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U:\GT-PREGOEIROS\PASTA NOME PREGOEIROS\CLAUDIA\CLAUDIA\2026\PE 9263 2026\"/>
    </mc:Choice>
  </mc:AlternateContent>
  <xr:revisionPtr revIDLastSave="0" documentId="8_{717018C2-0925-4DAB-8E3A-549470964AD8}" xr6:coauthVersionLast="47" xr6:coauthVersionMax="47" xr10:uidLastSave="{00000000-0000-0000-0000-000000000000}"/>
  <bookViews>
    <workbookView xWindow="-120" yWindow="-120" windowWidth="29040" windowHeight="15720" tabRatio="935" activeTab="33" xr2:uid="{00000000-000D-0000-FFFF-FFFF00000000}"/>
  </bookViews>
  <sheets>
    <sheet name="LOTE 1 - PSIQUIATRA" sheetId="13" r:id="rId1"/>
    <sheet name="LOTE 2 - PSICÓLOGO POA sem sobr" sheetId="45" r:id="rId2"/>
    <sheet name="LOTE 2 - PSICÓLOGO POA 1 e 2" sheetId="14" r:id="rId3"/>
    <sheet name="LOTE 2 - PSICÓLOGO POA 3" sheetId="44" r:id="rId4"/>
    <sheet name="LOTE 2 - PSICÓLOGO OSÓRIO" sheetId="16" r:id="rId5"/>
    <sheet name="LOTE 2 - PSICÓLOGO CAXIAS" sheetId="17" r:id="rId6"/>
    <sheet name="LOTE 2 - PSICÓLOGO SANTANA LIVR" sheetId="18" r:id="rId7"/>
    <sheet name="LOTE 2 - PSICÓLOGO SANTA ROSA" sheetId="19" r:id="rId8"/>
    <sheet name="LOTE 2 - PSICÓLOGO LAJEADO" sheetId="20" r:id="rId9"/>
    <sheet name="LOTE 2 - PSICÓLOGO PELOTAS" sheetId="21" r:id="rId10"/>
    <sheet name="LOTE 2 - PSICÓLOGO SANTA MARIA" sheetId="22" r:id="rId11"/>
    <sheet name="LOTE 2 - PSICÓLOGO PASSO FUNDO" sheetId="23" r:id="rId12"/>
    <sheet name="LOTE 2 - PSICÓLOGO URUGUAIANA" sheetId="24" r:id="rId13"/>
    <sheet name="LOTE 3 - ASSIST SOCIAL POA" sheetId="11" r:id="rId14"/>
    <sheet name="LOTE 3 - ASSIST SOCIAL OSÓRIO" sheetId="25" r:id="rId15"/>
    <sheet name="LOTE 3 - ASSIST SOCIAL CAXIAS" sheetId="26" r:id="rId16"/>
    <sheet name="LOTE 3 - ASSIST SOCIAL SANTANA " sheetId="27" r:id="rId17"/>
    <sheet name="LOTE 3 - ASSIST SOCIAL STA ROSA" sheetId="28" r:id="rId18"/>
    <sheet name="LOTE 3 - ASSIST SOCIAL LAJEADO" sheetId="29" r:id="rId19"/>
    <sheet name="LOTE 3 - ASSIST SOCIAL PELOTAS" sheetId="30" r:id="rId20"/>
    <sheet name="LOTE 3 - ASSIST SOCIAL ST MARIA" sheetId="31" r:id="rId21"/>
    <sheet name="LOTE 3 - ASSIST SOCIAL P. FUNDO" sheetId="32" r:id="rId22"/>
    <sheet name="LOTE 3 - ASSIST SOCIAL URU" sheetId="33" r:id="rId23"/>
    <sheet name="LOTE 4 - ESTATÍSTICO" sheetId="15" r:id="rId24"/>
    <sheet name="LOTE 5 - AUX. ADM POA" sheetId="34" r:id="rId25"/>
    <sheet name="LOTE 5 - AUX. ADM OSÓRIO" sheetId="35" r:id="rId26"/>
    <sheet name="LOTE 5 - AUX. ADM CAXIAS" sheetId="36" r:id="rId27"/>
    <sheet name="LOTE 5 - AUX. ADM SANTANA LIVRA" sheetId="37" r:id="rId28"/>
    <sheet name="LOTE 5 - AUX. ADM SANTA ROSA" sheetId="38" r:id="rId29"/>
    <sheet name="LOTE 5 - AUX. ADM LAJEADO" sheetId="39" r:id="rId30"/>
    <sheet name="LOTE 5 - AUX. ADM PELOTAS" sheetId="40" r:id="rId31"/>
    <sheet name="LOTE 5 - AUX. ADM SANTA MARIA" sheetId="41" r:id="rId32"/>
    <sheet name="LOTE 5 - AUX. ADM PASSO FUNDO" sheetId="42" r:id="rId33"/>
    <sheet name="LOTE 5 - AUX. ADM URUGUAIANA" sheetId="43" r:id="rId34"/>
    <sheet name="Resumo" sheetId="3" r:id="rId35"/>
  </sheets>
  <externalReferences>
    <externalReference r:id="rId36"/>
    <externalReference r:id="rId37"/>
  </externalReferences>
  <definedNames>
    <definedName name="_xlnm.Print_Area" localSheetId="0">'LOTE 1 - PSIQUIATRA'!$A$1:$I$197</definedName>
    <definedName name="_xlnm.Print_Area" localSheetId="5">'LOTE 2 - PSICÓLOGO CAXIAS'!$A$1:$I$197</definedName>
    <definedName name="_xlnm.Print_Area" localSheetId="8">'LOTE 2 - PSICÓLOGO LAJEADO'!$A$1:$I$197</definedName>
    <definedName name="_xlnm.Print_Area" localSheetId="4">'LOTE 2 - PSICÓLOGO OSÓRIO'!$A$1:$I$197</definedName>
    <definedName name="_xlnm.Print_Area" localSheetId="11">'LOTE 2 - PSICÓLOGO PASSO FUNDO'!$A$1:$I$197</definedName>
    <definedName name="_xlnm.Print_Area" localSheetId="9">'LOTE 2 - PSICÓLOGO PELOTAS'!$A$1:$I$197</definedName>
    <definedName name="_xlnm.Print_Area" localSheetId="2">'LOTE 2 - PSICÓLOGO POA 1 e 2'!$A$1:$I$195</definedName>
    <definedName name="_xlnm.Print_Area" localSheetId="3">'LOTE 2 - PSICÓLOGO POA 3'!$A$1:$I$195</definedName>
    <definedName name="_xlnm.Print_Area" localSheetId="1">'LOTE 2 - PSICÓLOGO POA sem sobr'!$A$1:$I$193</definedName>
    <definedName name="_xlnm.Print_Area" localSheetId="10">'LOTE 2 - PSICÓLOGO SANTA MARIA'!$A$1:$I$197</definedName>
    <definedName name="_xlnm.Print_Area" localSheetId="7">'LOTE 2 - PSICÓLOGO SANTA ROSA'!$A$1:$I$197</definedName>
    <definedName name="_xlnm.Print_Area" localSheetId="6">'LOTE 2 - PSICÓLOGO SANTANA LIVR'!$A$1:$I$197</definedName>
    <definedName name="_xlnm.Print_Area" localSheetId="12">'LOTE 2 - PSICÓLOGO URUGUAIANA'!$A$1:$I$197</definedName>
    <definedName name="_xlnm.Print_Area" localSheetId="15">'LOTE 3 - ASSIST SOCIAL CAXIAS'!$A$1:$I$197</definedName>
    <definedName name="_xlnm.Print_Area" localSheetId="18">'LOTE 3 - ASSIST SOCIAL LAJEADO'!$A$1:$I$197</definedName>
    <definedName name="_xlnm.Print_Area" localSheetId="14">'LOTE 3 - ASSIST SOCIAL OSÓRIO'!$A$1:$I$197</definedName>
    <definedName name="_xlnm.Print_Area" localSheetId="21">'LOTE 3 - ASSIST SOCIAL P. FUNDO'!$A$1:$I$197</definedName>
    <definedName name="_xlnm.Print_Area" localSheetId="19">'LOTE 3 - ASSIST SOCIAL PELOTAS'!$A$1:$I$197</definedName>
    <definedName name="_xlnm.Print_Area" localSheetId="13">'LOTE 3 - ASSIST SOCIAL POA'!$A$1:$I$197</definedName>
    <definedName name="_xlnm.Print_Area" localSheetId="16">'LOTE 3 - ASSIST SOCIAL SANTANA '!$A$1:$I$197</definedName>
    <definedName name="_xlnm.Print_Area" localSheetId="20">'LOTE 3 - ASSIST SOCIAL ST MARIA'!$A$1:$I$197</definedName>
    <definedName name="_xlnm.Print_Area" localSheetId="17">'LOTE 3 - ASSIST SOCIAL STA ROSA'!$A$1:$I$197</definedName>
    <definedName name="_xlnm.Print_Area" localSheetId="22">'LOTE 3 - ASSIST SOCIAL URU'!$A$1:$I$197</definedName>
    <definedName name="_xlnm.Print_Area" localSheetId="23">'LOTE 4 - ESTATÍSTICO'!$A$1:$I$197</definedName>
    <definedName name="_xlnm.Print_Area" localSheetId="26">'LOTE 5 - AUX. ADM CAXIAS'!$A$1:$I$197</definedName>
    <definedName name="_xlnm.Print_Area" localSheetId="29">'LOTE 5 - AUX. ADM LAJEADO'!$A$1:$I$197</definedName>
    <definedName name="_xlnm.Print_Area" localSheetId="25">'LOTE 5 - AUX. ADM OSÓRIO'!$A$1:$I$197</definedName>
    <definedName name="_xlnm.Print_Area" localSheetId="32">'LOTE 5 - AUX. ADM PASSO FUNDO'!$A$1:$I$197</definedName>
    <definedName name="_xlnm.Print_Area" localSheetId="30">'LOTE 5 - AUX. ADM PELOTAS'!$A$1:$I$197</definedName>
    <definedName name="_xlnm.Print_Area" localSheetId="24">'LOTE 5 - AUX. ADM POA'!$A$1:$I$197</definedName>
    <definedName name="_xlnm.Print_Area" localSheetId="31">'LOTE 5 - AUX. ADM SANTA MARIA'!$A$1:$I$197</definedName>
    <definedName name="_xlnm.Print_Area" localSheetId="28">'LOTE 5 - AUX. ADM SANTA ROSA'!$A$1:$I$197</definedName>
    <definedName name="_xlnm.Print_Area" localSheetId="27">'LOTE 5 - AUX. ADM SANTANA LIVRA'!$A$1:$I$197</definedName>
    <definedName name="_xlnm.Print_Area" localSheetId="33">'LOTE 5 - AUX. ADM URUGUAIANA'!$A$1:$I$197</definedName>
    <definedName name="Auxiliar" localSheetId="0">#REF!</definedName>
    <definedName name="Auxiliar" localSheetId="5">#REF!</definedName>
    <definedName name="Auxiliar" localSheetId="8">#REF!</definedName>
    <definedName name="Auxiliar" localSheetId="4">#REF!</definedName>
    <definedName name="Auxiliar" localSheetId="11">#REF!</definedName>
    <definedName name="Auxiliar" localSheetId="9">#REF!</definedName>
    <definedName name="Auxiliar" localSheetId="2">#REF!</definedName>
    <definedName name="Auxiliar" localSheetId="3">#REF!</definedName>
    <definedName name="Auxiliar" localSheetId="1">#REF!</definedName>
    <definedName name="Auxiliar" localSheetId="10">#REF!</definedName>
    <definedName name="Auxiliar" localSheetId="7">#REF!</definedName>
    <definedName name="Auxiliar" localSheetId="6">#REF!</definedName>
    <definedName name="Auxiliar" localSheetId="12">#REF!</definedName>
    <definedName name="Auxiliar" localSheetId="15">#REF!</definedName>
    <definedName name="Auxiliar" localSheetId="18">#REF!</definedName>
    <definedName name="Auxiliar" localSheetId="14">#REF!</definedName>
    <definedName name="Auxiliar" localSheetId="21">#REF!</definedName>
    <definedName name="Auxiliar" localSheetId="19">#REF!</definedName>
    <definedName name="Auxiliar" localSheetId="13">#REF!</definedName>
    <definedName name="Auxiliar" localSheetId="16">#REF!</definedName>
    <definedName name="Auxiliar" localSheetId="20">#REF!</definedName>
    <definedName name="Auxiliar" localSheetId="17">#REF!</definedName>
    <definedName name="Auxiliar" localSheetId="22">#REF!</definedName>
    <definedName name="Auxiliar" localSheetId="23">#REF!</definedName>
    <definedName name="Auxiliar" localSheetId="26">#REF!</definedName>
    <definedName name="Auxiliar" localSheetId="29">#REF!</definedName>
    <definedName name="Auxiliar" localSheetId="25">#REF!</definedName>
    <definedName name="Auxiliar" localSheetId="32">#REF!</definedName>
    <definedName name="Auxiliar" localSheetId="30">#REF!</definedName>
    <definedName name="Auxiliar" localSheetId="24">#REF!</definedName>
    <definedName name="Auxiliar" localSheetId="31">#REF!</definedName>
    <definedName name="Auxiliar" localSheetId="28">#REF!</definedName>
    <definedName name="Auxiliar" localSheetId="27">#REF!</definedName>
    <definedName name="Auxiliar" localSheetId="33">#REF!</definedName>
    <definedName name="Auxiliar">#REF!</definedName>
    <definedName name="CUSTO_VALE_TRANSPORTE" localSheetId="0">#REF!</definedName>
    <definedName name="CUSTO_VALE_TRANSPORTE" localSheetId="5">#REF!</definedName>
    <definedName name="CUSTO_VALE_TRANSPORTE" localSheetId="8">#REF!</definedName>
    <definedName name="CUSTO_VALE_TRANSPORTE" localSheetId="4">#REF!</definedName>
    <definedName name="CUSTO_VALE_TRANSPORTE" localSheetId="11">#REF!</definedName>
    <definedName name="CUSTO_VALE_TRANSPORTE" localSheetId="9">#REF!</definedName>
    <definedName name="CUSTO_VALE_TRANSPORTE" localSheetId="2">#REF!</definedName>
    <definedName name="CUSTO_VALE_TRANSPORTE" localSheetId="3">#REF!</definedName>
    <definedName name="CUSTO_VALE_TRANSPORTE" localSheetId="1">#REF!</definedName>
    <definedName name="CUSTO_VALE_TRANSPORTE" localSheetId="10">#REF!</definedName>
    <definedName name="CUSTO_VALE_TRANSPORTE" localSheetId="7">#REF!</definedName>
    <definedName name="CUSTO_VALE_TRANSPORTE" localSheetId="6">#REF!</definedName>
    <definedName name="CUSTO_VALE_TRANSPORTE" localSheetId="12">#REF!</definedName>
    <definedName name="CUSTO_VALE_TRANSPORTE" localSheetId="15">#REF!</definedName>
    <definedName name="CUSTO_VALE_TRANSPORTE" localSheetId="18">#REF!</definedName>
    <definedName name="CUSTO_VALE_TRANSPORTE" localSheetId="14">#REF!</definedName>
    <definedName name="CUSTO_VALE_TRANSPORTE" localSheetId="21">#REF!</definedName>
    <definedName name="CUSTO_VALE_TRANSPORTE" localSheetId="19">#REF!</definedName>
    <definedName name="CUSTO_VALE_TRANSPORTE" localSheetId="13">#REF!</definedName>
    <definedName name="CUSTO_VALE_TRANSPORTE" localSheetId="16">#REF!</definedName>
    <definedName name="CUSTO_VALE_TRANSPORTE" localSheetId="20">#REF!</definedName>
    <definedName name="CUSTO_VALE_TRANSPORTE" localSheetId="17">#REF!</definedName>
    <definedName name="CUSTO_VALE_TRANSPORTE" localSheetId="22">#REF!</definedName>
    <definedName name="CUSTO_VALE_TRANSPORTE" localSheetId="23">#REF!</definedName>
    <definedName name="CUSTO_VALE_TRANSPORTE" localSheetId="26">#REF!</definedName>
    <definedName name="CUSTO_VALE_TRANSPORTE" localSheetId="29">#REF!</definedName>
    <definedName name="CUSTO_VALE_TRANSPORTE" localSheetId="25">#REF!</definedName>
    <definedName name="CUSTO_VALE_TRANSPORTE" localSheetId="32">#REF!</definedName>
    <definedName name="CUSTO_VALE_TRANSPORTE" localSheetId="30">#REF!</definedName>
    <definedName name="CUSTO_VALE_TRANSPORTE" localSheetId="24">#REF!</definedName>
    <definedName name="CUSTO_VALE_TRANSPORTE" localSheetId="31">#REF!</definedName>
    <definedName name="CUSTO_VALE_TRANSPORTE" localSheetId="28">#REF!</definedName>
    <definedName name="CUSTO_VALE_TRANSPORTE" localSheetId="27">#REF!</definedName>
    <definedName name="CUSTO_VALE_TRANSPORTE" localSheetId="33">#REF!</definedName>
    <definedName name="CUSTO_VALE_TRANSPORTE">#REF!</definedName>
    <definedName name="ecwece4c" localSheetId="0">#REF!</definedName>
    <definedName name="ecwece4c" localSheetId="5">#REF!</definedName>
    <definedName name="ecwece4c" localSheetId="8">#REF!</definedName>
    <definedName name="ecwece4c" localSheetId="4">#REF!</definedName>
    <definedName name="ecwece4c" localSheetId="11">#REF!</definedName>
    <definedName name="ecwece4c" localSheetId="9">#REF!</definedName>
    <definedName name="ecwece4c" localSheetId="2">#REF!</definedName>
    <definedName name="ecwece4c" localSheetId="3">#REF!</definedName>
    <definedName name="ecwece4c" localSheetId="1">#REF!</definedName>
    <definedName name="ecwece4c" localSheetId="10">#REF!</definedName>
    <definedName name="ecwece4c" localSheetId="7">#REF!</definedName>
    <definedName name="ecwece4c" localSheetId="6">#REF!</definedName>
    <definedName name="ecwece4c" localSheetId="12">#REF!</definedName>
    <definedName name="ecwece4c" localSheetId="15">#REF!</definedName>
    <definedName name="ecwece4c" localSheetId="18">#REF!</definedName>
    <definedName name="ecwece4c" localSheetId="14">#REF!</definedName>
    <definedName name="ecwece4c" localSheetId="21">#REF!</definedName>
    <definedName name="ecwece4c" localSheetId="19">#REF!</definedName>
    <definedName name="ecwece4c" localSheetId="13">#REF!</definedName>
    <definedName name="ecwece4c" localSheetId="16">#REF!</definedName>
    <definedName name="ecwece4c" localSheetId="20">#REF!</definedName>
    <definedName name="ecwece4c" localSheetId="17">#REF!</definedName>
    <definedName name="ecwece4c" localSheetId="22">#REF!</definedName>
    <definedName name="ecwece4c" localSheetId="23">#REF!</definedName>
    <definedName name="ecwece4c" localSheetId="26">#REF!</definedName>
    <definedName name="ecwece4c" localSheetId="29">#REF!</definedName>
    <definedName name="ecwece4c" localSheetId="25">#REF!</definedName>
    <definedName name="ecwece4c" localSheetId="32">#REF!</definedName>
    <definedName name="ecwece4c" localSheetId="30">#REF!</definedName>
    <definedName name="ecwece4c" localSheetId="24">#REF!</definedName>
    <definedName name="ecwece4c" localSheetId="31">#REF!</definedName>
    <definedName name="ecwece4c" localSheetId="28">#REF!</definedName>
    <definedName name="ecwece4c" localSheetId="27">#REF!</definedName>
    <definedName name="ecwece4c" localSheetId="33">#REF!</definedName>
    <definedName name="ecwece4c">#REF!</definedName>
    <definedName name="MOMB4">'[1]SERVENTE MANUTENCAO'!$I$144</definedName>
    <definedName name="MONA1" localSheetId="0">#REF!</definedName>
    <definedName name="MONA1" localSheetId="5">#REF!</definedName>
    <definedName name="MONA1" localSheetId="8">#REF!</definedName>
    <definedName name="MONA1" localSheetId="4">#REF!</definedName>
    <definedName name="MONA1" localSheetId="11">#REF!</definedName>
    <definedName name="MONA1" localSheetId="9">#REF!</definedName>
    <definedName name="MONA1" localSheetId="2">#REF!</definedName>
    <definedName name="MONA1" localSheetId="3">#REF!</definedName>
    <definedName name="MONA1" localSheetId="1">#REF!</definedName>
    <definedName name="MONA1" localSheetId="10">#REF!</definedName>
    <definedName name="MONA1" localSheetId="7">#REF!</definedName>
    <definedName name="MONA1" localSheetId="6">#REF!</definedName>
    <definedName name="MONA1" localSheetId="12">#REF!</definedName>
    <definedName name="MONA1" localSheetId="15">#REF!</definedName>
    <definedName name="MONA1" localSheetId="18">#REF!</definedName>
    <definedName name="MONA1" localSheetId="14">#REF!</definedName>
    <definedName name="MONA1" localSheetId="21">#REF!</definedName>
    <definedName name="MONA1" localSheetId="19">#REF!</definedName>
    <definedName name="MONA1" localSheetId="13">#REF!</definedName>
    <definedName name="MONA1" localSheetId="16">#REF!</definedName>
    <definedName name="MONA1" localSheetId="20">#REF!</definedName>
    <definedName name="MONA1" localSheetId="17">#REF!</definedName>
    <definedName name="MONA1" localSheetId="22">#REF!</definedName>
    <definedName name="MONA1" localSheetId="23">#REF!</definedName>
    <definedName name="MONA1" localSheetId="26">#REF!</definedName>
    <definedName name="MONA1" localSheetId="29">#REF!</definedName>
    <definedName name="MONA1" localSheetId="25">#REF!</definedName>
    <definedName name="MONA1" localSheetId="32">#REF!</definedName>
    <definedName name="MONA1" localSheetId="30">#REF!</definedName>
    <definedName name="MONA1" localSheetId="24">#REF!</definedName>
    <definedName name="MONA1" localSheetId="31">#REF!</definedName>
    <definedName name="MONA1" localSheetId="28">#REF!</definedName>
    <definedName name="MONA1" localSheetId="27">#REF!</definedName>
    <definedName name="MONA1" localSheetId="33">#REF!</definedName>
    <definedName name="MONA1">#REF!</definedName>
    <definedName name="MONA2" localSheetId="0">#REF!</definedName>
    <definedName name="MONA2" localSheetId="5">#REF!</definedName>
    <definedName name="MONA2" localSheetId="8">#REF!</definedName>
    <definedName name="MONA2" localSheetId="4">#REF!</definedName>
    <definedName name="MONA2" localSheetId="11">#REF!</definedName>
    <definedName name="MONA2" localSheetId="9">#REF!</definedName>
    <definedName name="MONA2" localSheetId="2">#REF!</definedName>
    <definedName name="MONA2" localSheetId="3">#REF!</definedName>
    <definedName name="MONA2" localSheetId="1">#REF!</definedName>
    <definedName name="MONA2" localSheetId="10">#REF!</definedName>
    <definedName name="MONA2" localSheetId="7">#REF!</definedName>
    <definedName name="MONA2" localSheetId="6">#REF!</definedName>
    <definedName name="MONA2" localSheetId="12">#REF!</definedName>
    <definedName name="MONA2" localSheetId="15">#REF!</definedName>
    <definedName name="MONA2" localSheetId="18">#REF!</definedName>
    <definedName name="MONA2" localSheetId="14">#REF!</definedName>
    <definedName name="MONA2" localSheetId="21">#REF!</definedName>
    <definedName name="MONA2" localSheetId="19">#REF!</definedName>
    <definedName name="MONA2" localSheetId="13">#REF!</definedName>
    <definedName name="MONA2" localSheetId="16">#REF!</definedName>
    <definedName name="MONA2" localSheetId="20">#REF!</definedName>
    <definedName name="MONA2" localSheetId="17">#REF!</definedName>
    <definedName name="MONA2" localSheetId="22">#REF!</definedName>
    <definedName name="MONA2" localSheetId="23">#REF!</definedName>
    <definedName name="MONA2" localSheetId="26">#REF!</definedName>
    <definedName name="MONA2" localSheetId="29">#REF!</definedName>
    <definedName name="MONA2" localSheetId="25">#REF!</definedName>
    <definedName name="MONA2" localSheetId="32">#REF!</definedName>
    <definedName name="MONA2" localSheetId="30">#REF!</definedName>
    <definedName name="MONA2" localSheetId="24">#REF!</definedName>
    <definedName name="MONA2" localSheetId="31">#REF!</definedName>
    <definedName name="MONA2" localSheetId="28">#REF!</definedName>
    <definedName name="MONA2" localSheetId="27">#REF!</definedName>
    <definedName name="MONA2" localSheetId="33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 localSheetId="5">#REF!</definedName>
    <definedName name="MONA5" localSheetId="8">#REF!</definedName>
    <definedName name="MONA5" localSheetId="4">#REF!</definedName>
    <definedName name="MONA5" localSheetId="11">#REF!</definedName>
    <definedName name="MONA5" localSheetId="9">#REF!</definedName>
    <definedName name="MONA5" localSheetId="2">#REF!</definedName>
    <definedName name="MONA5" localSheetId="3">#REF!</definedName>
    <definedName name="MONA5" localSheetId="1">#REF!</definedName>
    <definedName name="MONA5" localSheetId="10">#REF!</definedName>
    <definedName name="MONA5" localSheetId="7">#REF!</definedName>
    <definedName name="MONA5" localSheetId="6">#REF!</definedName>
    <definedName name="MONA5" localSheetId="12">#REF!</definedName>
    <definedName name="MONA5" localSheetId="15">#REF!</definedName>
    <definedName name="MONA5" localSheetId="18">#REF!</definedName>
    <definedName name="MONA5" localSheetId="14">#REF!</definedName>
    <definedName name="MONA5" localSheetId="21">#REF!</definedName>
    <definedName name="MONA5" localSheetId="19">#REF!</definedName>
    <definedName name="MONA5" localSheetId="13">#REF!</definedName>
    <definedName name="MONA5" localSheetId="16">#REF!</definedName>
    <definedName name="MONA5" localSheetId="20">#REF!</definedName>
    <definedName name="MONA5" localSheetId="17">#REF!</definedName>
    <definedName name="MONA5" localSheetId="22">#REF!</definedName>
    <definedName name="MONA5" localSheetId="23">#REF!</definedName>
    <definedName name="MONA5" localSheetId="26">#REF!</definedName>
    <definedName name="MONA5" localSheetId="29">#REF!</definedName>
    <definedName name="MONA5" localSheetId="25">#REF!</definedName>
    <definedName name="MONA5" localSheetId="32">#REF!</definedName>
    <definedName name="MONA5" localSheetId="30">#REF!</definedName>
    <definedName name="MONA5" localSheetId="24">#REF!</definedName>
    <definedName name="MONA5" localSheetId="31">#REF!</definedName>
    <definedName name="MONA5" localSheetId="28">#REF!</definedName>
    <definedName name="MONA5" localSheetId="27">#REF!</definedName>
    <definedName name="MONA5" localSheetId="33">#REF!</definedName>
    <definedName name="MONA5">#REF!</definedName>
    <definedName name="MONA6" localSheetId="0">#REF!</definedName>
    <definedName name="MONA6" localSheetId="5">#REF!</definedName>
    <definedName name="MONA6" localSheetId="8">#REF!</definedName>
    <definedName name="MONA6" localSheetId="4">#REF!</definedName>
    <definedName name="MONA6" localSheetId="11">#REF!</definedName>
    <definedName name="MONA6" localSheetId="9">#REF!</definedName>
    <definedName name="MONA6" localSheetId="2">#REF!</definedName>
    <definedName name="MONA6" localSheetId="3">#REF!</definedName>
    <definedName name="MONA6" localSheetId="1">#REF!</definedName>
    <definedName name="MONA6" localSheetId="10">#REF!</definedName>
    <definedName name="MONA6" localSheetId="7">#REF!</definedName>
    <definedName name="MONA6" localSheetId="6">#REF!</definedName>
    <definedName name="MONA6" localSheetId="12">#REF!</definedName>
    <definedName name="MONA6" localSheetId="15">#REF!</definedName>
    <definedName name="MONA6" localSheetId="18">#REF!</definedName>
    <definedName name="MONA6" localSheetId="14">#REF!</definedName>
    <definedName name="MONA6" localSheetId="21">#REF!</definedName>
    <definedName name="MONA6" localSheetId="19">#REF!</definedName>
    <definedName name="MONA6" localSheetId="13">#REF!</definedName>
    <definedName name="MONA6" localSheetId="16">#REF!</definedName>
    <definedName name="MONA6" localSheetId="20">#REF!</definedName>
    <definedName name="MONA6" localSheetId="17">#REF!</definedName>
    <definedName name="MONA6" localSheetId="22">#REF!</definedName>
    <definedName name="MONA6" localSheetId="23">#REF!</definedName>
    <definedName name="MONA6" localSheetId="26">#REF!</definedName>
    <definedName name="MONA6" localSheetId="29">#REF!</definedName>
    <definedName name="MONA6" localSheetId="25">#REF!</definedName>
    <definedName name="MONA6" localSheetId="32">#REF!</definedName>
    <definedName name="MONA6" localSheetId="30">#REF!</definedName>
    <definedName name="MONA6" localSheetId="24">#REF!</definedName>
    <definedName name="MONA6" localSheetId="31">#REF!</definedName>
    <definedName name="MONA6" localSheetId="28">#REF!</definedName>
    <definedName name="MONA6" localSheetId="27">#REF!</definedName>
    <definedName name="MONA6" localSheetId="33">#REF!</definedName>
    <definedName name="MONA6">#REF!</definedName>
    <definedName name="MONA7" localSheetId="0">#REF!</definedName>
    <definedName name="MONA7" localSheetId="5">#REF!</definedName>
    <definedName name="MONA7" localSheetId="8">#REF!</definedName>
    <definedName name="MONA7" localSheetId="4">#REF!</definedName>
    <definedName name="MONA7" localSheetId="11">#REF!</definedName>
    <definedName name="MONA7" localSheetId="9">#REF!</definedName>
    <definedName name="MONA7" localSheetId="2">#REF!</definedName>
    <definedName name="MONA7" localSheetId="3">#REF!</definedName>
    <definedName name="MONA7" localSheetId="1">#REF!</definedName>
    <definedName name="MONA7" localSheetId="10">#REF!</definedName>
    <definedName name="MONA7" localSheetId="7">#REF!</definedName>
    <definedName name="MONA7" localSheetId="6">#REF!</definedName>
    <definedName name="MONA7" localSheetId="12">#REF!</definedName>
    <definedName name="MONA7" localSheetId="15">#REF!</definedName>
    <definedName name="MONA7" localSheetId="18">#REF!</definedName>
    <definedName name="MONA7" localSheetId="14">#REF!</definedName>
    <definedName name="MONA7" localSheetId="21">#REF!</definedName>
    <definedName name="MONA7" localSheetId="19">#REF!</definedName>
    <definedName name="MONA7" localSheetId="13">#REF!</definedName>
    <definedName name="MONA7" localSheetId="16">#REF!</definedName>
    <definedName name="MONA7" localSheetId="20">#REF!</definedName>
    <definedName name="MONA7" localSheetId="17">#REF!</definedName>
    <definedName name="MONA7" localSheetId="22">#REF!</definedName>
    <definedName name="MONA7" localSheetId="23">#REF!</definedName>
    <definedName name="MONA7" localSheetId="26">#REF!</definedName>
    <definedName name="MONA7" localSheetId="29">#REF!</definedName>
    <definedName name="MONA7" localSheetId="25">#REF!</definedName>
    <definedName name="MONA7" localSheetId="32">#REF!</definedName>
    <definedName name="MONA7" localSheetId="30">#REF!</definedName>
    <definedName name="MONA7" localSheetId="24">#REF!</definedName>
    <definedName name="MONA7" localSheetId="31">#REF!</definedName>
    <definedName name="MONA7" localSheetId="28">#REF!</definedName>
    <definedName name="MONA7" localSheetId="27">#REF!</definedName>
    <definedName name="MONA7" localSheetId="33">#REF!</definedName>
    <definedName name="MONA7">#REF!</definedName>
    <definedName name="MONA8">[2]MECANICO_REFRIGERACAO!$I$138</definedName>
    <definedName name="MONB1" localSheetId="0">#REF!</definedName>
    <definedName name="MONB1" localSheetId="5">#REF!</definedName>
    <definedName name="MONB1" localSheetId="8">#REF!</definedName>
    <definedName name="MONB1" localSheetId="4">#REF!</definedName>
    <definedName name="MONB1" localSheetId="11">#REF!</definedName>
    <definedName name="MONB1" localSheetId="9">#REF!</definedName>
    <definedName name="MONB1" localSheetId="2">#REF!</definedName>
    <definedName name="MONB1" localSheetId="3">#REF!</definedName>
    <definedName name="MONB1" localSheetId="1">#REF!</definedName>
    <definedName name="MONB1" localSheetId="10">#REF!</definedName>
    <definedName name="MONB1" localSheetId="7">#REF!</definedName>
    <definedName name="MONB1" localSheetId="6">#REF!</definedName>
    <definedName name="MONB1" localSheetId="12">#REF!</definedName>
    <definedName name="MONB1" localSheetId="15">#REF!</definedName>
    <definedName name="MONB1" localSheetId="18">#REF!</definedName>
    <definedName name="MONB1" localSheetId="14">#REF!</definedName>
    <definedName name="MONB1" localSheetId="21">#REF!</definedName>
    <definedName name="MONB1" localSheetId="19">#REF!</definedName>
    <definedName name="MONB1" localSheetId="13">#REF!</definedName>
    <definedName name="MONB1" localSheetId="16">#REF!</definedName>
    <definedName name="MONB1" localSheetId="20">#REF!</definedName>
    <definedName name="MONB1" localSheetId="17">#REF!</definedName>
    <definedName name="MONB1" localSheetId="22">#REF!</definedName>
    <definedName name="MONB1" localSheetId="23">#REF!</definedName>
    <definedName name="MONB1" localSheetId="26">#REF!</definedName>
    <definedName name="MONB1" localSheetId="29">#REF!</definedName>
    <definedName name="MONB1" localSheetId="25">#REF!</definedName>
    <definedName name="MONB1" localSheetId="32">#REF!</definedName>
    <definedName name="MONB1" localSheetId="30">#REF!</definedName>
    <definedName name="MONB1" localSheetId="24">#REF!</definedName>
    <definedName name="MONB1" localSheetId="31">#REF!</definedName>
    <definedName name="MONB1" localSheetId="28">#REF!</definedName>
    <definedName name="MONB1" localSheetId="27">#REF!</definedName>
    <definedName name="MONB1" localSheetId="33">#REF!</definedName>
    <definedName name="MONB1">#REF!</definedName>
    <definedName name="MONB2" localSheetId="0">#REF!</definedName>
    <definedName name="MONB2" localSheetId="5">#REF!</definedName>
    <definedName name="MONB2" localSheetId="8">#REF!</definedName>
    <definedName name="MONB2" localSheetId="4">#REF!</definedName>
    <definedName name="MONB2" localSheetId="11">#REF!</definedName>
    <definedName name="MONB2" localSheetId="9">#REF!</definedName>
    <definedName name="MONB2" localSheetId="2">#REF!</definedName>
    <definedName name="MONB2" localSheetId="3">#REF!</definedName>
    <definedName name="MONB2" localSheetId="1">#REF!</definedName>
    <definedName name="MONB2" localSheetId="10">#REF!</definedName>
    <definedName name="MONB2" localSheetId="7">#REF!</definedName>
    <definedName name="MONB2" localSheetId="6">#REF!</definedName>
    <definedName name="MONB2" localSheetId="12">#REF!</definedName>
    <definedName name="MONB2" localSheetId="15">#REF!</definedName>
    <definedName name="MONB2" localSheetId="18">#REF!</definedName>
    <definedName name="MONB2" localSheetId="14">#REF!</definedName>
    <definedName name="MONB2" localSheetId="21">#REF!</definedName>
    <definedName name="MONB2" localSheetId="19">#REF!</definedName>
    <definedName name="MONB2" localSheetId="13">#REF!</definedName>
    <definedName name="MONB2" localSheetId="16">#REF!</definedName>
    <definedName name="MONB2" localSheetId="20">#REF!</definedName>
    <definedName name="MONB2" localSheetId="17">#REF!</definedName>
    <definedName name="MONB2" localSheetId="22">#REF!</definedName>
    <definedName name="MONB2" localSheetId="23">#REF!</definedName>
    <definedName name="MONB2" localSheetId="26">#REF!</definedName>
    <definedName name="MONB2" localSheetId="29">#REF!</definedName>
    <definedName name="MONB2" localSheetId="25">#REF!</definedName>
    <definedName name="MONB2" localSheetId="32">#REF!</definedName>
    <definedName name="MONB2" localSheetId="30">#REF!</definedName>
    <definedName name="MONB2" localSheetId="24">#REF!</definedName>
    <definedName name="MONB2" localSheetId="31">#REF!</definedName>
    <definedName name="MONB2" localSheetId="28">#REF!</definedName>
    <definedName name="MONB2" localSheetId="27">#REF!</definedName>
    <definedName name="MONB2" localSheetId="33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 localSheetId="5">#REF!</definedName>
    <definedName name="MONB5" localSheetId="8">#REF!</definedName>
    <definedName name="MONB5" localSheetId="4">#REF!</definedName>
    <definedName name="MONB5" localSheetId="11">#REF!</definedName>
    <definedName name="MONB5" localSheetId="9">#REF!</definedName>
    <definedName name="MONB5" localSheetId="2">#REF!</definedName>
    <definedName name="MONB5" localSheetId="3">#REF!</definedName>
    <definedName name="MONB5" localSheetId="1">#REF!</definedName>
    <definedName name="MONB5" localSheetId="10">#REF!</definedName>
    <definedName name="MONB5" localSheetId="7">#REF!</definedName>
    <definedName name="MONB5" localSheetId="6">#REF!</definedName>
    <definedName name="MONB5" localSheetId="12">#REF!</definedName>
    <definedName name="MONB5" localSheetId="15">#REF!</definedName>
    <definedName name="MONB5" localSheetId="18">#REF!</definedName>
    <definedName name="MONB5" localSheetId="14">#REF!</definedName>
    <definedName name="MONB5" localSheetId="21">#REF!</definedName>
    <definedName name="MONB5" localSheetId="19">#REF!</definedName>
    <definedName name="MONB5" localSheetId="13">#REF!</definedName>
    <definedName name="MONB5" localSheetId="16">#REF!</definedName>
    <definedName name="MONB5" localSheetId="20">#REF!</definedName>
    <definedName name="MONB5" localSheetId="17">#REF!</definedName>
    <definedName name="MONB5" localSheetId="22">#REF!</definedName>
    <definedName name="MONB5" localSheetId="23">#REF!</definedName>
    <definedName name="MONB5" localSheetId="26">#REF!</definedName>
    <definedName name="MONB5" localSheetId="29">#REF!</definedName>
    <definedName name="MONB5" localSheetId="25">#REF!</definedName>
    <definedName name="MONB5" localSheetId="32">#REF!</definedName>
    <definedName name="MONB5" localSheetId="30">#REF!</definedName>
    <definedName name="MONB5" localSheetId="24">#REF!</definedName>
    <definedName name="MONB5" localSheetId="31">#REF!</definedName>
    <definedName name="MONB5" localSheetId="28">#REF!</definedName>
    <definedName name="MONB5" localSheetId="27">#REF!</definedName>
    <definedName name="MONB5" localSheetId="33">#REF!</definedName>
    <definedName name="MONB5">#REF!</definedName>
    <definedName name="MONB6" localSheetId="0">#REF!</definedName>
    <definedName name="MONB6" localSheetId="5">#REF!</definedName>
    <definedName name="MONB6" localSheetId="8">#REF!</definedName>
    <definedName name="MONB6" localSheetId="4">#REF!</definedName>
    <definedName name="MONB6" localSheetId="11">#REF!</definedName>
    <definedName name="MONB6" localSheetId="9">#REF!</definedName>
    <definedName name="MONB6" localSheetId="2">#REF!</definedName>
    <definedName name="MONB6" localSheetId="3">#REF!</definedName>
    <definedName name="MONB6" localSheetId="1">#REF!</definedName>
    <definedName name="MONB6" localSheetId="10">#REF!</definedName>
    <definedName name="MONB6" localSheetId="7">#REF!</definedName>
    <definedName name="MONB6" localSheetId="6">#REF!</definedName>
    <definedName name="MONB6" localSheetId="12">#REF!</definedName>
    <definedName name="MONB6" localSheetId="15">#REF!</definedName>
    <definedName name="MONB6" localSheetId="18">#REF!</definedName>
    <definedName name="MONB6" localSheetId="14">#REF!</definedName>
    <definedName name="MONB6" localSheetId="21">#REF!</definedName>
    <definedName name="MONB6" localSheetId="19">#REF!</definedName>
    <definedName name="MONB6" localSheetId="13">#REF!</definedName>
    <definedName name="MONB6" localSheetId="16">#REF!</definedName>
    <definedName name="MONB6" localSheetId="20">#REF!</definedName>
    <definedName name="MONB6" localSheetId="17">#REF!</definedName>
    <definedName name="MONB6" localSheetId="22">#REF!</definedName>
    <definedName name="MONB6" localSheetId="23">#REF!</definedName>
    <definedName name="MONB6" localSheetId="26">#REF!</definedName>
    <definedName name="MONB6" localSheetId="29">#REF!</definedName>
    <definedName name="MONB6" localSheetId="25">#REF!</definedName>
    <definedName name="MONB6" localSheetId="32">#REF!</definedName>
    <definedName name="MONB6" localSheetId="30">#REF!</definedName>
    <definedName name="MONB6" localSheetId="24">#REF!</definedName>
    <definedName name="MONB6" localSheetId="31">#REF!</definedName>
    <definedName name="MONB6" localSheetId="28">#REF!</definedName>
    <definedName name="MONB6" localSheetId="27">#REF!</definedName>
    <definedName name="MONB6" localSheetId="33">#REF!</definedName>
    <definedName name="MONB6">#REF!</definedName>
    <definedName name="MONB7" localSheetId="0">#REF!</definedName>
    <definedName name="MONB7" localSheetId="5">#REF!</definedName>
    <definedName name="MONB7" localSheetId="8">#REF!</definedName>
    <definedName name="MONB7" localSheetId="4">#REF!</definedName>
    <definedName name="MONB7" localSheetId="11">#REF!</definedName>
    <definedName name="MONB7" localSheetId="9">#REF!</definedName>
    <definedName name="MONB7" localSheetId="2">#REF!</definedName>
    <definedName name="MONB7" localSheetId="3">#REF!</definedName>
    <definedName name="MONB7" localSheetId="1">#REF!</definedName>
    <definedName name="MONB7" localSheetId="10">#REF!</definedName>
    <definedName name="MONB7" localSheetId="7">#REF!</definedName>
    <definedName name="MONB7" localSheetId="6">#REF!</definedName>
    <definedName name="MONB7" localSheetId="12">#REF!</definedName>
    <definedName name="MONB7" localSheetId="15">#REF!</definedName>
    <definedName name="MONB7" localSheetId="18">#REF!</definedName>
    <definedName name="MONB7" localSheetId="14">#REF!</definedName>
    <definedName name="MONB7" localSheetId="21">#REF!</definedName>
    <definedName name="MONB7" localSheetId="19">#REF!</definedName>
    <definedName name="MONB7" localSheetId="13">#REF!</definedName>
    <definedName name="MONB7" localSheetId="16">#REF!</definedName>
    <definedName name="MONB7" localSheetId="20">#REF!</definedName>
    <definedName name="MONB7" localSheetId="17">#REF!</definedName>
    <definedName name="MONB7" localSheetId="22">#REF!</definedName>
    <definedName name="MONB7" localSheetId="23">#REF!</definedName>
    <definedName name="MONB7" localSheetId="26">#REF!</definedName>
    <definedName name="MONB7" localSheetId="29">#REF!</definedName>
    <definedName name="MONB7" localSheetId="25">#REF!</definedName>
    <definedName name="MONB7" localSheetId="32">#REF!</definedName>
    <definedName name="MONB7" localSheetId="30">#REF!</definedName>
    <definedName name="MONB7" localSheetId="24">#REF!</definedName>
    <definedName name="MONB7" localSheetId="31">#REF!</definedName>
    <definedName name="MONB7" localSheetId="28">#REF!</definedName>
    <definedName name="MONB7" localSheetId="27">#REF!</definedName>
    <definedName name="MONB7" localSheetId="33">#REF!</definedName>
    <definedName name="MONB7">#REF!</definedName>
    <definedName name="MONB8">[2]MECANICO_REFRIGERACAO!$I$144</definedName>
    <definedName name="MONC1" localSheetId="0">#REF!</definedName>
    <definedName name="MONC1" localSheetId="5">#REF!</definedName>
    <definedName name="MONC1" localSheetId="8">#REF!</definedName>
    <definedName name="MONC1" localSheetId="4">#REF!</definedName>
    <definedName name="MONC1" localSheetId="11">#REF!</definedName>
    <definedName name="MONC1" localSheetId="9">#REF!</definedName>
    <definedName name="MONC1" localSheetId="2">#REF!</definedName>
    <definedName name="MONC1" localSheetId="3">#REF!</definedName>
    <definedName name="MONC1" localSheetId="1">#REF!</definedName>
    <definedName name="MONC1" localSheetId="10">#REF!</definedName>
    <definedName name="MONC1" localSheetId="7">#REF!</definedName>
    <definedName name="MONC1" localSheetId="6">#REF!</definedName>
    <definedName name="MONC1" localSheetId="12">#REF!</definedName>
    <definedName name="MONC1" localSheetId="15">#REF!</definedName>
    <definedName name="MONC1" localSheetId="18">#REF!</definedName>
    <definedName name="MONC1" localSheetId="14">#REF!</definedName>
    <definedName name="MONC1" localSheetId="21">#REF!</definedName>
    <definedName name="MONC1" localSheetId="19">#REF!</definedName>
    <definedName name="MONC1" localSheetId="13">#REF!</definedName>
    <definedName name="MONC1" localSheetId="16">#REF!</definedName>
    <definedName name="MONC1" localSheetId="20">#REF!</definedName>
    <definedName name="MONC1" localSheetId="17">#REF!</definedName>
    <definedName name="MONC1" localSheetId="22">#REF!</definedName>
    <definedName name="MONC1" localSheetId="23">#REF!</definedName>
    <definedName name="MONC1" localSheetId="26">#REF!</definedName>
    <definedName name="MONC1" localSheetId="29">#REF!</definedName>
    <definedName name="MONC1" localSheetId="25">#REF!</definedName>
    <definedName name="MONC1" localSheetId="32">#REF!</definedName>
    <definedName name="MONC1" localSheetId="30">#REF!</definedName>
    <definedName name="MONC1" localSheetId="24">#REF!</definedName>
    <definedName name="MONC1" localSheetId="31">#REF!</definedName>
    <definedName name="MONC1" localSheetId="28">#REF!</definedName>
    <definedName name="MONC1" localSheetId="27">#REF!</definedName>
    <definedName name="MONC1" localSheetId="33">#REF!</definedName>
    <definedName name="MONC1">#REF!</definedName>
    <definedName name="MONC2" localSheetId="0">#REF!</definedName>
    <definedName name="MONC2" localSheetId="5">#REF!</definedName>
    <definedName name="MONC2" localSheetId="8">#REF!</definedName>
    <definedName name="MONC2" localSheetId="4">#REF!</definedName>
    <definedName name="MONC2" localSheetId="11">#REF!</definedName>
    <definedName name="MONC2" localSheetId="9">#REF!</definedName>
    <definedName name="MONC2" localSheetId="2">#REF!</definedName>
    <definedName name="MONC2" localSheetId="3">#REF!</definedName>
    <definedName name="MONC2" localSheetId="1">#REF!</definedName>
    <definedName name="MONC2" localSheetId="10">#REF!</definedName>
    <definedName name="MONC2" localSheetId="7">#REF!</definedName>
    <definedName name="MONC2" localSheetId="6">#REF!</definedName>
    <definedName name="MONC2" localSheetId="12">#REF!</definedName>
    <definedName name="MONC2" localSheetId="15">#REF!</definedName>
    <definedName name="MONC2" localSheetId="18">#REF!</definedName>
    <definedName name="MONC2" localSheetId="14">#REF!</definedName>
    <definedName name="MONC2" localSheetId="21">#REF!</definedName>
    <definedName name="MONC2" localSheetId="19">#REF!</definedName>
    <definedName name="MONC2" localSheetId="13">#REF!</definedName>
    <definedName name="MONC2" localSheetId="16">#REF!</definedName>
    <definedName name="MONC2" localSheetId="20">#REF!</definedName>
    <definedName name="MONC2" localSheetId="17">#REF!</definedName>
    <definedName name="MONC2" localSheetId="22">#REF!</definedName>
    <definedName name="MONC2" localSheetId="23">#REF!</definedName>
    <definedName name="MONC2" localSheetId="26">#REF!</definedName>
    <definedName name="MONC2" localSheetId="29">#REF!</definedName>
    <definedName name="MONC2" localSheetId="25">#REF!</definedName>
    <definedName name="MONC2" localSheetId="32">#REF!</definedName>
    <definedName name="MONC2" localSheetId="30">#REF!</definedName>
    <definedName name="MONC2" localSheetId="24">#REF!</definedName>
    <definedName name="MONC2" localSheetId="31">#REF!</definedName>
    <definedName name="MONC2" localSheetId="28">#REF!</definedName>
    <definedName name="MONC2" localSheetId="27">#REF!</definedName>
    <definedName name="MONC2" localSheetId="33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 localSheetId="5">#REF!</definedName>
    <definedName name="MONC5" localSheetId="8">#REF!</definedName>
    <definedName name="MONC5" localSheetId="4">#REF!</definedName>
    <definedName name="MONC5" localSheetId="11">#REF!</definedName>
    <definedName name="MONC5" localSheetId="9">#REF!</definedName>
    <definedName name="MONC5" localSheetId="2">#REF!</definedName>
    <definedName name="MONC5" localSheetId="3">#REF!</definedName>
    <definedName name="MONC5" localSheetId="1">#REF!</definedName>
    <definedName name="MONC5" localSheetId="10">#REF!</definedName>
    <definedName name="MONC5" localSheetId="7">#REF!</definedName>
    <definedName name="MONC5" localSheetId="6">#REF!</definedName>
    <definedName name="MONC5" localSheetId="12">#REF!</definedName>
    <definedName name="MONC5" localSheetId="15">#REF!</definedName>
    <definedName name="MONC5" localSheetId="18">#REF!</definedName>
    <definedName name="MONC5" localSheetId="14">#REF!</definedName>
    <definedName name="MONC5" localSheetId="21">#REF!</definedName>
    <definedName name="MONC5" localSheetId="19">#REF!</definedName>
    <definedName name="MONC5" localSheetId="13">#REF!</definedName>
    <definedName name="MONC5" localSheetId="16">#REF!</definedName>
    <definedName name="MONC5" localSheetId="20">#REF!</definedName>
    <definedName name="MONC5" localSheetId="17">#REF!</definedName>
    <definedName name="MONC5" localSheetId="22">#REF!</definedName>
    <definedName name="MONC5" localSheetId="23">#REF!</definedName>
    <definedName name="MONC5" localSheetId="26">#REF!</definedName>
    <definedName name="MONC5" localSheetId="29">#REF!</definedName>
    <definedName name="MONC5" localSheetId="25">#REF!</definedName>
    <definedName name="MONC5" localSheetId="32">#REF!</definedName>
    <definedName name="MONC5" localSheetId="30">#REF!</definedName>
    <definedName name="MONC5" localSheetId="24">#REF!</definedName>
    <definedName name="MONC5" localSheetId="31">#REF!</definedName>
    <definedName name="MONC5" localSheetId="28">#REF!</definedName>
    <definedName name="MONC5" localSheetId="27">#REF!</definedName>
    <definedName name="MONC5" localSheetId="33">#REF!</definedName>
    <definedName name="MONC5">#REF!</definedName>
    <definedName name="MONC6" localSheetId="0">#REF!</definedName>
    <definedName name="MONC6" localSheetId="5">#REF!</definedName>
    <definedName name="MONC6" localSheetId="8">#REF!</definedName>
    <definedName name="MONC6" localSheetId="4">#REF!</definedName>
    <definedName name="MONC6" localSheetId="11">#REF!</definedName>
    <definedName name="MONC6" localSheetId="9">#REF!</definedName>
    <definedName name="MONC6" localSheetId="2">#REF!</definedName>
    <definedName name="MONC6" localSheetId="3">#REF!</definedName>
    <definedName name="MONC6" localSheetId="1">#REF!</definedName>
    <definedName name="MONC6" localSheetId="10">#REF!</definedName>
    <definedName name="MONC6" localSheetId="7">#REF!</definedName>
    <definedName name="MONC6" localSheetId="6">#REF!</definedName>
    <definedName name="MONC6" localSheetId="12">#REF!</definedName>
    <definedName name="MONC6" localSheetId="15">#REF!</definedName>
    <definedName name="MONC6" localSheetId="18">#REF!</definedName>
    <definedName name="MONC6" localSheetId="14">#REF!</definedName>
    <definedName name="MONC6" localSheetId="21">#REF!</definedName>
    <definedName name="MONC6" localSheetId="19">#REF!</definedName>
    <definedName name="MONC6" localSheetId="13">#REF!</definedName>
    <definedName name="MONC6" localSheetId="16">#REF!</definedName>
    <definedName name="MONC6" localSheetId="20">#REF!</definedName>
    <definedName name="MONC6" localSheetId="17">#REF!</definedName>
    <definedName name="MONC6" localSheetId="22">#REF!</definedName>
    <definedName name="MONC6" localSheetId="23">#REF!</definedName>
    <definedName name="MONC6" localSheetId="26">#REF!</definedName>
    <definedName name="MONC6" localSheetId="29">#REF!</definedName>
    <definedName name="MONC6" localSheetId="25">#REF!</definedName>
    <definedName name="MONC6" localSheetId="32">#REF!</definedName>
    <definedName name="MONC6" localSheetId="30">#REF!</definedName>
    <definedName name="MONC6" localSheetId="24">#REF!</definedName>
    <definedName name="MONC6" localSheetId="31">#REF!</definedName>
    <definedName name="MONC6" localSheetId="28">#REF!</definedName>
    <definedName name="MONC6" localSheetId="27">#REF!</definedName>
    <definedName name="MONC6" localSheetId="33">#REF!</definedName>
    <definedName name="MONC6">#REF!</definedName>
    <definedName name="MONC7" localSheetId="0">#REF!</definedName>
    <definedName name="MONC7" localSheetId="5">#REF!</definedName>
    <definedName name="MONC7" localSheetId="8">#REF!</definedName>
    <definedName name="MONC7" localSheetId="4">#REF!</definedName>
    <definedName name="MONC7" localSheetId="11">#REF!</definedName>
    <definedName name="MONC7" localSheetId="9">#REF!</definedName>
    <definedName name="MONC7" localSheetId="2">#REF!</definedName>
    <definedName name="MONC7" localSheetId="3">#REF!</definedName>
    <definedName name="MONC7" localSheetId="1">#REF!</definedName>
    <definedName name="MONC7" localSheetId="10">#REF!</definedName>
    <definedName name="MONC7" localSheetId="7">#REF!</definedName>
    <definedName name="MONC7" localSheetId="6">#REF!</definedName>
    <definedName name="MONC7" localSheetId="12">#REF!</definedName>
    <definedName name="MONC7" localSheetId="15">#REF!</definedName>
    <definedName name="MONC7" localSheetId="18">#REF!</definedName>
    <definedName name="MONC7" localSheetId="14">#REF!</definedName>
    <definedName name="MONC7" localSheetId="21">#REF!</definedName>
    <definedName name="MONC7" localSheetId="19">#REF!</definedName>
    <definedName name="MONC7" localSheetId="13">#REF!</definedName>
    <definedName name="MONC7" localSheetId="16">#REF!</definedName>
    <definedName name="MONC7" localSheetId="20">#REF!</definedName>
    <definedName name="MONC7" localSheetId="17">#REF!</definedName>
    <definedName name="MONC7" localSheetId="22">#REF!</definedName>
    <definedName name="MONC7" localSheetId="23">#REF!</definedName>
    <definedName name="MONC7" localSheetId="26">#REF!</definedName>
    <definedName name="MONC7" localSheetId="29">#REF!</definedName>
    <definedName name="MONC7" localSheetId="25">#REF!</definedName>
    <definedName name="MONC7" localSheetId="32">#REF!</definedName>
    <definedName name="MONC7" localSheetId="30">#REF!</definedName>
    <definedName name="MONC7" localSheetId="24">#REF!</definedName>
    <definedName name="MONC7" localSheetId="31">#REF!</definedName>
    <definedName name="MONC7" localSheetId="28">#REF!</definedName>
    <definedName name="MONC7" localSheetId="27">#REF!</definedName>
    <definedName name="MONC7" localSheetId="33">#REF!</definedName>
    <definedName name="MONC7">#REF!</definedName>
    <definedName name="MONC8">[2]MECANICO_REFRIGERACAO!$I$148</definedName>
    <definedName name="mont" localSheetId="0">#REF!</definedName>
    <definedName name="mont" localSheetId="5">#REF!</definedName>
    <definedName name="mont" localSheetId="8">#REF!</definedName>
    <definedName name="mont" localSheetId="4">#REF!</definedName>
    <definedName name="mont" localSheetId="11">#REF!</definedName>
    <definedName name="mont" localSheetId="9">#REF!</definedName>
    <definedName name="mont" localSheetId="2">#REF!</definedName>
    <definedName name="mont" localSheetId="3">#REF!</definedName>
    <definedName name="mont" localSheetId="1">#REF!</definedName>
    <definedName name="mont" localSheetId="10">#REF!</definedName>
    <definedName name="mont" localSheetId="7">#REF!</definedName>
    <definedName name="mont" localSheetId="6">#REF!</definedName>
    <definedName name="mont" localSheetId="12">#REF!</definedName>
    <definedName name="mont" localSheetId="15">#REF!</definedName>
    <definedName name="mont" localSheetId="18">#REF!</definedName>
    <definedName name="mont" localSheetId="14">#REF!</definedName>
    <definedName name="mont" localSheetId="21">#REF!</definedName>
    <definedName name="mont" localSheetId="19">#REF!</definedName>
    <definedName name="mont" localSheetId="13">#REF!</definedName>
    <definedName name="mont" localSheetId="16">#REF!</definedName>
    <definedName name="mont" localSheetId="20">#REF!</definedName>
    <definedName name="mont" localSheetId="17">#REF!</definedName>
    <definedName name="mont" localSheetId="22">#REF!</definedName>
    <definedName name="mont" localSheetId="23">#REF!</definedName>
    <definedName name="mont" localSheetId="26">#REF!</definedName>
    <definedName name="mont" localSheetId="29">#REF!</definedName>
    <definedName name="mont" localSheetId="25">#REF!</definedName>
    <definedName name="mont" localSheetId="32">#REF!</definedName>
    <definedName name="mont" localSheetId="30">#REF!</definedName>
    <definedName name="mont" localSheetId="24">#REF!</definedName>
    <definedName name="mont" localSheetId="31">#REF!</definedName>
    <definedName name="mont" localSheetId="28">#REF!</definedName>
    <definedName name="mont" localSheetId="27">#REF!</definedName>
    <definedName name="mont" localSheetId="33">#REF!</definedName>
    <definedName name="mont">#REF!</definedName>
    <definedName name="MONTANTEA" localSheetId="0">#REF!</definedName>
    <definedName name="MONTANTEA" localSheetId="5">#REF!</definedName>
    <definedName name="MONTANTEA" localSheetId="8">#REF!</definedName>
    <definedName name="MONTANTEA" localSheetId="4">#REF!</definedName>
    <definedName name="MONTANTEA" localSheetId="11">#REF!</definedName>
    <definedName name="MONTANTEA" localSheetId="9">#REF!</definedName>
    <definedName name="MONTANTEA" localSheetId="2">#REF!</definedName>
    <definedName name="MONTANTEA" localSheetId="3">#REF!</definedName>
    <definedName name="MONTANTEA" localSheetId="1">#REF!</definedName>
    <definedName name="MONTANTEA" localSheetId="10">#REF!</definedName>
    <definedName name="MONTANTEA" localSheetId="7">#REF!</definedName>
    <definedName name="MONTANTEA" localSheetId="6">#REF!</definedName>
    <definedName name="MONTANTEA" localSheetId="12">#REF!</definedName>
    <definedName name="MONTANTEA" localSheetId="15">#REF!</definedName>
    <definedName name="MONTANTEA" localSheetId="18">#REF!</definedName>
    <definedName name="MONTANTEA" localSheetId="14">#REF!</definedName>
    <definedName name="MONTANTEA" localSheetId="21">#REF!</definedName>
    <definedName name="MONTANTEA" localSheetId="19">#REF!</definedName>
    <definedName name="MONTANTEA" localSheetId="13">#REF!</definedName>
    <definedName name="MONTANTEA" localSheetId="16">#REF!</definedName>
    <definedName name="MONTANTEA" localSheetId="20">#REF!</definedName>
    <definedName name="MONTANTEA" localSheetId="17">#REF!</definedName>
    <definedName name="MONTANTEA" localSheetId="22">#REF!</definedName>
    <definedName name="MONTANTEA" localSheetId="23">#REF!</definedName>
    <definedName name="MONTANTEA" localSheetId="26">#REF!</definedName>
    <definedName name="MONTANTEA" localSheetId="29">#REF!</definedName>
    <definedName name="MONTANTEA" localSheetId="25">#REF!</definedName>
    <definedName name="MONTANTEA" localSheetId="32">#REF!</definedName>
    <definedName name="MONTANTEA" localSheetId="30">#REF!</definedName>
    <definedName name="MONTANTEA" localSheetId="24">#REF!</definedName>
    <definedName name="MONTANTEA" localSheetId="31">#REF!</definedName>
    <definedName name="MONTANTEA" localSheetId="28">#REF!</definedName>
    <definedName name="MONTANTEA" localSheetId="27">#REF!</definedName>
    <definedName name="MONTANTEA" localSheetId="33">#REF!</definedName>
    <definedName name="MONTANTEA">#REF!</definedName>
    <definedName name="MONTANTEA1" localSheetId="0">#REF!</definedName>
    <definedName name="MONTANTEA1" localSheetId="5">#REF!</definedName>
    <definedName name="MONTANTEA1" localSheetId="8">#REF!</definedName>
    <definedName name="MONTANTEA1" localSheetId="4">#REF!</definedName>
    <definedName name="MONTANTEA1" localSheetId="11">#REF!</definedName>
    <definedName name="MONTANTEA1" localSheetId="9">#REF!</definedName>
    <definedName name="MONTANTEA1" localSheetId="2">#REF!</definedName>
    <definedName name="MONTANTEA1" localSheetId="3">#REF!</definedName>
    <definedName name="MONTANTEA1" localSheetId="1">#REF!</definedName>
    <definedName name="MONTANTEA1" localSheetId="10">#REF!</definedName>
    <definedName name="MONTANTEA1" localSheetId="7">#REF!</definedName>
    <definedName name="MONTANTEA1" localSheetId="6">#REF!</definedName>
    <definedName name="MONTANTEA1" localSheetId="12">#REF!</definedName>
    <definedName name="MONTANTEA1" localSheetId="15">#REF!</definedName>
    <definedName name="MONTANTEA1" localSheetId="18">#REF!</definedName>
    <definedName name="MONTANTEA1" localSheetId="14">#REF!</definedName>
    <definedName name="MONTANTEA1" localSheetId="21">#REF!</definedName>
    <definedName name="MONTANTEA1" localSheetId="19">#REF!</definedName>
    <definedName name="MONTANTEA1" localSheetId="13">#REF!</definedName>
    <definedName name="MONTANTEA1" localSheetId="16">#REF!</definedName>
    <definedName name="MONTANTEA1" localSheetId="20">#REF!</definedName>
    <definedName name="MONTANTEA1" localSheetId="17">#REF!</definedName>
    <definedName name="MONTANTEA1" localSheetId="22">#REF!</definedName>
    <definedName name="MONTANTEA1" localSheetId="23">#REF!</definedName>
    <definedName name="MONTANTEA1" localSheetId="26">#REF!</definedName>
    <definedName name="MONTANTEA1" localSheetId="29">#REF!</definedName>
    <definedName name="MONTANTEA1" localSheetId="25">#REF!</definedName>
    <definedName name="MONTANTEA1" localSheetId="32">#REF!</definedName>
    <definedName name="MONTANTEA1" localSheetId="30">#REF!</definedName>
    <definedName name="MONTANTEA1" localSheetId="24">#REF!</definedName>
    <definedName name="MONTANTEA1" localSheetId="31">#REF!</definedName>
    <definedName name="MONTANTEA1" localSheetId="28">#REF!</definedName>
    <definedName name="MONTANTEA1" localSheetId="27">#REF!</definedName>
    <definedName name="MONTANTEA1" localSheetId="33">#REF!</definedName>
    <definedName name="MONTANTEA1">#REF!</definedName>
    <definedName name="MONTANTEA2" localSheetId="0">#REF!</definedName>
    <definedName name="MONTANTEA2" localSheetId="5">#REF!</definedName>
    <definedName name="MONTANTEA2" localSheetId="8">#REF!</definedName>
    <definedName name="MONTANTEA2" localSheetId="4">#REF!</definedName>
    <definedName name="MONTANTEA2" localSheetId="11">#REF!</definedName>
    <definedName name="MONTANTEA2" localSheetId="9">#REF!</definedName>
    <definedName name="MONTANTEA2" localSheetId="2">#REF!</definedName>
    <definedName name="MONTANTEA2" localSheetId="3">#REF!</definedName>
    <definedName name="MONTANTEA2" localSheetId="1">#REF!</definedName>
    <definedName name="MONTANTEA2" localSheetId="10">#REF!</definedName>
    <definedName name="MONTANTEA2" localSheetId="7">#REF!</definedName>
    <definedName name="MONTANTEA2" localSheetId="6">#REF!</definedName>
    <definedName name="MONTANTEA2" localSheetId="12">#REF!</definedName>
    <definedName name="MONTANTEA2" localSheetId="15">#REF!</definedName>
    <definedName name="MONTANTEA2" localSheetId="18">#REF!</definedName>
    <definedName name="MONTANTEA2" localSheetId="14">#REF!</definedName>
    <definedName name="MONTANTEA2" localSheetId="21">#REF!</definedName>
    <definedName name="MONTANTEA2" localSheetId="19">#REF!</definedName>
    <definedName name="MONTANTEA2" localSheetId="13">#REF!</definedName>
    <definedName name="MONTANTEA2" localSheetId="16">#REF!</definedName>
    <definedName name="MONTANTEA2" localSheetId="20">#REF!</definedName>
    <definedName name="MONTANTEA2" localSheetId="17">#REF!</definedName>
    <definedName name="MONTANTEA2" localSheetId="22">#REF!</definedName>
    <definedName name="MONTANTEA2" localSheetId="23">#REF!</definedName>
    <definedName name="MONTANTEA2" localSheetId="26">#REF!</definedName>
    <definedName name="MONTANTEA2" localSheetId="29">#REF!</definedName>
    <definedName name="MONTANTEA2" localSheetId="25">#REF!</definedName>
    <definedName name="MONTANTEA2" localSheetId="32">#REF!</definedName>
    <definedName name="MONTANTEA2" localSheetId="30">#REF!</definedName>
    <definedName name="MONTANTEA2" localSheetId="24">#REF!</definedName>
    <definedName name="MONTANTEA2" localSheetId="31">#REF!</definedName>
    <definedName name="MONTANTEA2" localSheetId="28">#REF!</definedName>
    <definedName name="MONTANTEA2" localSheetId="27">#REF!</definedName>
    <definedName name="MONTANTEA2" localSheetId="33">#REF!</definedName>
    <definedName name="MONTANTEA2">#REF!</definedName>
    <definedName name="MONTANTEB" localSheetId="0">#REF!</definedName>
    <definedName name="MONTANTEB" localSheetId="5">#REF!</definedName>
    <definedName name="MONTANTEB" localSheetId="8">#REF!</definedName>
    <definedName name="MONTANTEB" localSheetId="4">#REF!</definedName>
    <definedName name="MONTANTEB" localSheetId="11">#REF!</definedName>
    <definedName name="MONTANTEB" localSheetId="9">#REF!</definedName>
    <definedName name="MONTANTEB" localSheetId="2">#REF!</definedName>
    <definedName name="MONTANTEB" localSheetId="3">#REF!</definedName>
    <definedName name="MONTANTEB" localSheetId="1">#REF!</definedName>
    <definedName name="MONTANTEB" localSheetId="10">#REF!</definedName>
    <definedName name="MONTANTEB" localSheetId="7">#REF!</definedName>
    <definedName name="MONTANTEB" localSheetId="6">#REF!</definedName>
    <definedName name="MONTANTEB" localSheetId="12">#REF!</definedName>
    <definedName name="MONTANTEB" localSheetId="15">#REF!</definedName>
    <definedName name="MONTANTEB" localSheetId="18">#REF!</definedName>
    <definedName name="MONTANTEB" localSheetId="14">#REF!</definedName>
    <definedName name="MONTANTEB" localSheetId="21">#REF!</definedName>
    <definedName name="MONTANTEB" localSheetId="19">#REF!</definedName>
    <definedName name="MONTANTEB" localSheetId="13">#REF!</definedName>
    <definedName name="MONTANTEB" localSheetId="16">#REF!</definedName>
    <definedName name="MONTANTEB" localSheetId="20">#REF!</definedName>
    <definedName name="MONTANTEB" localSheetId="17">#REF!</definedName>
    <definedName name="MONTANTEB" localSheetId="22">#REF!</definedName>
    <definedName name="MONTANTEB" localSheetId="23">#REF!</definedName>
    <definedName name="MONTANTEB" localSheetId="26">#REF!</definedName>
    <definedName name="MONTANTEB" localSheetId="29">#REF!</definedName>
    <definedName name="MONTANTEB" localSheetId="25">#REF!</definedName>
    <definedName name="MONTANTEB" localSheetId="32">#REF!</definedName>
    <definedName name="MONTANTEB" localSheetId="30">#REF!</definedName>
    <definedName name="MONTANTEB" localSheetId="24">#REF!</definedName>
    <definedName name="MONTANTEB" localSheetId="31">#REF!</definedName>
    <definedName name="MONTANTEB" localSheetId="28">#REF!</definedName>
    <definedName name="MONTANTEB" localSheetId="27">#REF!</definedName>
    <definedName name="MONTANTEB" localSheetId="33">#REF!</definedName>
    <definedName name="MONTANTEB">#REF!</definedName>
    <definedName name="MONTANTEB1" localSheetId="0">#REF!</definedName>
    <definedName name="MONTANTEB1" localSheetId="5">#REF!</definedName>
    <definedName name="MONTANTEB1" localSheetId="8">#REF!</definedName>
    <definedName name="MONTANTEB1" localSheetId="4">#REF!</definedName>
    <definedName name="MONTANTEB1" localSheetId="11">#REF!</definedName>
    <definedName name="MONTANTEB1" localSheetId="9">#REF!</definedName>
    <definedName name="MONTANTEB1" localSheetId="2">#REF!</definedName>
    <definedName name="MONTANTEB1" localSheetId="3">#REF!</definedName>
    <definedName name="MONTANTEB1" localSheetId="1">#REF!</definedName>
    <definedName name="MONTANTEB1" localSheetId="10">#REF!</definedName>
    <definedName name="MONTANTEB1" localSheetId="7">#REF!</definedName>
    <definedName name="MONTANTEB1" localSheetId="6">#REF!</definedName>
    <definedName name="MONTANTEB1" localSheetId="12">#REF!</definedName>
    <definedName name="MONTANTEB1" localSheetId="15">#REF!</definedName>
    <definedName name="MONTANTEB1" localSheetId="18">#REF!</definedName>
    <definedName name="MONTANTEB1" localSheetId="14">#REF!</definedName>
    <definedName name="MONTANTEB1" localSheetId="21">#REF!</definedName>
    <definedName name="MONTANTEB1" localSheetId="19">#REF!</definedName>
    <definedName name="MONTANTEB1" localSheetId="13">#REF!</definedName>
    <definedName name="MONTANTEB1" localSheetId="16">#REF!</definedName>
    <definedName name="MONTANTEB1" localSheetId="20">#REF!</definedName>
    <definedName name="MONTANTEB1" localSheetId="17">#REF!</definedName>
    <definedName name="MONTANTEB1" localSheetId="22">#REF!</definedName>
    <definedName name="MONTANTEB1" localSheetId="23">#REF!</definedName>
    <definedName name="MONTANTEB1" localSheetId="26">#REF!</definedName>
    <definedName name="MONTANTEB1" localSheetId="29">#REF!</definedName>
    <definedName name="MONTANTEB1" localSheetId="25">#REF!</definedName>
    <definedName name="MONTANTEB1" localSheetId="32">#REF!</definedName>
    <definedName name="MONTANTEB1" localSheetId="30">#REF!</definedName>
    <definedName name="MONTANTEB1" localSheetId="24">#REF!</definedName>
    <definedName name="MONTANTEB1" localSheetId="31">#REF!</definedName>
    <definedName name="MONTANTEB1" localSheetId="28">#REF!</definedName>
    <definedName name="MONTANTEB1" localSheetId="27">#REF!</definedName>
    <definedName name="MONTANTEB1" localSheetId="33">#REF!</definedName>
    <definedName name="MONTANTEB1">#REF!</definedName>
    <definedName name="MONTANTEB2" localSheetId="0">#REF!</definedName>
    <definedName name="MONTANTEB2" localSheetId="5">#REF!</definedName>
    <definedName name="MONTANTEB2" localSheetId="8">#REF!</definedName>
    <definedName name="MONTANTEB2" localSheetId="4">#REF!</definedName>
    <definedName name="MONTANTEB2" localSheetId="11">#REF!</definedName>
    <definedName name="MONTANTEB2" localSheetId="9">#REF!</definedName>
    <definedName name="MONTANTEB2" localSheetId="2">#REF!</definedName>
    <definedName name="MONTANTEB2" localSheetId="3">#REF!</definedName>
    <definedName name="MONTANTEB2" localSheetId="1">#REF!</definedName>
    <definedName name="MONTANTEB2" localSheetId="10">#REF!</definedName>
    <definedName name="MONTANTEB2" localSheetId="7">#REF!</definedName>
    <definedName name="MONTANTEB2" localSheetId="6">#REF!</definedName>
    <definedName name="MONTANTEB2" localSheetId="12">#REF!</definedName>
    <definedName name="MONTANTEB2" localSheetId="15">#REF!</definedName>
    <definedName name="MONTANTEB2" localSheetId="18">#REF!</definedName>
    <definedName name="MONTANTEB2" localSheetId="14">#REF!</definedName>
    <definedName name="MONTANTEB2" localSheetId="21">#REF!</definedName>
    <definedName name="MONTANTEB2" localSheetId="19">#REF!</definedName>
    <definedName name="MONTANTEB2" localSheetId="13">#REF!</definedName>
    <definedName name="MONTANTEB2" localSheetId="16">#REF!</definedName>
    <definedName name="MONTANTEB2" localSheetId="20">#REF!</definedName>
    <definedName name="MONTANTEB2" localSheetId="17">#REF!</definedName>
    <definedName name="MONTANTEB2" localSheetId="22">#REF!</definedName>
    <definedName name="MONTANTEB2" localSheetId="23">#REF!</definedName>
    <definedName name="MONTANTEB2" localSheetId="26">#REF!</definedName>
    <definedName name="MONTANTEB2" localSheetId="29">#REF!</definedName>
    <definedName name="MONTANTEB2" localSheetId="25">#REF!</definedName>
    <definedName name="MONTANTEB2" localSheetId="32">#REF!</definedName>
    <definedName name="MONTANTEB2" localSheetId="30">#REF!</definedName>
    <definedName name="MONTANTEB2" localSheetId="24">#REF!</definedName>
    <definedName name="MONTANTEB2" localSheetId="31">#REF!</definedName>
    <definedName name="MONTANTEB2" localSheetId="28">#REF!</definedName>
    <definedName name="MONTANTEB2" localSheetId="27">#REF!</definedName>
    <definedName name="MONTANTEB2" localSheetId="33">#REF!</definedName>
    <definedName name="MONTANTEB2">#REF!</definedName>
    <definedName name="MONTANTEC" localSheetId="0">#REF!</definedName>
    <definedName name="MONTANTEC" localSheetId="5">#REF!</definedName>
    <definedName name="MONTANTEC" localSheetId="8">#REF!</definedName>
    <definedName name="MONTANTEC" localSheetId="4">#REF!</definedName>
    <definedName name="MONTANTEC" localSheetId="11">#REF!</definedName>
    <definedName name="MONTANTEC" localSheetId="9">#REF!</definedName>
    <definedName name="MONTANTEC" localSheetId="2">#REF!</definedName>
    <definedName name="MONTANTEC" localSheetId="3">#REF!</definedName>
    <definedName name="MONTANTEC" localSheetId="1">#REF!</definedName>
    <definedName name="MONTANTEC" localSheetId="10">#REF!</definedName>
    <definedName name="MONTANTEC" localSheetId="7">#REF!</definedName>
    <definedName name="MONTANTEC" localSheetId="6">#REF!</definedName>
    <definedName name="MONTANTEC" localSheetId="12">#REF!</definedName>
    <definedName name="MONTANTEC" localSheetId="15">#REF!</definedName>
    <definedName name="MONTANTEC" localSheetId="18">#REF!</definedName>
    <definedName name="MONTANTEC" localSheetId="14">#REF!</definedName>
    <definedName name="MONTANTEC" localSheetId="21">#REF!</definedName>
    <definedName name="MONTANTEC" localSheetId="19">#REF!</definedName>
    <definedName name="MONTANTEC" localSheetId="13">#REF!</definedName>
    <definedName name="MONTANTEC" localSheetId="16">#REF!</definedName>
    <definedName name="MONTANTEC" localSheetId="20">#REF!</definedName>
    <definedName name="MONTANTEC" localSheetId="17">#REF!</definedName>
    <definedName name="MONTANTEC" localSheetId="22">#REF!</definedName>
    <definedName name="MONTANTEC" localSheetId="23">#REF!</definedName>
    <definedName name="MONTANTEC" localSheetId="26">#REF!</definedName>
    <definedName name="MONTANTEC" localSheetId="29">#REF!</definedName>
    <definedName name="MONTANTEC" localSheetId="25">#REF!</definedName>
    <definedName name="MONTANTEC" localSheetId="32">#REF!</definedName>
    <definedName name="MONTANTEC" localSheetId="30">#REF!</definedName>
    <definedName name="MONTANTEC" localSheetId="24">#REF!</definedName>
    <definedName name="MONTANTEC" localSheetId="31">#REF!</definedName>
    <definedName name="MONTANTEC" localSheetId="28">#REF!</definedName>
    <definedName name="MONTANTEC" localSheetId="27">#REF!</definedName>
    <definedName name="MONTANTEC" localSheetId="33">#REF!</definedName>
    <definedName name="MONTANTEC">#REF!</definedName>
    <definedName name="MONTANTEC1" localSheetId="0">#REF!</definedName>
    <definedName name="MONTANTEC1" localSheetId="5">#REF!</definedName>
    <definedName name="MONTANTEC1" localSheetId="8">#REF!</definedName>
    <definedName name="MONTANTEC1" localSheetId="4">#REF!</definedName>
    <definedName name="MONTANTEC1" localSheetId="11">#REF!</definedName>
    <definedName name="MONTANTEC1" localSheetId="9">#REF!</definedName>
    <definedName name="MONTANTEC1" localSheetId="2">#REF!</definedName>
    <definedName name="MONTANTEC1" localSheetId="3">#REF!</definedName>
    <definedName name="MONTANTEC1" localSheetId="1">#REF!</definedName>
    <definedName name="MONTANTEC1" localSheetId="10">#REF!</definedName>
    <definedName name="MONTANTEC1" localSheetId="7">#REF!</definedName>
    <definedName name="MONTANTEC1" localSheetId="6">#REF!</definedName>
    <definedName name="MONTANTEC1" localSheetId="12">#REF!</definedName>
    <definedName name="MONTANTEC1" localSheetId="15">#REF!</definedName>
    <definedName name="MONTANTEC1" localSheetId="18">#REF!</definedName>
    <definedName name="MONTANTEC1" localSheetId="14">#REF!</definedName>
    <definedName name="MONTANTEC1" localSheetId="21">#REF!</definedName>
    <definedName name="MONTANTEC1" localSheetId="19">#REF!</definedName>
    <definedName name="MONTANTEC1" localSheetId="13">#REF!</definedName>
    <definedName name="MONTANTEC1" localSheetId="16">#REF!</definedName>
    <definedName name="MONTANTEC1" localSheetId="20">#REF!</definedName>
    <definedName name="MONTANTEC1" localSheetId="17">#REF!</definedName>
    <definedName name="MONTANTEC1" localSheetId="22">#REF!</definedName>
    <definedName name="MONTANTEC1" localSheetId="23">#REF!</definedName>
    <definedName name="MONTANTEC1" localSheetId="26">#REF!</definedName>
    <definedName name="MONTANTEC1" localSheetId="29">#REF!</definedName>
    <definedName name="MONTANTEC1" localSheetId="25">#REF!</definedName>
    <definedName name="MONTANTEC1" localSheetId="32">#REF!</definedName>
    <definedName name="MONTANTEC1" localSheetId="30">#REF!</definedName>
    <definedName name="MONTANTEC1" localSheetId="24">#REF!</definedName>
    <definedName name="MONTANTEC1" localSheetId="31">#REF!</definedName>
    <definedName name="MONTANTEC1" localSheetId="28">#REF!</definedName>
    <definedName name="MONTANTEC1" localSheetId="27">#REF!</definedName>
    <definedName name="MONTANTEC1" localSheetId="33">#REF!</definedName>
    <definedName name="MONTANTEC1">#REF!</definedName>
    <definedName name="MONTANTEC2" localSheetId="0">#REF!</definedName>
    <definedName name="MONTANTEC2" localSheetId="5">#REF!</definedName>
    <definedName name="MONTANTEC2" localSheetId="8">#REF!</definedName>
    <definedName name="MONTANTEC2" localSheetId="4">#REF!</definedName>
    <definedName name="MONTANTEC2" localSheetId="11">#REF!</definedName>
    <definedName name="MONTANTEC2" localSheetId="9">#REF!</definedName>
    <definedName name="MONTANTEC2" localSheetId="2">#REF!</definedName>
    <definedName name="MONTANTEC2" localSheetId="3">#REF!</definedName>
    <definedName name="MONTANTEC2" localSheetId="1">#REF!</definedName>
    <definedName name="MONTANTEC2" localSheetId="10">#REF!</definedName>
    <definedName name="MONTANTEC2" localSheetId="7">#REF!</definedName>
    <definedName name="MONTANTEC2" localSheetId="6">#REF!</definedName>
    <definedName name="MONTANTEC2" localSheetId="12">#REF!</definedName>
    <definedName name="MONTANTEC2" localSheetId="15">#REF!</definedName>
    <definedName name="MONTANTEC2" localSheetId="18">#REF!</definedName>
    <definedName name="MONTANTEC2" localSheetId="14">#REF!</definedName>
    <definedName name="MONTANTEC2" localSheetId="21">#REF!</definedName>
    <definedName name="MONTANTEC2" localSheetId="19">#REF!</definedName>
    <definedName name="MONTANTEC2" localSheetId="13">#REF!</definedName>
    <definedName name="MONTANTEC2" localSheetId="16">#REF!</definedName>
    <definedName name="MONTANTEC2" localSheetId="20">#REF!</definedName>
    <definedName name="MONTANTEC2" localSheetId="17">#REF!</definedName>
    <definedName name="MONTANTEC2" localSheetId="22">#REF!</definedName>
    <definedName name="MONTANTEC2" localSheetId="23">#REF!</definedName>
    <definedName name="MONTANTEC2" localSheetId="26">#REF!</definedName>
    <definedName name="MONTANTEC2" localSheetId="29">#REF!</definedName>
    <definedName name="MONTANTEC2" localSheetId="25">#REF!</definedName>
    <definedName name="MONTANTEC2" localSheetId="32">#REF!</definedName>
    <definedName name="MONTANTEC2" localSheetId="30">#REF!</definedName>
    <definedName name="MONTANTEC2" localSheetId="24">#REF!</definedName>
    <definedName name="MONTANTEC2" localSheetId="31">#REF!</definedName>
    <definedName name="MONTANTEC2" localSheetId="28">#REF!</definedName>
    <definedName name="MONTANTEC2" localSheetId="27">#REF!</definedName>
    <definedName name="MONTANTEC2" localSheetId="33">#REF!</definedName>
    <definedName name="MONTANTEC2">#REF!</definedName>
    <definedName name="ok" localSheetId="0">#REF!</definedName>
    <definedName name="ok" localSheetId="5">#REF!</definedName>
    <definedName name="ok" localSheetId="8">#REF!</definedName>
    <definedName name="ok" localSheetId="4">#REF!</definedName>
    <definedName name="ok" localSheetId="11">#REF!</definedName>
    <definedName name="ok" localSheetId="9">#REF!</definedName>
    <definedName name="ok" localSheetId="2">#REF!</definedName>
    <definedName name="ok" localSheetId="3">#REF!</definedName>
    <definedName name="ok" localSheetId="1">#REF!</definedName>
    <definedName name="ok" localSheetId="10">#REF!</definedName>
    <definedName name="ok" localSheetId="7">#REF!</definedName>
    <definedName name="ok" localSheetId="6">#REF!</definedName>
    <definedName name="ok" localSheetId="12">#REF!</definedName>
    <definedName name="ok" localSheetId="15">#REF!</definedName>
    <definedName name="ok" localSheetId="18">#REF!</definedName>
    <definedName name="ok" localSheetId="14">#REF!</definedName>
    <definedName name="ok" localSheetId="21">#REF!</definedName>
    <definedName name="ok" localSheetId="19">#REF!</definedName>
    <definedName name="ok" localSheetId="13">#REF!</definedName>
    <definedName name="ok" localSheetId="16">#REF!</definedName>
    <definedName name="ok" localSheetId="20">#REF!</definedName>
    <definedName name="ok" localSheetId="17">#REF!</definedName>
    <definedName name="ok" localSheetId="22">#REF!</definedName>
    <definedName name="ok" localSheetId="23">#REF!</definedName>
    <definedName name="ok" localSheetId="26">#REF!</definedName>
    <definedName name="ok" localSheetId="29">#REF!</definedName>
    <definedName name="ok" localSheetId="25">#REF!</definedName>
    <definedName name="ok" localSheetId="32">#REF!</definedName>
    <definedName name="ok" localSheetId="30">#REF!</definedName>
    <definedName name="ok" localSheetId="24">#REF!</definedName>
    <definedName name="ok" localSheetId="31">#REF!</definedName>
    <definedName name="ok" localSheetId="28">#REF!</definedName>
    <definedName name="ok" localSheetId="27">#REF!</definedName>
    <definedName name="ok" localSheetId="33">#REF!</definedName>
    <definedName name="ok">#REF!</definedName>
    <definedName name="REMUNERACAO1" localSheetId="0">#REF!</definedName>
    <definedName name="REMUNERACAO1" localSheetId="5">#REF!</definedName>
    <definedName name="REMUNERACAO1" localSheetId="8">#REF!</definedName>
    <definedName name="REMUNERACAO1" localSheetId="4">#REF!</definedName>
    <definedName name="REMUNERACAO1" localSheetId="11">#REF!</definedName>
    <definedName name="REMUNERACAO1" localSheetId="9">#REF!</definedName>
    <definedName name="REMUNERACAO1" localSheetId="2">#REF!</definedName>
    <definedName name="REMUNERACAO1" localSheetId="3">#REF!</definedName>
    <definedName name="REMUNERACAO1" localSheetId="1">#REF!</definedName>
    <definedName name="REMUNERACAO1" localSheetId="10">#REF!</definedName>
    <definedName name="REMUNERACAO1" localSheetId="7">#REF!</definedName>
    <definedName name="REMUNERACAO1" localSheetId="6">#REF!</definedName>
    <definedName name="REMUNERACAO1" localSheetId="12">#REF!</definedName>
    <definedName name="REMUNERACAO1" localSheetId="15">#REF!</definedName>
    <definedName name="REMUNERACAO1" localSheetId="18">#REF!</definedName>
    <definedName name="REMUNERACAO1" localSheetId="14">#REF!</definedName>
    <definedName name="REMUNERACAO1" localSheetId="21">#REF!</definedName>
    <definedName name="REMUNERACAO1" localSheetId="19">#REF!</definedName>
    <definedName name="REMUNERACAO1" localSheetId="13">#REF!</definedName>
    <definedName name="REMUNERACAO1" localSheetId="16">#REF!</definedName>
    <definedName name="REMUNERACAO1" localSheetId="20">#REF!</definedName>
    <definedName name="REMUNERACAO1" localSheetId="17">#REF!</definedName>
    <definedName name="REMUNERACAO1" localSheetId="22">#REF!</definedName>
    <definedName name="REMUNERACAO1" localSheetId="23">#REF!</definedName>
    <definedName name="REMUNERACAO1" localSheetId="26">#REF!</definedName>
    <definedName name="REMUNERACAO1" localSheetId="29">#REF!</definedName>
    <definedName name="REMUNERACAO1" localSheetId="25">#REF!</definedName>
    <definedName name="REMUNERACAO1" localSheetId="32">#REF!</definedName>
    <definedName name="REMUNERACAO1" localSheetId="30">#REF!</definedName>
    <definedName name="REMUNERACAO1" localSheetId="24">#REF!</definedName>
    <definedName name="REMUNERACAO1" localSheetId="31">#REF!</definedName>
    <definedName name="REMUNERACAO1" localSheetId="28">#REF!</definedName>
    <definedName name="REMUNERACAO1" localSheetId="27">#REF!</definedName>
    <definedName name="REMUNERACAO1" localSheetId="33">#REF!</definedName>
    <definedName name="REMUNERACAO1">#REF!</definedName>
    <definedName name="REMUNERACAO2" localSheetId="0">#REF!</definedName>
    <definedName name="REMUNERACAO2" localSheetId="5">#REF!</definedName>
    <definedName name="REMUNERACAO2" localSheetId="8">#REF!</definedName>
    <definedName name="REMUNERACAO2" localSheetId="4">#REF!</definedName>
    <definedName name="REMUNERACAO2" localSheetId="11">#REF!</definedName>
    <definedName name="REMUNERACAO2" localSheetId="9">#REF!</definedName>
    <definedName name="REMUNERACAO2" localSheetId="2">#REF!</definedName>
    <definedName name="REMUNERACAO2" localSheetId="3">#REF!</definedName>
    <definedName name="REMUNERACAO2" localSheetId="1">#REF!</definedName>
    <definedName name="REMUNERACAO2" localSheetId="10">#REF!</definedName>
    <definedName name="REMUNERACAO2" localSheetId="7">#REF!</definedName>
    <definedName name="REMUNERACAO2" localSheetId="6">#REF!</definedName>
    <definedName name="REMUNERACAO2" localSheetId="12">#REF!</definedName>
    <definedName name="REMUNERACAO2" localSheetId="15">#REF!</definedName>
    <definedName name="REMUNERACAO2" localSheetId="18">#REF!</definedName>
    <definedName name="REMUNERACAO2" localSheetId="14">#REF!</definedName>
    <definedName name="REMUNERACAO2" localSheetId="21">#REF!</definedName>
    <definedName name="REMUNERACAO2" localSheetId="19">#REF!</definedName>
    <definedName name="REMUNERACAO2" localSheetId="13">#REF!</definedName>
    <definedName name="REMUNERACAO2" localSheetId="16">#REF!</definedName>
    <definedName name="REMUNERACAO2" localSheetId="20">#REF!</definedName>
    <definedName name="REMUNERACAO2" localSheetId="17">#REF!</definedName>
    <definedName name="REMUNERACAO2" localSheetId="22">#REF!</definedName>
    <definedName name="REMUNERACAO2" localSheetId="23">#REF!</definedName>
    <definedName name="REMUNERACAO2" localSheetId="26">#REF!</definedName>
    <definedName name="REMUNERACAO2" localSheetId="29">#REF!</definedName>
    <definedName name="REMUNERACAO2" localSheetId="25">#REF!</definedName>
    <definedName name="REMUNERACAO2" localSheetId="32">#REF!</definedName>
    <definedName name="REMUNERACAO2" localSheetId="30">#REF!</definedName>
    <definedName name="REMUNERACAO2" localSheetId="24">#REF!</definedName>
    <definedName name="REMUNERACAO2" localSheetId="31">#REF!</definedName>
    <definedName name="REMUNERACAO2" localSheetId="28">#REF!</definedName>
    <definedName name="REMUNERACAO2" localSheetId="27">#REF!</definedName>
    <definedName name="REMUNERACAO2" localSheetId="33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 localSheetId="5">#REF!</definedName>
    <definedName name="REMUNERACAO5" localSheetId="8">#REF!</definedName>
    <definedName name="REMUNERACAO5" localSheetId="4">#REF!</definedName>
    <definedName name="REMUNERACAO5" localSheetId="11">#REF!</definedName>
    <definedName name="REMUNERACAO5" localSheetId="9">#REF!</definedName>
    <definedName name="REMUNERACAO5" localSheetId="2">#REF!</definedName>
    <definedName name="REMUNERACAO5" localSheetId="3">#REF!</definedName>
    <definedName name="REMUNERACAO5" localSheetId="1">#REF!</definedName>
    <definedName name="REMUNERACAO5" localSheetId="10">#REF!</definedName>
    <definedName name="REMUNERACAO5" localSheetId="7">#REF!</definedName>
    <definedName name="REMUNERACAO5" localSheetId="6">#REF!</definedName>
    <definedName name="REMUNERACAO5" localSheetId="12">#REF!</definedName>
    <definedName name="REMUNERACAO5" localSheetId="15">#REF!</definedName>
    <definedName name="REMUNERACAO5" localSheetId="18">#REF!</definedName>
    <definedName name="REMUNERACAO5" localSheetId="14">#REF!</definedName>
    <definedName name="REMUNERACAO5" localSheetId="21">#REF!</definedName>
    <definedName name="REMUNERACAO5" localSheetId="19">#REF!</definedName>
    <definedName name="REMUNERACAO5" localSheetId="13">#REF!</definedName>
    <definedName name="REMUNERACAO5" localSheetId="16">#REF!</definedName>
    <definedName name="REMUNERACAO5" localSheetId="20">#REF!</definedName>
    <definedName name="REMUNERACAO5" localSheetId="17">#REF!</definedName>
    <definedName name="REMUNERACAO5" localSheetId="22">#REF!</definedName>
    <definedName name="REMUNERACAO5" localSheetId="23">#REF!</definedName>
    <definedName name="REMUNERACAO5" localSheetId="26">#REF!</definedName>
    <definedName name="REMUNERACAO5" localSheetId="29">#REF!</definedName>
    <definedName name="REMUNERACAO5" localSheetId="25">#REF!</definedName>
    <definedName name="REMUNERACAO5" localSheetId="32">#REF!</definedName>
    <definedName name="REMUNERACAO5" localSheetId="30">#REF!</definedName>
    <definedName name="REMUNERACAO5" localSheetId="24">#REF!</definedName>
    <definedName name="REMUNERACAO5" localSheetId="31">#REF!</definedName>
    <definedName name="REMUNERACAO5" localSheetId="28">#REF!</definedName>
    <definedName name="REMUNERACAO5" localSheetId="27">#REF!</definedName>
    <definedName name="REMUNERACAO5" localSheetId="33">#REF!</definedName>
    <definedName name="REMUNERACAO5">#REF!</definedName>
    <definedName name="REMUNERACAO6" localSheetId="0">#REF!</definedName>
    <definedName name="REMUNERACAO6" localSheetId="5">#REF!</definedName>
    <definedName name="REMUNERACAO6" localSheetId="8">#REF!</definedName>
    <definedName name="REMUNERACAO6" localSheetId="4">#REF!</definedName>
    <definedName name="REMUNERACAO6" localSheetId="11">#REF!</definedName>
    <definedName name="REMUNERACAO6" localSheetId="9">#REF!</definedName>
    <definedName name="REMUNERACAO6" localSheetId="2">#REF!</definedName>
    <definedName name="REMUNERACAO6" localSheetId="3">#REF!</definedName>
    <definedName name="REMUNERACAO6" localSheetId="1">#REF!</definedName>
    <definedName name="REMUNERACAO6" localSheetId="10">#REF!</definedName>
    <definedName name="REMUNERACAO6" localSheetId="7">#REF!</definedName>
    <definedName name="REMUNERACAO6" localSheetId="6">#REF!</definedName>
    <definedName name="REMUNERACAO6" localSheetId="12">#REF!</definedName>
    <definedName name="REMUNERACAO6" localSheetId="15">#REF!</definedName>
    <definedName name="REMUNERACAO6" localSheetId="18">#REF!</definedName>
    <definedName name="REMUNERACAO6" localSheetId="14">#REF!</definedName>
    <definedName name="REMUNERACAO6" localSheetId="21">#REF!</definedName>
    <definedName name="REMUNERACAO6" localSheetId="19">#REF!</definedName>
    <definedName name="REMUNERACAO6" localSheetId="13">#REF!</definedName>
    <definedName name="REMUNERACAO6" localSheetId="16">#REF!</definedName>
    <definedName name="REMUNERACAO6" localSheetId="20">#REF!</definedName>
    <definedName name="REMUNERACAO6" localSheetId="17">#REF!</definedName>
    <definedName name="REMUNERACAO6" localSheetId="22">#REF!</definedName>
    <definedName name="REMUNERACAO6" localSheetId="23">#REF!</definedName>
    <definedName name="REMUNERACAO6" localSheetId="26">#REF!</definedName>
    <definedName name="REMUNERACAO6" localSheetId="29">#REF!</definedName>
    <definedName name="REMUNERACAO6" localSheetId="25">#REF!</definedName>
    <definedName name="REMUNERACAO6" localSheetId="32">#REF!</definedName>
    <definedName name="REMUNERACAO6" localSheetId="30">#REF!</definedName>
    <definedName name="REMUNERACAO6" localSheetId="24">#REF!</definedName>
    <definedName name="REMUNERACAO6" localSheetId="31">#REF!</definedName>
    <definedName name="REMUNERACAO6" localSheetId="28">#REF!</definedName>
    <definedName name="REMUNERACAO6" localSheetId="27">#REF!</definedName>
    <definedName name="REMUNERACAO6" localSheetId="33">#REF!</definedName>
    <definedName name="REMUNERACAO6">#REF!</definedName>
    <definedName name="REMUNERACAO7" localSheetId="0">#REF!</definedName>
    <definedName name="REMUNERACAO7" localSheetId="5">#REF!</definedName>
    <definedName name="REMUNERACAO7" localSheetId="8">#REF!</definedName>
    <definedName name="REMUNERACAO7" localSheetId="4">#REF!</definedName>
    <definedName name="REMUNERACAO7" localSheetId="11">#REF!</definedName>
    <definedName name="REMUNERACAO7" localSheetId="9">#REF!</definedName>
    <definedName name="REMUNERACAO7" localSheetId="2">#REF!</definedName>
    <definedName name="REMUNERACAO7" localSheetId="3">#REF!</definedName>
    <definedName name="REMUNERACAO7" localSheetId="1">#REF!</definedName>
    <definedName name="REMUNERACAO7" localSheetId="10">#REF!</definedName>
    <definedName name="REMUNERACAO7" localSheetId="7">#REF!</definedName>
    <definedName name="REMUNERACAO7" localSheetId="6">#REF!</definedName>
    <definedName name="REMUNERACAO7" localSheetId="12">#REF!</definedName>
    <definedName name="REMUNERACAO7" localSheetId="15">#REF!</definedName>
    <definedName name="REMUNERACAO7" localSheetId="18">#REF!</definedName>
    <definedName name="REMUNERACAO7" localSheetId="14">#REF!</definedName>
    <definedName name="REMUNERACAO7" localSheetId="21">#REF!</definedName>
    <definedName name="REMUNERACAO7" localSheetId="19">#REF!</definedName>
    <definedName name="REMUNERACAO7" localSheetId="13">#REF!</definedName>
    <definedName name="REMUNERACAO7" localSheetId="16">#REF!</definedName>
    <definedName name="REMUNERACAO7" localSheetId="20">#REF!</definedName>
    <definedName name="REMUNERACAO7" localSheetId="17">#REF!</definedName>
    <definedName name="REMUNERACAO7" localSheetId="22">#REF!</definedName>
    <definedName name="REMUNERACAO7" localSheetId="23">#REF!</definedName>
    <definedName name="REMUNERACAO7" localSheetId="26">#REF!</definedName>
    <definedName name="REMUNERACAO7" localSheetId="29">#REF!</definedName>
    <definedName name="REMUNERACAO7" localSheetId="25">#REF!</definedName>
    <definedName name="REMUNERACAO7" localSheetId="32">#REF!</definedName>
    <definedName name="REMUNERACAO7" localSheetId="30">#REF!</definedName>
    <definedName name="REMUNERACAO7" localSheetId="24">#REF!</definedName>
    <definedName name="REMUNERACAO7" localSheetId="31">#REF!</definedName>
    <definedName name="REMUNERACAO7" localSheetId="28">#REF!</definedName>
    <definedName name="REMUNERACAO7" localSheetId="27">#REF!</definedName>
    <definedName name="REMUNERACAO7" localSheetId="33">#REF!</definedName>
    <definedName name="REMUNERACAO7">#REF!</definedName>
    <definedName name="REMUNERACAO8">[2]MECANICO_REFRIGERACAO!$I$30</definedName>
    <definedName name="TOTAL_MONT_A" localSheetId="0">#REF!</definedName>
    <definedName name="TOTAL_MONT_A" localSheetId="5">#REF!</definedName>
    <definedName name="TOTAL_MONT_A" localSheetId="8">#REF!</definedName>
    <definedName name="TOTAL_MONT_A" localSheetId="4">#REF!</definedName>
    <definedName name="TOTAL_MONT_A" localSheetId="11">#REF!</definedName>
    <definedName name="TOTAL_MONT_A" localSheetId="9">#REF!</definedName>
    <definedName name="TOTAL_MONT_A" localSheetId="2">#REF!</definedName>
    <definedName name="TOTAL_MONT_A" localSheetId="3">#REF!</definedName>
    <definedName name="TOTAL_MONT_A" localSheetId="1">#REF!</definedName>
    <definedName name="TOTAL_MONT_A" localSheetId="10">#REF!</definedName>
    <definedName name="TOTAL_MONT_A" localSheetId="7">#REF!</definedName>
    <definedName name="TOTAL_MONT_A" localSheetId="6">#REF!</definedName>
    <definedName name="TOTAL_MONT_A" localSheetId="12">#REF!</definedName>
    <definedName name="TOTAL_MONT_A" localSheetId="15">#REF!</definedName>
    <definedName name="TOTAL_MONT_A" localSheetId="18">#REF!</definedName>
    <definedName name="TOTAL_MONT_A" localSheetId="14">#REF!</definedName>
    <definedName name="TOTAL_MONT_A" localSheetId="21">#REF!</definedName>
    <definedName name="TOTAL_MONT_A" localSheetId="19">#REF!</definedName>
    <definedName name="TOTAL_MONT_A" localSheetId="13">#REF!</definedName>
    <definedName name="TOTAL_MONT_A" localSheetId="16">#REF!</definedName>
    <definedName name="TOTAL_MONT_A" localSheetId="20">#REF!</definedName>
    <definedName name="TOTAL_MONT_A" localSheetId="17">#REF!</definedName>
    <definedName name="TOTAL_MONT_A" localSheetId="22">#REF!</definedName>
    <definedName name="TOTAL_MONT_A" localSheetId="23">#REF!</definedName>
    <definedName name="TOTAL_MONT_A" localSheetId="26">#REF!</definedName>
    <definedName name="TOTAL_MONT_A" localSheetId="29">#REF!</definedName>
    <definedName name="TOTAL_MONT_A" localSheetId="25">#REF!</definedName>
    <definedName name="TOTAL_MONT_A" localSheetId="32">#REF!</definedName>
    <definedName name="TOTAL_MONT_A" localSheetId="30">#REF!</definedName>
    <definedName name="TOTAL_MONT_A" localSheetId="24">#REF!</definedName>
    <definedName name="TOTAL_MONT_A" localSheetId="31">#REF!</definedName>
    <definedName name="TOTAL_MONT_A" localSheetId="28">#REF!</definedName>
    <definedName name="TOTAL_MONT_A" localSheetId="27">#REF!</definedName>
    <definedName name="TOTAL_MONT_A" localSheetId="33">#REF!</definedName>
    <definedName name="TOTAL_MONT_A">#REF!</definedName>
    <definedName name="TOTAL1" localSheetId="0">#REF!</definedName>
    <definedName name="TOTAL1" localSheetId="5">#REF!</definedName>
    <definedName name="TOTAL1" localSheetId="8">#REF!</definedName>
    <definedName name="TOTAL1" localSheetId="4">#REF!</definedName>
    <definedName name="TOTAL1" localSheetId="11">#REF!</definedName>
    <definedName name="TOTAL1" localSheetId="9">#REF!</definedName>
    <definedName name="TOTAL1" localSheetId="2">#REF!</definedName>
    <definedName name="TOTAL1" localSheetId="3">#REF!</definedName>
    <definedName name="TOTAL1" localSheetId="1">#REF!</definedName>
    <definedName name="TOTAL1" localSheetId="10">#REF!</definedName>
    <definedName name="TOTAL1" localSheetId="7">#REF!</definedName>
    <definedName name="TOTAL1" localSheetId="6">#REF!</definedName>
    <definedName name="TOTAL1" localSheetId="12">#REF!</definedName>
    <definedName name="TOTAL1" localSheetId="15">#REF!</definedName>
    <definedName name="TOTAL1" localSheetId="18">#REF!</definedName>
    <definedName name="TOTAL1" localSheetId="14">#REF!</definedName>
    <definedName name="TOTAL1" localSheetId="21">#REF!</definedName>
    <definedName name="TOTAL1" localSheetId="19">#REF!</definedName>
    <definedName name="TOTAL1" localSheetId="13">#REF!</definedName>
    <definedName name="TOTAL1" localSheetId="16">#REF!</definedName>
    <definedName name="TOTAL1" localSheetId="20">#REF!</definedName>
    <definedName name="TOTAL1" localSheetId="17">#REF!</definedName>
    <definedName name="TOTAL1" localSheetId="22">#REF!</definedName>
    <definedName name="TOTAL1" localSheetId="23">#REF!</definedName>
    <definedName name="TOTAL1" localSheetId="26">#REF!</definedName>
    <definedName name="TOTAL1" localSheetId="29">#REF!</definedName>
    <definedName name="TOTAL1" localSheetId="25">#REF!</definedName>
    <definedName name="TOTAL1" localSheetId="32">#REF!</definedName>
    <definedName name="TOTAL1" localSheetId="30">#REF!</definedName>
    <definedName name="TOTAL1" localSheetId="24">#REF!</definedName>
    <definedName name="TOTAL1" localSheetId="31">#REF!</definedName>
    <definedName name="TOTAL1" localSheetId="28">#REF!</definedName>
    <definedName name="TOTAL1" localSheetId="27">#REF!</definedName>
    <definedName name="TOTAL1" localSheetId="33">#REF!</definedName>
    <definedName name="TOTAL1">#REF!</definedName>
    <definedName name="TOTAL2" localSheetId="0">#REF!</definedName>
    <definedName name="TOTAL2" localSheetId="5">#REF!</definedName>
    <definedName name="TOTAL2" localSheetId="8">#REF!</definedName>
    <definedName name="TOTAL2" localSheetId="4">#REF!</definedName>
    <definedName name="TOTAL2" localSheetId="11">#REF!</definedName>
    <definedName name="TOTAL2" localSheetId="9">#REF!</definedName>
    <definedName name="TOTAL2" localSheetId="2">#REF!</definedName>
    <definedName name="TOTAL2" localSheetId="3">#REF!</definedName>
    <definedName name="TOTAL2" localSheetId="1">#REF!</definedName>
    <definedName name="TOTAL2" localSheetId="10">#REF!</definedName>
    <definedName name="TOTAL2" localSheetId="7">#REF!</definedName>
    <definedName name="TOTAL2" localSheetId="6">#REF!</definedName>
    <definedName name="TOTAL2" localSheetId="12">#REF!</definedName>
    <definedName name="TOTAL2" localSheetId="15">#REF!</definedName>
    <definedName name="TOTAL2" localSheetId="18">#REF!</definedName>
    <definedName name="TOTAL2" localSheetId="14">#REF!</definedName>
    <definedName name="TOTAL2" localSheetId="21">#REF!</definedName>
    <definedName name="TOTAL2" localSheetId="19">#REF!</definedName>
    <definedName name="TOTAL2" localSheetId="13">#REF!</definedName>
    <definedName name="TOTAL2" localSheetId="16">#REF!</definedName>
    <definedName name="TOTAL2" localSheetId="20">#REF!</definedName>
    <definedName name="TOTAL2" localSheetId="17">#REF!</definedName>
    <definedName name="TOTAL2" localSheetId="22">#REF!</definedName>
    <definedName name="TOTAL2" localSheetId="23">#REF!</definedName>
    <definedName name="TOTAL2" localSheetId="26">#REF!</definedName>
    <definedName name="TOTAL2" localSheetId="29">#REF!</definedName>
    <definedName name="TOTAL2" localSheetId="25">#REF!</definedName>
    <definedName name="TOTAL2" localSheetId="32">#REF!</definedName>
    <definedName name="TOTAL2" localSheetId="30">#REF!</definedName>
    <definedName name="TOTAL2" localSheetId="24">#REF!</definedName>
    <definedName name="TOTAL2" localSheetId="31">#REF!</definedName>
    <definedName name="TOTAL2" localSheetId="28">#REF!</definedName>
    <definedName name="TOTAL2" localSheetId="27">#REF!</definedName>
    <definedName name="TOTAL2" localSheetId="33">#REF!</definedName>
    <definedName name="TOTAL2">#REF!</definedName>
    <definedName name="VALE_TRANSPORTE" localSheetId="0">#REF!</definedName>
    <definedName name="VALE_TRANSPORTE" localSheetId="5">#REF!</definedName>
    <definedName name="VALE_TRANSPORTE" localSheetId="8">#REF!</definedName>
    <definedName name="VALE_TRANSPORTE" localSheetId="4">#REF!</definedName>
    <definedName name="VALE_TRANSPORTE" localSheetId="11">#REF!</definedName>
    <definedName name="VALE_TRANSPORTE" localSheetId="9">#REF!</definedName>
    <definedName name="VALE_TRANSPORTE" localSheetId="2">#REF!</definedName>
    <definedName name="VALE_TRANSPORTE" localSheetId="3">#REF!</definedName>
    <definedName name="VALE_TRANSPORTE" localSheetId="1">#REF!</definedName>
    <definedName name="VALE_TRANSPORTE" localSheetId="10">#REF!</definedName>
    <definedName name="VALE_TRANSPORTE" localSheetId="7">#REF!</definedName>
    <definedName name="VALE_TRANSPORTE" localSheetId="6">#REF!</definedName>
    <definedName name="VALE_TRANSPORTE" localSheetId="12">#REF!</definedName>
    <definedName name="VALE_TRANSPORTE" localSheetId="15">#REF!</definedName>
    <definedName name="VALE_TRANSPORTE" localSheetId="18">#REF!</definedName>
    <definedName name="VALE_TRANSPORTE" localSheetId="14">#REF!</definedName>
    <definedName name="VALE_TRANSPORTE" localSheetId="21">#REF!</definedName>
    <definedName name="VALE_TRANSPORTE" localSheetId="19">#REF!</definedName>
    <definedName name="VALE_TRANSPORTE" localSheetId="13">#REF!</definedName>
    <definedName name="VALE_TRANSPORTE" localSheetId="16">#REF!</definedName>
    <definedName name="VALE_TRANSPORTE" localSheetId="20">#REF!</definedName>
    <definedName name="VALE_TRANSPORTE" localSheetId="17">#REF!</definedName>
    <definedName name="VALE_TRANSPORTE" localSheetId="22">#REF!</definedName>
    <definedName name="VALE_TRANSPORTE" localSheetId="23">#REF!</definedName>
    <definedName name="VALE_TRANSPORTE" localSheetId="26">#REF!</definedName>
    <definedName name="VALE_TRANSPORTE" localSheetId="29">#REF!</definedName>
    <definedName name="VALE_TRANSPORTE" localSheetId="25">#REF!</definedName>
    <definedName name="VALE_TRANSPORTE" localSheetId="32">#REF!</definedName>
    <definedName name="VALE_TRANSPORTE" localSheetId="30">#REF!</definedName>
    <definedName name="VALE_TRANSPORTE" localSheetId="24">#REF!</definedName>
    <definedName name="VALE_TRANSPORTE" localSheetId="31">#REF!</definedName>
    <definedName name="VALE_TRANSPORTE" localSheetId="28">#REF!</definedName>
    <definedName name="VALE_TRANSPORTE" localSheetId="27">#REF!</definedName>
    <definedName name="VALE_TRANSPORTE" localSheetId="33">#REF!</definedName>
    <definedName name="VALE_TRANSPORTE">#REF!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41" i="45" l="1"/>
  <c r="I42" i="45" s="1"/>
  <c r="H193" i="45"/>
  <c r="E161" i="45"/>
  <c r="H160" i="45"/>
  <c r="H163" i="45" s="1"/>
  <c r="D160" i="45" s="1"/>
  <c r="E160" i="45" s="1"/>
  <c r="G160" i="45"/>
  <c r="G163" i="45" s="1"/>
  <c r="D159" i="45" s="1"/>
  <c r="E159" i="45" s="1"/>
  <c r="F160" i="45"/>
  <c r="F159" i="45"/>
  <c r="F158" i="45"/>
  <c r="I134" i="45"/>
  <c r="I177" i="45" s="1"/>
  <c r="F127" i="45"/>
  <c r="I120" i="45" s="1"/>
  <c r="G111" i="45"/>
  <c r="C111" i="45"/>
  <c r="A111" i="45"/>
  <c r="H110" i="45"/>
  <c r="F109" i="45"/>
  <c r="G107" i="45"/>
  <c r="C107" i="45"/>
  <c r="A107" i="45"/>
  <c r="G103" i="45"/>
  <c r="C103" i="45"/>
  <c r="A103" i="45"/>
  <c r="I98" i="45"/>
  <c r="I96" i="45"/>
  <c r="I95" i="45"/>
  <c r="I94" i="45"/>
  <c r="A91" i="45"/>
  <c r="A92" i="45" s="1"/>
  <c r="A93" i="45" s="1"/>
  <c r="A94" i="45" s="1"/>
  <c r="H81" i="45"/>
  <c r="H74" i="45"/>
  <c r="H62" i="45"/>
  <c r="I40" i="45"/>
  <c r="I39" i="45"/>
  <c r="I38" i="45"/>
  <c r="I37" i="45"/>
  <c r="I36" i="45"/>
  <c r="I35" i="45"/>
  <c r="A35" i="45"/>
  <c r="A36" i="45" s="1"/>
  <c r="A37" i="45" s="1"/>
  <c r="A38" i="45" s="1"/>
  <c r="A39" i="45" s="1"/>
  <c r="A40" i="45" s="1"/>
  <c r="A41" i="45" s="1"/>
  <c r="G11" i="45"/>
  <c r="A6" i="45"/>
  <c r="I5" i="45"/>
  <c r="I34" i="45" s="1"/>
  <c r="G5" i="45"/>
  <c r="I31" i="44"/>
  <c r="H195" i="44"/>
  <c r="H165" i="44"/>
  <c r="D162" i="44" s="1"/>
  <c r="E162" i="44" s="1"/>
  <c r="E163" i="44"/>
  <c r="H162" i="44"/>
  <c r="G162" i="44"/>
  <c r="G165" i="44" s="1"/>
  <c r="D161" i="44" s="1"/>
  <c r="E161" i="44" s="1"/>
  <c r="F162" i="44"/>
  <c r="F161" i="44"/>
  <c r="F160" i="44"/>
  <c r="I179" i="44"/>
  <c r="F129" i="44"/>
  <c r="G113" i="44"/>
  <c r="C113" i="44"/>
  <c r="A113" i="44"/>
  <c r="E113" i="44" s="1"/>
  <c r="H112" i="44"/>
  <c r="F111" i="44"/>
  <c r="G109" i="44"/>
  <c r="C109" i="44"/>
  <c r="A109" i="44"/>
  <c r="E109" i="44" s="1"/>
  <c r="F109" i="44" s="1"/>
  <c r="H109" i="44" s="1"/>
  <c r="I109" i="44" s="1"/>
  <c r="I93" i="44" s="1"/>
  <c r="G105" i="44"/>
  <c r="C105" i="44"/>
  <c r="E105" i="44" s="1"/>
  <c r="A105" i="44"/>
  <c r="I100" i="44"/>
  <c r="I98" i="44"/>
  <c r="I97" i="44"/>
  <c r="I96" i="44"/>
  <c r="A93" i="44"/>
  <c r="A94" i="44" s="1"/>
  <c r="A95" i="44" s="1"/>
  <c r="A96" i="44" s="1"/>
  <c r="H83" i="44"/>
  <c r="H76" i="44"/>
  <c r="H64" i="44"/>
  <c r="I42" i="44"/>
  <c r="I41" i="44"/>
  <c r="I40" i="44"/>
  <c r="I39" i="44"/>
  <c r="I38" i="44"/>
  <c r="I37" i="44"/>
  <c r="A37" i="44"/>
  <c r="A38" i="44" s="1"/>
  <c r="A39" i="44" s="1"/>
  <c r="A40" i="44" s="1"/>
  <c r="A41" i="44" s="1"/>
  <c r="A42" i="44" s="1"/>
  <c r="A43" i="44" s="1"/>
  <c r="I30" i="44"/>
  <c r="G11" i="44"/>
  <c r="A6" i="44"/>
  <c r="I5" i="44"/>
  <c r="I36" i="44" s="1"/>
  <c r="G5" i="44"/>
  <c r="I31" i="14"/>
  <c r="I30" i="14"/>
  <c r="I43" i="14" s="1"/>
  <c r="I187" i="45" l="1"/>
  <c r="E103" i="45"/>
  <c r="E107" i="45"/>
  <c r="E111" i="45"/>
  <c r="F111" i="45" s="1"/>
  <c r="H111" i="45" s="1"/>
  <c r="I111" i="45" s="1"/>
  <c r="I90" i="45" s="1"/>
  <c r="F107" i="45"/>
  <c r="H107" i="45" s="1"/>
  <c r="I107" i="45"/>
  <c r="I91" i="45" s="1"/>
  <c r="H41" i="45"/>
  <c r="F103" i="45"/>
  <c r="H103" i="45" s="1"/>
  <c r="I103" i="45" s="1"/>
  <c r="I93" i="45" s="1"/>
  <c r="H34" i="45"/>
  <c r="H40" i="45"/>
  <c r="H94" i="45"/>
  <c r="H84" i="45"/>
  <c r="H85" i="45" s="1"/>
  <c r="H87" i="45" s="1"/>
  <c r="I43" i="44"/>
  <c r="I44" i="44" s="1"/>
  <c r="I189" i="44"/>
  <c r="F5" i="3" s="1"/>
  <c r="G5" i="3" s="1"/>
  <c r="F105" i="44"/>
  <c r="H105" i="44" s="1"/>
  <c r="I105" i="44" s="1"/>
  <c r="I95" i="44" s="1"/>
  <c r="F113" i="44"/>
  <c r="H113" i="44" s="1"/>
  <c r="I113" i="44" s="1"/>
  <c r="I92" i="44" s="1"/>
  <c r="H86" i="44"/>
  <c r="H87" i="44" s="1"/>
  <c r="H89" i="44" s="1"/>
  <c r="H197" i="43"/>
  <c r="E165" i="43"/>
  <c r="H164" i="43"/>
  <c r="H167" i="43" s="1"/>
  <c r="D164" i="43" s="1"/>
  <c r="E164" i="43" s="1"/>
  <c r="G164" i="43"/>
  <c r="G167" i="43" s="1"/>
  <c r="D163" i="43" s="1"/>
  <c r="E163" i="43" s="1"/>
  <c r="F164" i="43"/>
  <c r="F163" i="43"/>
  <c r="F162" i="43"/>
  <c r="I138" i="43"/>
  <c r="I181" i="43" s="1"/>
  <c r="F131" i="43"/>
  <c r="I124" i="43"/>
  <c r="G115" i="43"/>
  <c r="C115" i="43"/>
  <c r="A115" i="43"/>
  <c r="E115" i="43" s="1"/>
  <c r="H114" i="43"/>
  <c r="F113" i="43"/>
  <c r="G111" i="43"/>
  <c r="C111" i="43"/>
  <c r="A111" i="43"/>
  <c r="E111" i="43" s="1"/>
  <c r="G107" i="43"/>
  <c r="C107" i="43"/>
  <c r="A107" i="43"/>
  <c r="I102" i="43"/>
  <c r="I100" i="43"/>
  <c r="I99" i="43"/>
  <c r="I98" i="43"/>
  <c r="A95" i="43"/>
  <c r="A96" i="43" s="1"/>
  <c r="A97" i="43" s="1"/>
  <c r="A98" i="43" s="1"/>
  <c r="H85" i="43"/>
  <c r="H78" i="43"/>
  <c r="H66" i="43"/>
  <c r="I45" i="43"/>
  <c r="I42" i="43"/>
  <c r="I41" i="43"/>
  <c r="I40" i="43"/>
  <c r="I39" i="43"/>
  <c r="A39" i="43"/>
  <c r="A40" i="43" s="1"/>
  <c r="A41" i="43" s="1"/>
  <c r="A42" i="43" s="1"/>
  <c r="A43" i="43" s="1"/>
  <c r="A44" i="43" s="1"/>
  <c r="A45" i="43" s="1"/>
  <c r="G11" i="43"/>
  <c r="A6" i="43"/>
  <c r="I5" i="43"/>
  <c r="I38" i="43" s="1"/>
  <c r="G5" i="43"/>
  <c r="H197" i="42"/>
  <c r="E165" i="42"/>
  <c r="H164" i="42"/>
  <c r="H167" i="42" s="1"/>
  <c r="D164" i="42" s="1"/>
  <c r="E164" i="42" s="1"/>
  <c r="G164" i="42"/>
  <c r="G167" i="42" s="1"/>
  <c r="D163" i="42" s="1"/>
  <c r="E163" i="42" s="1"/>
  <c r="F164" i="42"/>
  <c r="F163" i="42"/>
  <c r="F162" i="42"/>
  <c r="I138" i="42"/>
  <c r="I181" i="42" s="1"/>
  <c r="F131" i="42"/>
  <c r="I124" i="42"/>
  <c r="I191" i="42" s="1"/>
  <c r="G115" i="42"/>
  <c r="C115" i="42"/>
  <c r="A115" i="42"/>
  <c r="E115" i="42" s="1"/>
  <c r="H114" i="42"/>
  <c r="F113" i="42"/>
  <c r="G111" i="42"/>
  <c r="C111" i="42"/>
  <c r="A111" i="42"/>
  <c r="G107" i="42"/>
  <c r="C107" i="42"/>
  <c r="A107" i="42"/>
  <c r="E107" i="42" s="1"/>
  <c r="I102" i="42"/>
  <c r="I100" i="42"/>
  <c r="I99" i="42"/>
  <c r="I98" i="42"/>
  <c r="A95" i="42"/>
  <c r="A96" i="42" s="1"/>
  <c r="A97" i="42" s="1"/>
  <c r="A98" i="42" s="1"/>
  <c r="H85" i="42"/>
  <c r="H78" i="42"/>
  <c r="H66" i="42"/>
  <c r="I45" i="42"/>
  <c r="I42" i="42"/>
  <c r="I41" i="42"/>
  <c r="I40" i="42"/>
  <c r="I39" i="42"/>
  <c r="A39" i="42"/>
  <c r="A40" i="42" s="1"/>
  <c r="A41" i="42" s="1"/>
  <c r="A42" i="42" s="1"/>
  <c r="A43" i="42" s="1"/>
  <c r="A44" i="42" s="1"/>
  <c r="A45" i="42" s="1"/>
  <c r="G11" i="42"/>
  <c r="A6" i="42"/>
  <c r="I5" i="42"/>
  <c r="I38" i="42" s="1"/>
  <c r="G5" i="42"/>
  <c r="H197" i="41"/>
  <c r="E165" i="41"/>
  <c r="H164" i="41"/>
  <c r="H167" i="41" s="1"/>
  <c r="D164" i="41" s="1"/>
  <c r="E164" i="41" s="1"/>
  <c r="G164" i="41"/>
  <c r="G167" i="41" s="1"/>
  <c r="D163" i="41" s="1"/>
  <c r="E163" i="41" s="1"/>
  <c r="F164" i="41"/>
  <c r="F163" i="41"/>
  <c r="F162" i="41"/>
  <c r="I138" i="41"/>
  <c r="I181" i="41" s="1"/>
  <c r="F131" i="41"/>
  <c r="I124" i="41"/>
  <c r="I191" i="41" s="1"/>
  <c r="G115" i="41"/>
  <c r="C115" i="41"/>
  <c r="A115" i="41"/>
  <c r="E115" i="41" s="1"/>
  <c r="H114" i="41"/>
  <c r="F113" i="41"/>
  <c r="G111" i="41"/>
  <c r="C111" i="41"/>
  <c r="A111" i="41"/>
  <c r="G107" i="41"/>
  <c r="C107" i="41"/>
  <c r="A107" i="41"/>
  <c r="I102" i="41"/>
  <c r="I100" i="41"/>
  <c r="I99" i="41"/>
  <c r="I98" i="41"/>
  <c r="A95" i="41"/>
  <c r="A96" i="41" s="1"/>
  <c r="A97" i="41" s="1"/>
  <c r="A98" i="41" s="1"/>
  <c r="H85" i="41"/>
  <c r="H78" i="41"/>
  <c r="H66" i="41"/>
  <c r="I45" i="41"/>
  <c r="I42" i="41"/>
  <c r="I41" i="41"/>
  <c r="I40" i="41"/>
  <c r="I39" i="41"/>
  <c r="A39" i="41"/>
  <c r="A40" i="41" s="1"/>
  <c r="A41" i="41" s="1"/>
  <c r="A42" i="41" s="1"/>
  <c r="A43" i="41" s="1"/>
  <c r="A44" i="41" s="1"/>
  <c r="A45" i="41" s="1"/>
  <c r="G11" i="41"/>
  <c r="A6" i="41"/>
  <c r="I5" i="41"/>
  <c r="I38" i="41" s="1"/>
  <c r="G5" i="41"/>
  <c r="H197" i="40"/>
  <c r="E165" i="40"/>
  <c r="H164" i="40"/>
  <c r="H167" i="40" s="1"/>
  <c r="D164" i="40" s="1"/>
  <c r="E164" i="40" s="1"/>
  <c r="G164" i="40"/>
  <c r="G167" i="40" s="1"/>
  <c r="D163" i="40" s="1"/>
  <c r="E163" i="40" s="1"/>
  <c r="F164" i="40"/>
  <c r="F163" i="40"/>
  <c r="F162" i="40"/>
  <c r="I138" i="40"/>
  <c r="I181" i="40" s="1"/>
  <c r="F131" i="40"/>
  <c r="I124" i="40"/>
  <c r="I191" i="40" s="1"/>
  <c r="G115" i="40"/>
  <c r="C115" i="40"/>
  <c r="A115" i="40"/>
  <c r="H114" i="40"/>
  <c r="F113" i="40"/>
  <c r="G111" i="40"/>
  <c r="C111" i="40"/>
  <c r="A111" i="40"/>
  <c r="E111" i="40" s="1"/>
  <c r="G107" i="40"/>
  <c r="C107" i="40"/>
  <c r="A107" i="40"/>
  <c r="I102" i="40"/>
  <c r="I100" i="40"/>
  <c r="I99" i="40"/>
  <c r="I98" i="40"/>
  <c r="A95" i="40"/>
  <c r="A96" i="40" s="1"/>
  <c r="A97" i="40" s="1"/>
  <c r="A98" i="40" s="1"/>
  <c r="H85" i="40"/>
  <c r="H78" i="40"/>
  <c r="H66" i="40"/>
  <c r="I45" i="40"/>
  <c r="I42" i="40"/>
  <c r="I41" i="40"/>
  <c r="I40" i="40"/>
  <c r="I39" i="40"/>
  <c r="A39" i="40"/>
  <c r="A40" i="40" s="1"/>
  <c r="A41" i="40" s="1"/>
  <c r="A42" i="40" s="1"/>
  <c r="A43" i="40" s="1"/>
  <c r="A44" i="40" s="1"/>
  <c r="A45" i="40" s="1"/>
  <c r="G11" i="40"/>
  <c r="A6" i="40"/>
  <c r="I5" i="40"/>
  <c r="I38" i="40" s="1"/>
  <c r="G5" i="40"/>
  <c r="H197" i="39"/>
  <c r="E165" i="39"/>
  <c r="H164" i="39"/>
  <c r="H167" i="39" s="1"/>
  <c r="D164" i="39" s="1"/>
  <c r="E164" i="39" s="1"/>
  <c r="G164" i="39"/>
  <c r="G167" i="39" s="1"/>
  <c r="D163" i="39" s="1"/>
  <c r="E163" i="39" s="1"/>
  <c r="F164" i="39"/>
  <c r="F163" i="39"/>
  <c r="F162" i="39"/>
  <c r="I138" i="39"/>
  <c r="I181" i="39" s="1"/>
  <c r="F131" i="39"/>
  <c r="G115" i="39"/>
  <c r="C115" i="39"/>
  <c r="A115" i="39"/>
  <c r="E115" i="39" s="1"/>
  <c r="H114" i="39"/>
  <c r="F113" i="39"/>
  <c r="G111" i="39"/>
  <c r="C111" i="39"/>
  <c r="A111" i="39"/>
  <c r="E111" i="39" s="1"/>
  <c r="G107" i="39"/>
  <c r="C107" i="39"/>
  <c r="A107" i="39"/>
  <c r="I102" i="39"/>
  <c r="I100" i="39"/>
  <c r="I99" i="39"/>
  <c r="I98" i="39"/>
  <c r="A95" i="39"/>
  <c r="A96" i="39" s="1"/>
  <c r="A97" i="39" s="1"/>
  <c r="A98" i="39" s="1"/>
  <c r="H85" i="39"/>
  <c r="H78" i="39"/>
  <c r="H66" i="39"/>
  <c r="I45" i="39"/>
  <c r="I42" i="39"/>
  <c r="I41" i="39"/>
  <c r="I40" i="39"/>
  <c r="I39" i="39"/>
  <c r="A39" i="39"/>
  <c r="A40" i="39" s="1"/>
  <c r="A41" i="39" s="1"/>
  <c r="A42" i="39" s="1"/>
  <c r="A43" i="39" s="1"/>
  <c r="A44" i="39" s="1"/>
  <c r="A45" i="39" s="1"/>
  <c r="G11" i="39"/>
  <c r="A6" i="39"/>
  <c r="I5" i="39"/>
  <c r="I38" i="39" s="1"/>
  <c r="G5" i="39"/>
  <c r="H197" i="38"/>
  <c r="E165" i="38"/>
  <c r="H164" i="38"/>
  <c r="H167" i="38" s="1"/>
  <c r="D164" i="38" s="1"/>
  <c r="E164" i="38" s="1"/>
  <c r="G164" i="38"/>
  <c r="G167" i="38" s="1"/>
  <c r="D163" i="38" s="1"/>
  <c r="E163" i="38" s="1"/>
  <c r="F164" i="38"/>
  <c r="F163" i="38"/>
  <c r="F162" i="38"/>
  <c r="I138" i="38"/>
  <c r="I181" i="38" s="1"/>
  <c r="F131" i="38"/>
  <c r="I124" i="38"/>
  <c r="I191" i="38" s="1"/>
  <c r="G115" i="38"/>
  <c r="C115" i="38"/>
  <c r="A115" i="38"/>
  <c r="E115" i="38" s="1"/>
  <c r="H114" i="38"/>
  <c r="F113" i="38"/>
  <c r="G111" i="38"/>
  <c r="C111" i="38"/>
  <c r="A111" i="38"/>
  <c r="G107" i="38"/>
  <c r="C107" i="38"/>
  <c r="A107" i="38"/>
  <c r="I102" i="38"/>
  <c r="I100" i="38"/>
  <c r="I99" i="38"/>
  <c r="I98" i="38"/>
  <c r="A95" i="38"/>
  <c r="A96" i="38" s="1"/>
  <c r="A97" i="38" s="1"/>
  <c r="A98" i="38" s="1"/>
  <c r="H85" i="38"/>
  <c r="H78" i="38"/>
  <c r="H66" i="38"/>
  <c r="I45" i="38"/>
  <c r="I42" i="38"/>
  <c r="I41" i="38"/>
  <c r="I40" i="38"/>
  <c r="I39" i="38"/>
  <c r="A39" i="38"/>
  <c r="A40" i="38" s="1"/>
  <c r="A41" i="38" s="1"/>
  <c r="A42" i="38" s="1"/>
  <c r="A43" i="38" s="1"/>
  <c r="A44" i="38" s="1"/>
  <c r="A45" i="38" s="1"/>
  <c r="G11" i="38"/>
  <c r="A6" i="38"/>
  <c r="I5" i="38"/>
  <c r="I38" i="38" s="1"/>
  <c r="G5" i="38"/>
  <c r="H197" i="37"/>
  <c r="E165" i="37"/>
  <c r="H164" i="37"/>
  <c r="H167" i="37" s="1"/>
  <c r="D164" i="37" s="1"/>
  <c r="E164" i="37" s="1"/>
  <c r="G164" i="37"/>
  <c r="G167" i="37" s="1"/>
  <c r="D163" i="37" s="1"/>
  <c r="E163" i="37" s="1"/>
  <c r="F164" i="37"/>
  <c r="F163" i="37"/>
  <c r="F162" i="37"/>
  <c r="I138" i="37"/>
  <c r="I181" i="37" s="1"/>
  <c r="F131" i="37"/>
  <c r="I124" i="37"/>
  <c r="I191" i="37" s="1"/>
  <c r="G115" i="37"/>
  <c r="C115" i="37"/>
  <c r="A115" i="37"/>
  <c r="E115" i="37" s="1"/>
  <c r="H114" i="37"/>
  <c r="F113" i="37"/>
  <c r="G111" i="37"/>
  <c r="C111" i="37"/>
  <c r="A111" i="37"/>
  <c r="E111" i="37" s="1"/>
  <c r="G107" i="37"/>
  <c r="C107" i="37"/>
  <c r="A107" i="37"/>
  <c r="I102" i="37"/>
  <c r="I100" i="37"/>
  <c r="I99" i="37"/>
  <c r="I98" i="37"/>
  <c r="A95" i="37"/>
  <c r="A96" i="37" s="1"/>
  <c r="A97" i="37" s="1"/>
  <c r="A98" i="37" s="1"/>
  <c r="H85" i="37"/>
  <c r="H78" i="37"/>
  <c r="H66" i="37"/>
  <c r="I45" i="37"/>
  <c r="I42" i="37"/>
  <c r="I41" i="37"/>
  <c r="I40" i="37"/>
  <c r="I39" i="37"/>
  <c r="A39" i="37"/>
  <c r="A40" i="37" s="1"/>
  <c r="A41" i="37" s="1"/>
  <c r="A42" i="37" s="1"/>
  <c r="A43" i="37" s="1"/>
  <c r="A44" i="37" s="1"/>
  <c r="A45" i="37" s="1"/>
  <c r="G11" i="37"/>
  <c r="A6" i="37"/>
  <c r="I5" i="37"/>
  <c r="I38" i="37" s="1"/>
  <c r="G5" i="37"/>
  <c r="H197" i="36"/>
  <c r="E165" i="36"/>
  <c r="H164" i="36"/>
  <c r="H167" i="36" s="1"/>
  <c r="D164" i="36" s="1"/>
  <c r="E164" i="36" s="1"/>
  <c r="G164" i="36"/>
  <c r="G167" i="36" s="1"/>
  <c r="D163" i="36" s="1"/>
  <c r="E163" i="36" s="1"/>
  <c r="F164" i="36"/>
  <c r="F163" i="36"/>
  <c r="F162" i="36"/>
  <c r="I138" i="36"/>
  <c r="I181" i="36" s="1"/>
  <c r="F131" i="36"/>
  <c r="I124" i="36" s="1"/>
  <c r="G115" i="36"/>
  <c r="C115" i="36"/>
  <c r="A115" i="36"/>
  <c r="H114" i="36"/>
  <c r="F113" i="36"/>
  <c r="G111" i="36"/>
  <c r="C111" i="36"/>
  <c r="A111" i="36"/>
  <c r="E111" i="36" s="1"/>
  <c r="F111" i="36" s="1"/>
  <c r="H111" i="36" s="1"/>
  <c r="I111" i="36" s="1"/>
  <c r="I95" i="36" s="1"/>
  <c r="G107" i="36"/>
  <c r="C107" i="36"/>
  <c r="A107" i="36"/>
  <c r="I102" i="36"/>
  <c r="I100" i="36"/>
  <c r="I99" i="36"/>
  <c r="I98" i="36"/>
  <c r="A95" i="36"/>
  <c r="A96" i="36" s="1"/>
  <c r="A97" i="36" s="1"/>
  <c r="A98" i="36" s="1"/>
  <c r="H85" i="36"/>
  <c r="H78" i="36"/>
  <c r="H66" i="36"/>
  <c r="H88" i="36" s="1"/>
  <c r="H89" i="36" s="1"/>
  <c r="I45" i="36"/>
  <c r="I42" i="36"/>
  <c r="I41" i="36"/>
  <c r="I40" i="36"/>
  <c r="I39" i="36"/>
  <c r="A39" i="36"/>
  <c r="A40" i="36" s="1"/>
  <c r="A41" i="36" s="1"/>
  <c r="A42" i="36" s="1"/>
  <c r="A43" i="36" s="1"/>
  <c r="A44" i="36" s="1"/>
  <c r="A45" i="36" s="1"/>
  <c r="G11" i="36"/>
  <c r="A6" i="36"/>
  <c r="I5" i="36"/>
  <c r="I38" i="36" s="1"/>
  <c r="G5" i="36"/>
  <c r="H197" i="35"/>
  <c r="E165" i="35"/>
  <c r="H164" i="35"/>
  <c r="H167" i="35" s="1"/>
  <c r="D164" i="35" s="1"/>
  <c r="E164" i="35" s="1"/>
  <c r="G164" i="35"/>
  <c r="G167" i="35" s="1"/>
  <c r="D163" i="35" s="1"/>
  <c r="E163" i="35" s="1"/>
  <c r="F164" i="35"/>
  <c r="F163" i="35"/>
  <c r="F162" i="35"/>
  <c r="I138" i="35"/>
  <c r="I181" i="35" s="1"/>
  <c r="F131" i="35"/>
  <c r="I124" i="35"/>
  <c r="I191" i="35" s="1"/>
  <c r="G115" i="35"/>
  <c r="C115" i="35"/>
  <c r="A115" i="35"/>
  <c r="E115" i="35" s="1"/>
  <c r="H114" i="35"/>
  <c r="F113" i="35"/>
  <c r="G111" i="35"/>
  <c r="C111" i="35"/>
  <c r="A111" i="35"/>
  <c r="G107" i="35"/>
  <c r="C107" i="35"/>
  <c r="A107" i="35"/>
  <c r="I102" i="35"/>
  <c r="I100" i="35"/>
  <c r="I99" i="35"/>
  <c r="I98" i="35"/>
  <c r="A95" i="35"/>
  <c r="A96" i="35" s="1"/>
  <c r="A97" i="35" s="1"/>
  <c r="A98" i="35" s="1"/>
  <c r="H85" i="35"/>
  <c r="H78" i="35"/>
  <c r="H66" i="35"/>
  <c r="I45" i="35"/>
  <c r="I42" i="35"/>
  <c r="I41" i="35"/>
  <c r="I40" i="35"/>
  <c r="I39" i="35"/>
  <c r="A39" i="35"/>
  <c r="A40" i="35" s="1"/>
  <c r="A41" i="35" s="1"/>
  <c r="A42" i="35" s="1"/>
  <c r="A43" i="35" s="1"/>
  <c r="A44" i="35" s="1"/>
  <c r="A45" i="35" s="1"/>
  <c r="G11" i="35"/>
  <c r="A6" i="35"/>
  <c r="I5" i="35"/>
  <c r="I38" i="35" s="1"/>
  <c r="G5" i="35"/>
  <c r="H197" i="34"/>
  <c r="E165" i="34"/>
  <c r="H164" i="34"/>
  <c r="H167" i="34" s="1"/>
  <c r="D164" i="34" s="1"/>
  <c r="E164" i="34" s="1"/>
  <c r="G164" i="34"/>
  <c r="G167" i="34" s="1"/>
  <c r="D163" i="34" s="1"/>
  <c r="E163" i="34" s="1"/>
  <c r="F164" i="34"/>
  <c r="F163" i="34"/>
  <c r="F162" i="34"/>
  <c r="I138" i="34"/>
  <c r="I181" i="34" s="1"/>
  <c r="F131" i="34"/>
  <c r="I124" i="34"/>
  <c r="G115" i="34"/>
  <c r="C115" i="34"/>
  <c r="A115" i="34"/>
  <c r="E115" i="34" s="1"/>
  <c r="H114" i="34"/>
  <c r="F113" i="34"/>
  <c r="G111" i="34"/>
  <c r="C111" i="34"/>
  <c r="A111" i="34"/>
  <c r="E111" i="34" s="1"/>
  <c r="G107" i="34"/>
  <c r="C107" i="34"/>
  <c r="A107" i="34"/>
  <c r="I102" i="34"/>
  <c r="I100" i="34"/>
  <c r="I99" i="34"/>
  <c r="I98" i="34"/>
  <c r="A95" i="34"/>
  <c r="A96" i="34" s="1"/>
  <c r="A97" i="34" s="1"/>
  <c r="A98" i="34" s="1"/>
  <c r="H85" i="34"/>
  <c r="H78" i="34"/>
  <c r="H66" i="34"/>
  <c r="I45" i="34"/>
  <c r="I42" i="34"/>
  <c r="I41" i="34"/>
  <c r="I40" i="34"/>
  <c r="I39" i="34"/>
  <c r="A39" i="34"/>
  <c r="A40" i="34" s="1"/>
  <c r="A41" i="34" s="1"/>
  <c r="A42" i="34" s="1"/>
  <c r="A43" i="34" s="1"/>
  <c r="A44" i="34" s="1"/>
  <c r="A45" i="34" s="1"/>
  <c r="G11" i="34"/>
  <c r="A6" i="34"/>
  <c r="I5" i="34"/>
  <c r="I38" i="34" s="1"/>
  <c r="G5" i="34"/>
  <c r="H197" i="33"/>
  <c r="E165" i="33"/>
  <c r="H164" i="33"/>
  <c r="H167" i="33" s="1"/>
  <c r="D164" i="33" s="1"/>
  <c r="E164" i="33" s="1"/>
  <c r="G164" i="33"/>
  <c r="G167" i="33" s="1"/>
  <c r="D163" i="33" s="1"/>
  <c r="E163" i="33" s="1"/>
  <c r="F164" i="33"/>
  <c r="F163" i="33"/>
  <c r="F162" i="33"/>
  <c r="I138" i="33"/>
  <c r="I181" i="33" s="1"/>
  <c r="F131" i="33"/>
  <c r="I124" i="33"/>
  <c r="I191" i="33" s="1"/>
  <c r="G115" i="33"/>
  <c r="C115" i="33"/>
  <c r="A115" i="33"/>
  <c r="H114" i="33"/>
  <c r="F113" i="33"/>
  <c r="G111" i="33"/>
  <c r="C111" i="33"/>
  <c r="A111" i="33"/>
  <c r="G107" i="33"/>
  <c r="C107" i="33"/>
  <c r="A107" i="33"/>
  <c r="I102" i="33"/>
  <c r="I100" i="33"/>
  <c r="I99" i="33"/>
  <c r="I98" i="33"/>
  <c r="A95" i="33"/>
  <c r="A96" i="33" s="1"/>
  <c r="A97" i="33" s="1"/>
  <c r="A98" i="33" s="1"/>
  <c r="H85" i="33"/>
  <c r="H78" i="33"/>
  <c r="H66" i="33"/>
  <c r="I45" i="33"/>
  <c r="I42" i="33"/>
  <c r="I41" i="33"/>
  <c r="I40" i="33"/>
  <c r="I39" i="33"/>
  <c r="A39" i="33"/>
  <c r="A40" i="33" s="1"/>
  <c r="A41" i="33" s="1"/>
  <c r="A42" i="33" s="1"/>
  <c r="A43" i="33" s="1"/>
  <c r="A44" i="33" s="1"/>
  <c r="A45" i="33" s="1"/>
  <c r="G11" i="33"/>
  <c r="A6" i="33"/>
  <c r="I5" i="33"/>
  <c r="I38" i="33" s="1"/>
  <c r="G5" i="33"/>
  <c r="H197" i="32"/>
  <c r="E165" i="32"/>
  <c r="H164" i="32"/>
  <c r="H167" i="32" s="1"/>
  <c r="D164" i="32" s="1"/>
  <c r="E164" i="32" s="1"/>
  <c r="G164" i="32"/>
  <c r="G167" i="32" s="1"/>
  <c r="D163" i="32" s="1"/>
  <c r="E163" i="32" s="1"/>
  <c r="F164" i="32"/>
  <c r="F163" i="32"/>
  <c r="F162" i="32"/>
  <c r="I138" i="32"/>
  <c r="I181" i="32" s="1"/>
  <c r="F131" i="32"/>
  <c r="I124" i="32" s="1"/>
  <c r="I191" i="32" s="1"/>
  <c r="G115" i="32"/>
  <c r="C115" i="32"/>
  <c r="A115" i="32"/>
  <c r="E115" i="32" s="1"/>
  <c r="H114" i="32"/>
  <c r="F113" i="32"/>
  <c r="G111" i="32"/>
  <c r="C111" i="32"/>
  <c r="A111" i="32"/>
  <c r="E111" i="32" s="1"/>
  <c r="G107" i="32"/>
  <c r="C107" i="32"/>
  <c r="A107" i="32"/>
  <c r="I102" i="32"/>
  <c r="I100" i="32"/>
  <c r="I99" i="32"/>
  <c r="I98" i="32"/>
  <c r="A95" i="32"/>
  <c r="A96" i="32" s="1"/>
  <c r="A97" i="32" s="1"/>
  <c r="A98" i="32" s="1"/>
  <c r="H85" i="32"/>
  <c r="H78" i="32"/>
  <c r="H66" i="32"/>
  <c r="I45" i="32"/>
  <c r="I42" i="32"/>
  <c r="I41" i="32"/>
  <c r="I40" i="32"/>
  <c r="I39" i="32"/>
  <c r="A39" i="32"/>
  <c r="A40" i="32" s="1"/>
  <c r="A41" i="32" s="1"/>
  <c r="A42" i="32" s="1"/>
  <c r="A43" i="32" s="1"/>
  <c r="A44" i="32" s="1"/>
  <c r="A45" i="32" s="1"/>
  <c r="G11" i="32"/>
  <c r="A6" i="32"/>
  <c r="I5" i="32"/>
  <c r="I38" i="32" s="1"/>
  <c r="G5" i="32"/>
  <c r="H197" i="31"/>
  <c r="E165" i="31"/>
  <c r="H164" i="31"/>
  <c r="H167" i="31" s="1"/>
  <c r="D164" i="31" s="1"/>
  <c r="E164" i="31" s="1"/>
  <c r="G164" i="31"/>
  <c r="G167" i="31" s="1"/>
  <c r="D163" i="31" s="1"/>
  <c r="E163" i="31" s="1"/>
  <c r="F164" i="31"/>
  <c r="F163" i="31"/>
  <c r="F162" i="31"/>
  <c r="I138" i="31"/>
  <c r="I181" i="31" s="1"/>
  <c r="F131" i="31"/>
  <c r="I124" i="31"/>
  <c r="I191" i="31" s="1"/>
  <c r="G115" i="31"/>
  <c r="C115" i="31"/>
  <c r="A115" i="31"/>
  <c r="E115" i="31" s="1"/>
  <c r="H114" i="31"/>
  <c r="F113" i="31"/>
  <c r="G111" i="31"/>
  <c r="C111" i="31"/>
  <c r="A111" i="31"/>
  <c r="G107" i="31"/>
  <c r="C107" i="31"/>
  <c r="A107" i="31"/>
  <c r="I102" i="31"/>
  <c r="I100" i="31"/>
  <c r="I99" i="31"/>
  <c r="I98" i="31"/>
  <c r="A95" i="31"/>
  <c r="A96" i="31" s="1"/>
  <c r="A97" i="31" s="1"/>
  <c r="A98" i="31" s="1"/>
  <c r="H85" i="31"/>
  <c r="H78" i="31"/>
  <c r="H66" i="31"/>
  <c r="I45" i="31"/>
  <c r="I42" i="31"/>
  <c r="I41" i="31"/>
  <c r="I40" i="31"/>
  <c r="I39" i="31"/>
  <c r="A39" i="31"/>
  <c r="A40" i="31" s="1"/>
  <c r="A41" i="31" s="1"/>
  <c r="A42" i="31" s="1"/>
  <c r="A43" i="31" s="1"/>
  <c r="A44" i="31" s="1"/>
  <c r="A45" i="31" s="1"/>
  <c r="G11" i="31"/>
  <c r="A6" i="31"/>
  <c r="I5" i="31"/>
  <c r="I38" i="31" s="1"/>
  <c r="G5" i="31"/>
  <c r="H197" i="30"/>
  <c r="E165" i="30"/>
  <c r="H164" i="30"/>
  <c r="H167" i="30" s="1"/>
  <c r="D164" i="30" s="1"/>
  <c r="E164" i="30" s="1"/>
  <c r="G164" i="30"/>
  <c r="G167" i="30" s="1"/>
  <c r="D163" i="30" s="1"/>
  <c r="E163" i="30" s="1"/>
  <c r="F164" i="30"/>
  <c r="F163" i="30"/>
  <c r="F162" i="30"/>
  <c r="I138" i="30"/>
  <c r="I181" i="30" s="1"/>
  <c r="F131" i="30"/>
  <c r="I124" i="30"/>
  <c r="I191" i="30" s="1"/>
  <c r="G115" i="30"/>
  <c r="C115" i="30"/>
  <c r="A115" i="30"/>
  <c r="E115" i="30" s="1"/>
  <c r="H114" i="30"/>
  <c r="F113" i="30"/>
  <c r="G111" i="30"/>
  <c r="C111" i="30"/>
  <c r="A111" i="30"/>
  <c r="G107" i="30"/>
  <c r="C107" i="30"/>
  <c r="A107" i="30"/>
  <c r="I102" i="30"/>
  <c r="I100" i="30"/>
  <c r="I99" i="30"/>
  <c r="I98" i="30"/>
  <c r="A95" i="30"/>
  <c r="A96" i="30" s="1"/>
  <c r="A97" i="30" s="1"/>
  <c r="A98" i="30" s="1"/>
  <c r="H85" i="30"/>
  <c r="H78" i="30"/>
  <c r="H66" i="30"/>
  <c r="I45" i="30"/>
  <c r="I42" i="30"/>
  <c r="I41" i="30"/>
  <c r="I40" i="30"/>
  <c r="I39" i="30"/>
  <c r="A39" i="30"/>
  <c r="A40" i="30" s="1"/>
  <c r="A41" i="30" s="1"/>
  <c r="A42" i="30" s="1"/>
  <c r="A43" i="30" s="1"/>
  <c r="A44" i="30" s="1"/>
  <c r="A45" i="30" s="1"/>
  <c r="G11" i="30"/>
  <c r="A6" i="30"/>
  <c r="I5" i="30"/>
  <c r="I38" i="30" s="1"/>
  <c r="G5" i="30"/>
  <c r="H197" i="29"/>
  <c r="E165" i="29"/>
  <c r="H164" i="29"/>
  <c r="H167" i="29" s="1"/>
  <c r="D164" i="29" s="1"/>
  <c r="E164" i="29" s="1"/>
  <c r="G164" i="29"/>
  <c r="G167" i="29" s="1"/>
  <c r="D163" i="29" s="1"/>
  <c r="E163" i="29" s="1"/>
  <c r="F164" i="29"/>
  <c r="F163" i="29"/>
  <c r="F162" i="29"/>
  <c r="I138" i="29"/>
  <c r="I181" i="29" s="1"/>
  <c r="F131" i="29"/>
  <c r="I124" i="29" s="1"/>
  <c r="I191" i="29" s="1"/>
  <c r="G115" i="29"/>
  <c r="C115" i="29"/>
  <c r="A115" i="29"/>
  <c r="E115" i="29" s="1"/>
  <c r="H114" i="29"/>
  <c r="F113" i="29"/>
  <c r="G111" i="29"/>
  <c r="C111" i="29"/>
  <c r="A111" i="29"/>
  <c r="E111" i="29" s="1"/>
  <c r="G107" i="29"/>
  <c r="C107" i="29"/>
  <c r="A107" i="29"/>
  <c r="I102" i="29"/>
  <c r="I100" i="29"/>
  <c r="I99" i="29"/>
  <c r="I98" i="29"/>
  <c r="A95" i="29"/>
  <c r="A96" i="29" s="1"/>
  <c r="A97" i="29" s="1"/>
  <c r="A98" i="29" s="1"/>
  <c r="H85" i="29"/>
  <c r="H78" i="29"/>
  <c r="H66" i="29"/>
  <c r="I45" i="29"/>
  <c r="I42" i="29"/>
  <c r="I41" i="29"/>
  <c r="I40" i="29"/>
  <c r="I39" i="29"/>
  <c r="A39" i="29"/>
  <c r="A40" i="29" s="1"/>
  <c r="A41" i="29" s="1"/>
  <c r="A42" i="29" s="1"/>
  <c r="A43" i="29" s="1"/>
  <c r="A44" i="29" s="1"/>
  <c r="A45" i="29" s="1"/>
  <c r="G11" i="29"/>
  <c r="A6" i="29"/>
  <c r="I5" i="29"/>
  <c r="I38" i="29" s="1"/>
  <c r="I43" i="29" s="1"/>
  <c r="G5" i="29"/>
  <c r="H197" i="28"/>
  <c r="E165" i="28"/>
  <c r="H164" i="28"/>
  <c r="H167" i="28" s="1"/>
  <c r="D164" i="28" s="1"/>
  <c r="E164" i="28" s="1"/>
  <c r="G164" i="28"/>
  <c r="G167" i="28" s="1"/>
  <c r="D163" i="28" s="1"/>
  <c r="E163" i="28" s="1"/>
  <c r="F164" i="28"/>
  <c r="F163" i="28"/>
  <c r="F162" i="28"/>
  <c r="I138" i="28"/>
  <c r="I181" i="28" s="1"/>
  <c r="F131" i="28"/>
  <c r="I124" i="28"/>
  <c r="I191" i="28" s="1"/>
  <c r="G115" i="28"/>
  <c r="C115" i="28"/>
  <c r="A115" i="28"/>
  <c r="E115" i="28" s="1"/>
  <c r="H114" i="28"/>
  <c r="F113" i="28"/>
  <c r="G111" i="28"/>
  <c r="C111" i="28"/>
  <c r="A111" i="28"/>
  <c r="E111" i="28" s="1"/>
  <c r="G107" i="28"/>
  <c r="C107" i="28"/>
  <c r="A107" i="28"/>
  <c r="I102" i="28"/>
  <c r="I100" i="28"/>
  <c r="I99" i="28"/>
  <c r="I98" i="28"/>
  <c r="A95" i="28"/>
  <c r="A96" i="28" s="1"/>
  <c r="A97" i="28" s="1"/>
  <c r="A98" i="28" s="1"/>
  <c r="H85" i="28"/>
  <c r="H78" i="28"/>
  <c r="H66" i="28"/>
  <c r="I45" i="28"/>
  <c r="I42" i="28"/>
  <c r="I41" i="28"/>
  <c r="I40" i="28"/>
  <c r="I39" i="28"/>
  <c r="A39" i="28"/>
  <c r="A40" i="28" s="1"/>
  <c r="A41" i="28" s="1"/>
  <c r="A42" i="28" s="1"/>
  <c r="A43" i="28" s="1"/>
  <c r="A44" i="28" s="1"/>
  <c r="A45" i="28" s="1"/>
  <c r="G11" i="28"/>
  <c r="A6" i="28"/>
  <c r="I5" i="28"/>
  <c r="I38" i="28" s="1"/>
  <c r="G5" i="28"/>
  <c r="H197" i="27"/>
  <c r="E165" i="27"/>
  <c r="H164" i="27"/>
  <c r="H167" i="27" s="1"/>
  <c r="D164" i="27" s="1"/>
  <c r="E164" i="27" s="1"/>
  <c r="G164" i="27"/>
  <c r="G167" i="27" s="1"/>
  <c r="D163" i="27" s="1"/>
  <c r="E163" i="27" s="1"/>
  <c r="F164" i="27"/>
  <c r="F163" i="27"/>
  <c r="F162" i="27"/>
  <c r="I138" i="27"/>
  <c r="I181" i="27" s="1"/>
  <c r="F131" i="27"/>
  <c r="I124" i="27"/>
  <c r="I191" i="27" s="1"/>
  <c r="G115" i="27"/>
  <c r="C115" i="27"/>
  <c r="A115" i="27"/>
  <c r="H114" i="27"/>
  <c r="F113" i="27"/>
  <c r="G111" i="27"/>
  <c r="C111" i="27"/>
  <c r="A111" i="27"/>
  <c r="G107" i="27"/>
  <c r="C107" i="27"/>
  <c r="A107" i="27"/>
  <c r="I102" i="27"/>
  <c r="I100" i="27"/>
  <c r="I99" i="27"/>
  <c r="I98" i="27"/>
  <c r="A95" i="27"/>
  <c r="A96" i="27" s="1"/>
  <c r="A97" i="27" s="1"/>
  <c r="A98" i="27" s="1"/>
  <c r="H85" i="27"/>
  <c r="H78" i="27"/>
  <c r="H66" i="27"/>
  <c r="I45" i="27"/>
  <c r="I42" i="27"/>
  <c r="I41" i="27"/>
  <c r="I40" i="27"/>
  <c r="I39" i="27"/>
  <c r="A39" i="27"/>
  <c r="A40" i="27" s="1"/>
  <c r="A41" i="27" s="1"/>
  <c r="A42" i="27" s="1"/>
  <c r="A43" i="27" s="1"/>
  <c r="A44" i="27" s="1"/>
  <c r="A45" i="27" s="1"/>
  <c r="G11" i="27"/>
  <c r="A6" i="27"/>
  <c r="I5" i="27"/>
  <c r="I38" i="27" s="1"/>
  <c r="G5" i="27"/>
  <c r="H197" i="26"/>
  <c r="E165" i="26"/>
  <c r="H164" i="26"/>
  <c r="H167" i="26" s="1"/>
  <c r="D164" i="26" s="1"/>
  <c r="E164" i="26" s="1"/>
  <c r="G164" i="26"/>
  <c r="G167" i="26" s="1"/>
  <c r="D163" i="26" s="1"/>
  <c r="E163" i="26" s="1"/>
  <c r="F164" i="26"/>
  <c r="F163" i="26"/>
  <c r="F162" i="26"/>
  <c r="I138" i="26"/>
  <c r="I181" i="26" s="1"/>
  <c r="F131" i="26"/>
  <c r="I124" i="26"/>
  <c r="I191" i="26" s="1"/>
  <c r="G115" i="26"/>
  <c r="C115" i="26"/>
  <c r="A115" i="26"/>
  <c r="E115" i="26" s="1"/>
  <c r="H114" i="26"/>
  <c r="F113" i="26"/>
  <c r="G111" i="26"/>
  <c r="C111" i="26"/>
  <c r="A111" i="26"/>
  <c r="E111" i="26" s="1"/>
  <c r="G107" i="26"/>
  <c r="C107" i="26"/>
  <c r="A107" i="26"/>
  <c r="I102" i="26"/>
  <c r="I100" i="26"/>
  <c r="I99" i="26"/>
  <c r="I98" i="26"/>
  <c r="A95" i="26"/>
  <c r="A96" i="26" s="1"/>
  <c r="A97" i="26" s="1"/>
  <c r="A98" i="26" s="1"/>
  <c r="H85" i="26"/>
  <c r="H78" i="26"/>
  <c r="H66" i="26"/>
  <c r="I45" i="26"/>
  <c r="I42" i="26"/>
  <c r="I41" i="26"/>
  <c r="I40" i="26"/>
  <c r="I39" i="26"/>
  <c r="A39" i="26"/>
  <c r="A40" i="26" s="1"/>
  <c r="A41" i="26" s="1"/>
  <c r="A42" i="26" s="1"/>
  <c r="A43" i="26" s="1"/>
  <c r="A44" i="26" s="1"/>
  <c r="A45" i="26" s="1"/>
  <c r="G11" i="26"/>
  <c r="A6" i="26"/>
  <c r="I5" i="26"/>
  <c r="I38" i="26" s="1"/>
  <c r="G5" i="26"/>
  <c r="H197" i="25"/>
  <c r="E165" i="25"/>
  <c r="H164" i="25"/>
  <c r="H167" i="25" s="1"/>
  <c r="D164" i="25" s="1"/>
  <c r="E164" i="25" s="1"/>
  <c r="G164" i="25"/>
  <c r="G167" i="25" s="1"/>
  <c r="D163" i="25" s="1"/>
  <c r="E163" i="25" s="1"/>
  <c r="F164" i="25"/>
  <c r="F163" i="25"/>
  <c r="F162" i="25"/>
  <c r="I138" i="25"/>
  <c r="I181" i="25" s="1"/>
  <c r="F131" i="25"/>
  <c r="I124" i="25" s="1"/>
  <c r="I191" i="25" s="1"/>
  <c r="G115" i="25"/>
  <c r="C115" i="25"/>
  <c r="A115" i="25"/>
  <c r="E115" i="25" s="1"/>
  <c r="H114" i="25"/>
  <c r="F113" i="25"/>
  <c r="G111" i="25"/>
  <c r="C111" i="25"/>
  <c r="A111" i="25"/>
  <c r="E111" i="25" s="1"/>
  <c r="G107" i="25"/>
  <c r="C107" i="25"/>
  <c r="A107" i="25"/>
  <c r="I102" i="25"/>
  <c r="I100" i="25"/>
  <c r="I99" i="25"/>
  <c r="I98" i="25"/>
  <c r="A95" i="25"/>
  <c r="A96" i="25" s="1"/>
  <c r="A97" i="25" s="1"/>
  <c r="A98" i="25" s="1"/>
  <c r="H85" i="25"/>
  <c r="H78" i="25"/>
  <c r="H66" i="25"/>
  <c r="I45" i="25"/>
  <c r="I42" i="25"/>
  <c r="I41" i="25"/>
  <c r="I40" i="25"/>
  <c r="I39" i="25"/>
  <c r="A39" i="25"/>
  <c r="A40" i="25" s="1"/>
  <c r="A41" i="25" s="1"/>
  <c r="A42" i="25" s="1"/>
  <c r="A43" i="25" s="1"/>
  <c r="A44" i="25" s="1"/>
  <c r="A45" i="25" s="1"/>
  <c r="G11" i="25"/>
  <c r="A6" i="25"/>
  <c r="I5" i="25"/>
  <c r="I38" i="25" s="1"/>
  <c r="G5" i="25"/>
  <c r="H197" i="24"/>
  <c r="E165" i="24"/>
  <c r="H164" i="24"/>
  <c r="H167" i="24" s="1"/>
  <c r="D164" i="24" s="1"/>
  <c r="E164" i="24" s="1"/>
  <c r="G164" i="24"/>
  <c r="G167" i="24" s="1"/>
  <c r="D163" i="24" s="1"/>
  <c r="E163" i="24" s="1"/>
  <c r="F164" i="24"/>
  <c r="F163" i="24"/>
  <c r="F162" i="24"/>
  <c r="I138" i="24"/>
  <c r="I181" i="24" s="1"/>
  <c r="F131" i="24"/>
  <c r="I124" i="24"/>
  <c r="I191" i="24" s="1"/>
  <c r="G115" i="24"/>
  <c r="C115" i="24"/>
  <c r="A115" i="24"/>
  <c r="H114" i="24"/>
  <c r="F113" i="24"/>
  <c r="G111" i="24"/>
  <c r="C111" i="24"/>
  <c r="A111" i="24"/>
  <c r="G107" i="24"/>
  <c r="C107" i="24"/>
  <c r="A107" i="24"/>
  <c r="I102" i="24"/>
  <c r="I100" i="24"/>
  <c r="I99" i="24"/>
  <c r="I98" i="24"/>
  <c r="A95" i="24"/>
  <c r="A96" i="24" s="1"/>
  <c r="A97" i="24" s="1"/>
  <c r="A98" i="24" s="1"/>
  <c r="H85" i="24"/>
  <c r="H78" i="24"/>
  <c r="H66" i="24"/>
  <c r="I45" i="24"/>
  <c r="I42" i="24"/>
  <c r="I41" i="24"/>
  <c r="I40" i="24"/>
  <c r="I39" i="24"/>
  <c r="A39" i="24"/>
  <c r="A40" i="24" s="1"/>
  <c r="A41" i="24" s="1"/>
  <c r="A42" i="24" s="1"/>
  <c r="A43" i="24" s="1"/>
  <c r="A44" i="24" s="1"/>
  <c r="A45" i="24" s="1"/>
  <c r="G11" i="24"/>
  <c r="A6" i="24"/>
  <c r="I5" i="24"/>
  <c r="I38" i="24" s="1"/>
  <c r="G5" i="24"/>
  <c r="H197" i="23"/>
  <c r="E165" i="23"/>
  <c r="H164" i="23"/>
  <c r="H167" i="23" s="1"/>
  <c r="D164" i="23" s="1"/>
  <c r="E164" i="23" s="1"/>
  <c r="G164" i="23"/>
  <c r="G167" i="23" s="1"/>
  <c r="D163" i="23" s="1"/>
  <c r="E163" i="23" s="1"/>
  <c r="F164" i="23"/>
  <c r="F163" i="23"/>
  <c r="F162" i="23"/>
  <c r="I138" i="23"/>
  <c r="I181" i="23" s="1"/>
  <c r="F131" i="23"/>
  <c r="I124" i="23"/>
  <c r="I191" i="23" s="1"/>
  <c r="G115" i="23"/>
  <c r="C115" i="23"/>
  <c r="A115" i="23"/>
  <c r="H114" i="23"/>
  <c r="F113" i="23"/>
  <c r="G111" i="23"/>
  <c r="C111" i="23"/>
  <c r="A111" i="23"/>
  <c r="G107" i="23"/>
  <c r="C107" i="23"/>
  <c r="A107" i="23"/>
  <c r="I102" i="23"/>
  <c r="I100" i="23"/>
  <c r="I99" i="23"/>
  <c r="I98" i="23"/>
  <c r="A95" i="23"/>
  <c r="A96" i="23" s="1"/>
  <c r="A97" i="23" s="1"/>
  <c r="A98" i="23" s="1"/>
  <c r="H85" i="23"/>
  <c r="H78" i="23"/>
  <c r="H66" i="23"/>
  <c r="I45" i="23"/>
  <c r="I42" i="23"/>
  <c r="I41" i="23"/>
  <c r="I40" i="23"/>
  <c r="I39" i="23"/>
  <c r="A39" i="23"/>
  <c r="A40" i="23" s="1"/>
  <c r="A41" i="23" s="1"/>
  <c r="A42" i="23" s="1"/>
  <c r="A43" i="23" s="1"/>
  <c r="A44" i="23" s="1"/>
  <c r="A45" i="23" s="1"/>
  <c r="G11" i="23"/>
  <c r="A6" i="23"/>
  <c r="I5" i="23"/>
  <c r="I38" i="23" s="1"/>
  <c r="G5" i="23"/>
  <c r="H197" i="22"/>
  <c r="E165" i="22"/>
  <c r="H164" i="22"/>
  <c r="H167" i="22" s="1"/>
  <c r="D164" i="22" s="1"/>
  <c r="E164" i="22" s="1"/>
  <c r="G164" i="22"/>
  <c r="G167" i="22" s="1"/>
  <c r="D163" i="22" s="1"/>
  <c r="E163" i="22" s="1"/>
  <c r="F164" i="22"/>
  <c r="F163" i="22"/>
  <c r="F162" i="22"/>
  <c r="I138" i="22"/>
  <c r="I181" i="22" s="1"/>
  <c r="F131" i="22"/>
  <c r="I124" i="22"/>
  <c r="I191" i="22" s="1"/>
  <c r="G115" i="22"/>
  <c r="C115" i="22"/>
  <c r="A115" i="22"/>
  <c r="H114" i="22"/>
  <c r="F113" i="22"/>
  <c r="G111" i="22"/>
  <c r="C111" i="22"/>
  <c r="A111" i="22"/>
  <c r="E111" i="22" s="1"/>
  <c r="G107" i="22"/>
  <c r="C107" i="22"/>
  <c r="A107" i="22"/>
  <c r="I102" i="22"/>
  <c r="I100" i="22"/>
  <c r="I99" i="22"/>
  <c r="I98" i="22"/>
  <c r="A95" i="22"/>
  <c r="A96" i="22" s="1"/>
  <c r="A97" i="22" s="1"/>
  <c r="A98" i="22" s="1"/>
  <c r="H85" i="22"/>
  <c r="H78" i="22"/>
  <c r="H66" i="22"/>
  <c r="I45" i="22"/>
  <c r="I42" i="22"/>
  <c r="I41" i="22"/>
  <c r="I40" i="22"/>
  <c r="I39" i="22"/>
  <c r="A39" i="22"/>
  <c r="A40" i="22" s="1"/>
  <c r="A41" i="22" s="1"/>
  <c r="A42" i="22" s="1"/>
  <c r="A43" i="22" s="1"/>
  <c r="A44" i="22" s="1"/>
  <c r="A45" i="22" s="1"/>
  <c r="G11" i="22"/>
  <c r="A6" i="22"/>
  <c r="I5" i="22"/>
  <c r="I38" i="22" s="1"/>
  <c r="G5" i="22"/>
  <c r="H197" i="21"/>
  <c r="E165" i="21"/>
  <c r="H164" i="21"/>
  <c r="H167" i="21" s="1"/>
  <c r="D164" i="21" s="1"/>
  <c r="E164" i="21" s="1"/>
  <c r="G164" i="21"/>
  <c r="G167" i="21" s="1"/>
  <c r="D163" i="21" s="1"/>
  <c r="E163" i="21" s="1"/>
  <c r="F164" i="21"/>
  <c r="F163" i="21"/>
  <c r="F162" i="21"/>
  <c r="I138" i="21"/>
  <c r="I181" i="21" s="1"/>
  <c r="F131" i="21"/>
  <c r="I124" i="21" s="1"/>
  <c r="G115" i="21"/>
  <c r="C115" i="21"/>
  <c r="A115" i="21"/>
  <c r="E115" i="21" s="1"/>
  <c r="H114" i="21"/>
  <c r="F113" i="21"/>
  <c r="G111" i="21"/>
  <c r="C111" i="21"/>
  <c r="A111" i="21"/>
  <c r="E111" i="21" s="1"/>
  <c r="G107" i="21"/>
  <c r="C107" i="21"/>
  <c r="A107" i="21"/>
  <c r="I102" i="21"/>
  <c r="I100" i="21"/>
  <c r="I99" i="21"/>
  <c r="I98" i="21"/>
  <c r="A95" i="21"/>
  <c r="A96" i="21" s="1"/>
  <c r="A97" i="21" s="1"/>
  <c r="A98" i="21" s="1"/>
  <c r="H85" i="21"/>
  <c r="H78" i="21"/>
  <c r="H66" i="21"/>
  <c r="I45" i="21"/>
  <c r="I42" i="21"/>
  <c r="I41" i="21"/>
  <c r="I40" i="21"/>
  <c r="I39" i="21"/>
  <c r="A39" i="21"/>
  <c r="A40" i="21" s="1"/>
  <c r="A41" i="21" s="1"/>
  <c r="A42" i="21" s="1"/>
  <c r="A43" i="21" s="1"/>
  <c r="A44" i="21" s="1"/>
  <c r="A45" i="21" s="1"/>
  <c r="G11" i="21"/>
  <c r="A6" i="21"/>
  <c r="I5" i="21"/>
  <c r="I38" i="21" s="1"/>
  <c r="G5" i="21"/>
  <c r="H197" i="20"/>
  <c r="E165" i="20"/>
  <c r="H164" i="20"/>
  <c r="H167" i="20" s="1"/>
  <c r="D164" i="20" s="1"/>
  <c r="E164" i="20" s="1"/>
  <c r="G164" i="20"/>
  <c r="G167" i="20" s="1"/>
  <c r="D163" i="20" s="1"/>
  <c r="E163" i="20" s="1"/>
  <c r="F164" i="20"/>
  <c r="F163" i="20"/>
  <c r="F162" i="20"/>
  <c r="I138" i="20"/>
  <c r="I181" i="20" s="1"/>
  <c r="F131" i="20"/>
  <c r="I124" i="20" s="1"/>
  <c r="G115" i="20"/>
  <c r="C115" i="20"/>
  <c r="A115" i="20"/>
  <c r="E115" i="20" s="1"/>
  <c r="H114" i="20"/>
  <c r="F113" i="20"/>
  <c r="G111" i="20"/>
  <c r="C111" i="20"/>
  <c r="A111" i="20"/>
  <c r="E111" i="20" s="1"/>
  <c r="F111" i="20" s="1"/>
  <c r="H111" i="20" s="1"/>
  <c r="I111" i="20" s="1"/>
  <c r="I95" i="20" s="1"/>
  <c r="G107" i="20"/>
  <c r="C107" i="20"/>
  <c r="A107" i="20"/>
  <c r="I102" i="20"/>
  <c r="I100" i="20"/>
  <c r="I99" i="20"/>
  <c r="I98" i="20"/>
  <c r="A95" i="20"/>
  <c r="A96" i="20" s="1"/>
  <c r="A97" i="20" s="1"/>
  <c r="A98" i="20" s="1"/>
  <c r="H85" i="20"/>
  <c r="H78" i="20"/>
  <c r="H66" i="20"/>
  <c r="I45" i="20"/>
  <c r="I42" i="20"/>
  <c r="I41" i="20"/>
  <c r="I40" i="20"/>
  <c r="I39" i="20"/>
  <c r="A39" i="20"/>
  <c r="A40" i="20" s="1"/>
  <c r="A41" i="20" s="1"/>
  <c r="A42" i="20" s="1"/>
  <c r="A43" i="20" s="1"/>
  <c r="A44" i="20" s="1"/>
  <c r="A45" i="20" s="1"/>
  <c r="G11" i="20"/>
  <c r="A6" i="20"/>
  <c r="I5" i="20"/>
  <c r="I38" i="20" s="1"/>
  <c r="G5" i="20"/>
  <c r="H197" i="19"/>
  <c r="E165" i="19"/>
  <c r="H164" i="19"/>
  <c r="H167" i="19" s="1"/>
  <c r="D164" i="19" s="1"/>
  <c r="E164" i="19" s="1"/>
  <c r="G164" i="19"/>
  <c r="G167" i="19" s="1"/>
  <c r="D163" i="19" s="1"/>
  <c r="E163" i="19" s="1"/>
  <c r="F164" i="19"/>
  <c r="F163" i="19"/>
  <c r="F162" i="19"/>
  <c r="I138" i="19"/>
  <c r="I181" i="19" s="1"/>
  <c r="F131" i="19"/>
  <c r="I124" i="19" s="1"/>
  <c r="G115" i="19"/>
  <c r="C115" i="19"/>
  <c r="A115" i="19"/>
  <c r="E115" i="19" s="1"/>
  <c r="H114" i="19"/>
  <c r="F113" i="19"/>
  <c r="G111" i="19"/>
  <c r="C111" i="19"/>
  <c r="A111" i="19"/>
  <c r="E111" i="19" s="1"/>
  <c r="G107" i="19"/>
  <c r="C107" i="19"/>
  <c r="A107" i="19"/>
  <c r="E107" i="19" s="1"/>
  <c r="I102" i="19"/>
  <c r="I100" i="19"/>
  <c r="I99" i="19"/>
  <c r="I98" i="19"/>
  <c r="A95" i="19"/>
  <c r="A96" i="19" s="1"/>
  <c r="A97" i="19" s="1"/>
  <c r="A98" i="19" s="1"/>
  <c r="H85" i="19"/>
  <c r="H78" i="19"/>
  <c r="H66" i="19"/>
  <c r="I45" i="19"/>
  <c r="I42" i="19"/>
  <c r="I41" i="19"/>
  <c r="I40" i="19"/>
  <c r="I39" i="19"/>
  <c r="A39" i="19"/>
  <c r="A40" i="19" s="1"/>
  <c r="A41" i="19" s="1"/>
  <c r="A42" i="19" s="1"/>
  <c r="A43" i="19" s="1"/>
  <c r="A44" i="19" s="1"/>
  <c r="A45" i="19" s="1"/>
  <c r="G11" i="19"/>
  <c r="A6" i="19"/>
  <c r="I5" i="19"/>
  <c r="I38" i="19" s="1"/>
  <c r="G5" i="19"/>
  <c r="H197" i="18"/>
  <c r="E165" i="18"/>
  <c r="H164" i="18"/>
  <c r="H167" i="18" s="1"/>
  <c r="D164" i="18" s="1"/>
  <c r="E164" i="18" s="1"/>
  <c r="G164" i="18"/>
  <c r="G167" i="18" s="1"/>
  <c r="D163" i="18" s="1"/>
  <c r="E163" i="18" s="1"/>
  <c r="F164" i="18"/>
  <c r="F163" i="18"/>
  <c r="F162" i="18"/>
  <c r="I138" i="18"/>
  <c r="I181" i="18" s="1"/>
  <c r="F131" i="18"/>
  <c r="I124" i="18"/>
  <c r="I191" i="18" s="1"/>
  <c r="G115" i="18"/>
  <c r="C115" i="18"/>
  <c r="A115" i="18"/>
  <c r="H114" i="18"/>
  <c r="F113" i="18"/>
  <c r="G111" i="18"/>
  <c r="C111" i="18"/>
  <c r="A111" i="18"/>
  <c r="E111" i="18" s="1"/>
  <c r="G107" i="18"/>
  <c r="C107" i="18"/>
  <c r="A107" i="18"/>
  <c r="I102" i="18"/>
  <c r="I100" i="18"/>
  <c r="I99" i="18"/>
  <c r="I98" i="18"/>
  <c r="A95" i="18"/>
  <c r="A96" i="18" s="1"/>
  <c r="A97" i="18" s="1"/>
  <c r="A98" i="18" s="1"/>
  <c r="H85" i="18"/>
  <c r="H78" i="18"/>
  <c r="H66" i="18"/>
  <c r="I45" i="18"/>
  <c r="I42" i="18"/>
  <c r="I41" i="18"/>
  <c r="I40" i="18"/>
  <c r="I39" i="18"/>
  <c r="A39" i="18"/>
  <c r="A40" i="18" s="1"/>
  <c r="A41" i="18" s="1"/>
  <c r="A42" i="18" s="1"/>
  <c r="A43" i="18" s="1"/>
  <c r="A44" i="18" s="1"/>
  <c r="A45" i="18" s="1"/>
  <c r="G11" i="18"/>
  <c r="A6" i="18"/>
  <c r="I5" i="18"/>
  <c r="I38" i="18" s="1"/>
  <c r="G5" i="18"/>
  <c r="H197" i="17"/>
  <c r="E165" i="17"/>
  <c r="H164" i="17"/>
  <c r="H167" i="17" s="1"/>
  <c r="D164" i="17" s="1"/>
  <c r="E164" i="17" s="1"/>
  <c r="G164" i="17"/>
  <c r="G167" i="17" s="1"/>
  <c r="D163" i="17" s="1"/>
  <c r="E163" i="17" s="1"/>
  <c r="F164" i="17"/>
  <c r="F163" i="17"/>
  <c r="F162" i="17"/>
  <c r="I138" i="17"/>
  <c r="I181" i="17" s="1"/>
  <c r="F131" i="17"/>
  <c r="I124" i="17"/>
  <c r="I191" i="17" s="1"/>
  <c r="G115" i="17"/>
  <c r="C115" i="17"/>
  <c r="A115" i="17"/>
  <c r="E115" i="17" s="1"/>
  <c r="H114" i="17"/>
  <c r="F113" i="17"/>
  <c r="G111" i="17"/>
  <c r="C111" i="17"/>
  <c r="A111" i="17"/>
  <c r="E111" i="17" s="1"/>
  <c r="G107" i="17"/>
  <c r="C107" i="17"/>
  <c r="A107" i="17"/>
  <c r="I102" i="17"/>
  <c r="I100" i="17"/>
  <c r="I99" i="17"/>
  <c r="I98" i="17"/>
  <c r="A95" i="17"/>
  <c r="A96" i="17" s="1"/>
  <c r="A97" i="17" s="1"/>
  <c r="A98" i="17" s="1"/>
  <c r="H85" i="17"/>
  <c r="H78" i="17"/>
  <c r="H66" i="17"/>
  <c r="I45" i="17"/>
  <c r="I42" i="17"/>
  <c r="I41" i="17"/>
  <c r="I40" i="17"/>
  <c r="I39" i="17"/>
  <c r="A39" i="17"/>
  <c r="A40" i="17" s="1"/>
  <c r="A41" i="17" s="1"/>
  <c r="A42" i="17" s="1"/>
  <c r="A43" i="17" s="1"/>
  <c r="A44" i="17" s="1"/>
  <c r="A45" i="17" s="1"/>
  <c r="G11" i="17"/>
  <c r="A6" i="17"/>
  <c r="I5" i="17"/>
  <c r="I38" i="17" s="1"/>
  <c r="G5" i="17"/>
  <c r="H197" i="16"/>
  <c r="E165" i="16"/>
  <c r="H164" i="16"/>
  <c r="H167" i="16" s="1"/>
  <c r="D164" i="16" s="1"/>
  <c r="E164" i="16" s="1"/>
  <c r="G164" i="16"/>
  <c r="G167" i="16" s="1"/>
  <c r="D163" i="16" s="1"/>
  <c r="E163" i="16" s="1"/>
  <c r="F164" i="16"/>
  <c r="F163" i="16"/>
  <c r="F162" i="16"/>
  <c r="I138" i="16"/>
  <c r="I181" i="16" s="1"/>
  <c r="F131" i="16"/>
  <c r="I124" i="16"/>
  <c r="I191" i="16" s="1"/>
  <c r="G115" i="16"/>
  <c r="C115" i="16"/>
  <c r="A115" i="16"/>
  <c r="E115" i="16" s="1"/>
  <c r="H114" i="16"/>
  <c r="F113" i="16"/>
  <c r="G111" i="16"/>
  <c r="C111" i="16"/>
  <c r="A111" i="16"/>
  <c r="G107" i="16"/>
  <c r="C107" i="16"/>
  <c r="A107" i="16"/>
  <c r="I102" i="16"/>
  <c r="I100" i="16"/>
  <c r="I99" i="16"/>
  <c r="I98" i="16"/>
  <c r="A95" i="16"/>
  <c r="A96" i="16" s="1"/>
  <c r="A97" i="16" s="1"/>
  <c r="A98" i="16" s="1"/>
  <c r="H85" i="16"/>
  <c r="H78" i="16"/>
  <c r="H66" i="16"/>
  <c r="I45" i="16"/>
  <c r="I42" i="16"/>
  <c r="I41" i="16"/>
  <c r="I40" i="16"/>
  <c r="I39" i="16"/>
  <c r="A39" i="16"/>
  <c r="A40" i="16" s="1"/>
  <c r="A41" i="16" s="1"/>
  <c r="A42" i="16" s="1"/>
  <c r="A43" i="16" s="1"/>
  <c r="A44" i="16" s="1"/>
  <c r="A45" i="16" s="1"/>
  <c r="G11" i="16"/>
  <c r="A6" i="16"/>
  <c r="I5" i="16"/>
  <c r="I38" i="16" s="1"/>
  <c r="G5" i="16"/>
  <c r="H197" i="15"/>
  <c r="E165" i="15"/>
  <c r="H164" i="15"/>
  <c r="H167" i="15" s="1"/>
  <c r="D164" i="15" s="1"/>
  <c r="E164" i="15" s="1"/>
  <c r="G164" i="15"/>
  <c r="G167" i="15" s="1"/>
  <c r="D163" i="15" s="1"/>
  <c r="E163" i="15" s="1"/>
  <c r="F164" i="15"/>
  <c r="F163" i="15"/>
  <c r="F162" i="15"/>
  <c r="I138" i="15"/>
  <c r="I181" i="15" s="1"/>
  <c r="F131" i="15"/>
  <c r="I124" i="15"/>
  <c r="I191" i="15" s="1"/>
  <c r="G115" i="15"/>
  <c r="C115" i="15"/>
  <c r="A115" i="15"/>
  <c r="E115" i="15" s="1"/>
  <c r="H114" i="15"/>
  <c r="F113" i="15"/>
  <c r="G111" i="15"/>
  <c r="C111" i="15"/>
  <c r="A111" i="15"/>
  <c r="E111" i="15" s="1"/>
  <c r="G107" i="15"/>
  <c r="C107" i="15"/>
  <c r="A107" i="15"/>
  <c r="I102" i="15"/>
  <c r="I100" i="15"/>
  <c r="I99" i="15"/>
  <c r="I98" i="15"/>
  <c r="A95" i="15"/>
  <c r="A96" i="15" s="1"/>
  <c r="A97" i="15" s="1"/>
  <c r="A98" i="15" s="1"/>
  <c r="H85" i="15"/>
  <c r="H78" i="15"/>
  <c r="H66" i="15"/>
  <c r="I45" i="15"/>
  <c r="I42" i="15"/>
  <c r="I41" i="15"/>
  <c r="I40" i="15"/>
  <c r="I39" i="15"/>
  <c r="A39" i="15"/>
  <c r="A40" i="15" s="1"/>
  <c r="A41" i="15" s="1"/>
  <c r="A42" i="15" s="1"/>
  <c r="A43" i="15" s="1"/>
  <c r="A44" i="15" s="1"/>
  <c r="A45" i="15" s="1"/>
  <c r="G11" i="15"/>
  <c r="A6" i="15"/>
  <c r="I5" i="15"/>
  <c r="I38" i="15" s="1"/>
  <c r="G5" i="15"/>
  <c r="H195" i="14"/>
  <c r="E163" i="14"/>
  <c r="H162" i="14"/>
  <c r="H165" i="14" s="1"/>
  <c r="D162" i="14" s="1"/>
  <c r="E162" i="14" s="1"/>
  <c r="G162" i="14"/>
  <c r="G165" i="14" s="1"/>
  <c r="D161" i="14" s="1"/>
  <c r="E161" i="14" s="1"/>
  <c r="F162" i="14"/>
  <c r="F161" i="14"/>
  <c r="F160" i="14"/>
  <c r="I179" i="14"/>
  <c r="F129" i="14"/>
  <c r="G113" i="14"/>
  <c r="C113" i="14"/>
  <c r="A113" i="14"/>
  <c r="E113" i="14" s="1"/>
  <c r="H112" i="14"/>
  <c r="F111" i="14"/>
  <c r="G109" i="14"/>
  <c r="C109" i="14"/>
  <c r="A109" i="14"/>
  <c r="E109" i="14" s="1"/>
  <c r="F109" i="14" s="1"/>
  <c r="H109" i="14" s="1"/>
  <c r="I109" i="14" s="1"/>
  <c r="I93" i="14" s="1"/>
  <c r="G105" i="14"/>
  <c r="C105" i="14"/>
  <c r="A105" i="14"/>
  <c r="E105" i="14" s="1"/>
  <c r="I100" i="14"/>
  <c r="I98" i="14"/>
  <c r="I97" i="14"/>
  <c r="I96" i="14"/>
  <c r="A93" i="14"/>
  <c r="A94" i="14" s="1"/>
  <c r="A95" i="14" s="1"/>
  <c r="A96" i="14" s="1"/>
  <c r="H83" i="14"/>
  <c r="H76" i="14"/>
  <c r="H64" i="14"/>
  <c r="I40" i="14"/>
  <c r="I39" i="14"/>
  <c r="I38" i="14"/>
  <c r="I37" i="14"/>
  <c r="A37" i="14"/>
  <c r="A38" i="14" s="1"/>
  <c r="A39" i="14" s="1"/>
  <c r="A40" i="14" s="1"/>
  <c r="A41" i="14" s="1"/>
  <c r="A42" i="14" s="1"/>
  <c r="A43" i="14" s="1"/>
  <c r="G11" i="14"/>
  <c r="A6" i="14"/>
  <c r="I5" i="14"/>
  <c r="I36" i="14" s="1"/>
  <c r="G5" i="14"/>
  <c r="E107" i="43" l="1"/>
  <c r="E111" i="41"/>
  <c r="E111" i="38"/>
  <c r="F111" i="38" s="1"/>
  <c r="H111" i="38" s="1"/>
  <c r="I111" i="38" s="1"/>
  <c r="I95" i="38" s="1"/>
  <c r="E107" i="32"/>
  <c r="E115" i="24"/>
  <c r="F115" i="24" s="1"/>
  <c r="H115" i="24" s="1"/>
  <c r="I115" i="24" s="1"/>
  <c r="I94" i="24" s="1"/>
  <c r="E107" i="29"/>
  <c r="H88" i="29"/>
  <c r="H89" i="29" s="1"/>
  <c r="H91" i="29" s="1"/>
  <c r="I191" i="21"/>
  <c r="E111" i="16"/>
  <c r="I99" i="45"/>
  <c r="H90" i="45"/>
  <c r="I127" i="45"/>
  <c r="H93" i="45"/>
  <c r="I140" i="45"/>
  <c r="I73" i="45"/>
  <c r="I59" i="45"/>
  <c r="A142" i="45"/>
  <c r="I56" i="45"/>
  <c r="H96" i="45"/>
  <c r="I66" i="45"/>
  <c r="I72" i="45"/>
  <c r="I58" i="45"/>
  <c r="H39" i="45"/>
  <c r="H97" i="45"/>
  <c r="I54" i="45"/>
  <c r="I79" i="45"/>
  <c r="A129" i="45"/>
  <c r="I78" i="45"/>
  <c r="I71" i="45"/>
  <c r="I57" i="45"/>
  <c r="I84" i="45"/>
  <c r="I85" i="45" s="1"/>
  <c r="I70" i="45"/>
  <c r="H35" i="45"/>
  <c r="H92" i="45"/>
  <c r="I69" i="45"/>
  <c r="I68" i="45"/>
  <c r="I67" i="45"/>
  <c r="I80" i="45"/>
  <c r="H95" i="45"/>
  <c r="I170" i="45"/>
  <c r="I60" i="45"/>
  <c r="H98" i="45"/>
  <c r="I55" i="45"/>
  <c r="H38" i="45"/>
  <c r="I61" i="45"/>
  <c r="H37" i="45"/>
  <c r="H91" i="45"/>
  <c r="I190" i="45"/>
  <c r="H36" i="45"/>
  <c r="H100" i="44"/>
  <c r="I192" i="44"/>
  <c r="H5" i="3" s="1"/>
  <c r="I5" i="3" s="1"/>
  <c r="H36" i="44"/>
  <c r="H43" i="44"/>
  <c r="H40" i="44"/>
  <c r="I101" i="44"/>
  <c r="H92" i="44"/>
  <c r="H95" i="44"/>
  <c r="I142" i="44"/>
  <c r="I129" i="44"/>
  <c r="I75" i="44"/>
  <c r="I61" i="44"/>
  <c r="A144" i="44"/>
  <c r="I86" i="44"/>
  <c r="I87" i="44" s="1"/>
  <c r="I72" i="44"/>
  <c r="I58" i="44"/>
  <c r="H37" i="44"/>
  <c r="I62" i="44"/>
  <c r="I74" i="44"/>
  <c r="I60" i="44"/>
  <c r="I73" i="44"/>
  <c r="I59" i="44"/>
  <c r="H94" i="44"/>
  <c r="I71" i="44"/>
  <c r="I57" i="44"/>
  <c r="I80" i="44"/>
  <c r="I172" i="44"/>
  <c r="H99" i="44"/>
  <c r="I70" i="44"/>
  <c r="I56" i="44"/>
  <c r="H97" i="44"/>
  <c r="I69" i="44"/>
  <c r="H98" i="44"/>
  <c r="I82" i="44"/>
  <c r="I68" i="44"/>
  <c r="A131" i="44"/>
  <c r="H39" i="44"/>
  <c r="I63" i="44"/>
  <c r="I81" i="44"/>
  <c r="H42" i="44"/>
  <c r="H96" i="44"/>
  <c r="H38" i="44"/>
  <c r="H93" i="44"/>
  <c r="H41" i="44"/>
  <c r="E111" i="42"/>
  <c r="E107" i="41"/>
  <c r="E115" i="40"/>
  <c r="F115" i="40" s="1"/>
  <c r="H115" i="40" s="1"/>
  <c r="I115" i="40" s="1"/>
  <c r="I94" i="40" s="1"/>
  <c r="E107" i="40"/>
  <c r="I124" i="39"/>
  <c r="I191" i="39" s="1"/>
  <c r="E107" i="39"/>
  <c r="E107" i="38"/>
  <c r="E107" i="37"/>
  <c r="E115" i="36"/>
  <c r="E107" i="36"/>
  <c r="E111" i="35"/>
  <c r="F111" i="35" s="1"/>
  <c r="H111" i="35" s="1"/>
  <c r="E107" i="35"/>
  <c r="E107" i="34"/>
  <c r="E111" i="33"/>
  <c r="E115" i="33"/>
  <c r="E107" i="33"/>
  <c r="E111" i="31"/>
  <c r="F111" i="31" s="1"/>
  <c r="H111" i="31" s="1"/>
  <c r="E107" i="31"/>
  <c r="E111" i="30"/>
  <c r="E107" i="30"/>
  <c r="E107" i="28"/>
  <c r="E111" i="27"/>
  <c r="E115" i="27"/>
  <c r="F115" i="27" s="1"/>
  <c r="H115" i="27" s="1"/>
  <c r="I115" i="27" s="1"/>
  <c r="I94" i="27" s="1"/>
  <c r="E107" i="27"/>
  <c r="E107" i="26"/>
  <c r="E107" i="25"/>
  <c r="E107" i="15"/>
  <c r="E111" i="24"/>
  <c r="E107" i="24"/>
  <c r="E111" i="23"/>
  <c r="F111" i="23" s="1"/>
  <c r="H111" i="23" s="1"/>
  <c r="E115" i="23"/>
  <c r="E107" i="23"/>
  <c r="E115" i="22"/>
  <c r="E107" i="22"/>
  <c r="E107" i="21"/>
  <c r="E107" i="20"/>
  <c r="E115" i="18"/>
  <c r="E107" i="18"/>
  <c r="E107" i="17"/>
  <c r="E107" i="16"/>
  <c r="I43" i="43"/>
  <c r="F107" i="43"/>
  <c r="H107" i="43" s="1"/>
  <c r="I44" i="43"/>
  <c r="F115" i="43"/>
  <c r="H115" i="43" s="1"/>
  <c r="I115" i="43" s="1"/>
  <c r="I94" i="43" s="1"/>
  <c r="F111" i="43"/>
  <c r="H111" i="43" s="1"/>
  <c r="I111" i="43"/>
  <c r="I95" i="43" s="1"/>
  <c r="H88" i="43"/>
  <c r="H89" i="43" s="1"/>
  <c r="H91" i="43" s="1"/>
  <c r="I191" i="43"/>
  <c r="F111" i="42"/>
  <c r="H111" i="42" s="1"/>
  <c r="I111" i="42"/>
  <c r="I95" i="42" s="1"/>
  <c r="I43" i="42"/>
  <c r="F107" i="42"/>
  <c r="H107" i="42" s="1"/>
  <c r="I107" i="42" s="1"/>
  <c r="I97" i="42" s="1"/>
  <c r="I44" i="42"/>
  <c r="F115" i="42"/>
  <c r="H115" i="42" s="1"/>
  <c r="I115" i="42" s="1"/>
  <c r="I94" i="42" s="1"/>
  <c r="H88" i="42"/>
  <c r="H89" i="42" s="1"/>
  <c r="H91" i="42" s="1"/>
  <c r="F107" i="41"/>
  <c r="H107" i="41" s="1"/>
  <c r="I107" i="41" s="1"/>
  <c r="I97" i="41" s="1"/>
  <c r="I43" i="41"/>
  <c r="I44" i="41" s="1"/>
  <c r="F115" i="41"/>
  <c r="H115" i="41" s="1"/>
  <c r="I115" i="41" s="1"/>
  <c r="I94" i="41" s="1"/>
  <c r="F111" i="41"/>
  <c r="H111" i="41" s="1"/>
  <c r="I111" i="41" s="1"/>
  <c r="I95" i="41" s="1"/>
  <c r="H88" i="41"/>
  <c r="H89" i="41" s="1"/>
  <c r="H91" i="41" s="1"/>
  <c r="F111" i="40"/>
  <c r="H111" i="40" s="1"/>
  <c r="I111" i="40" s="1"/>
  <c r="I95" i="40" s="1"/>
  <c r="F107" i="40"/>
  <c r="H107" i="40" s="1"/>
  <c r="I107" i="40" s="1"/>
  <c r="I97" i="40" s="1"/>
  <c r="I43" i="40"/>
  <c r="I44" i="40" s="1"/>
  <c r="H88" i="40"/>
  <c r="H89" i="40" s="1"/>
  <c r="H91" i="40" s="1"/>
  <c r="F111" i="39"/>
  <c r="H111" i="39" s="1"/>
  <c r="I111" i="39" s="1"/>
  <c r="I95" i="39" s="1"/>
  <c r="I43" i="39"/>
  <c r="F107" i="39"/>
  <c r="H107" i="39" s="1"/>
  <c r="I107" i="39" s="1"/>
  <c r="I97" i="39" s="1"/>
  <c r="F115" i="39"/>
  <c r="H115" i="39" s="1"/>
  <c r="I115" i="39" s="1"/>
  <c r="I94" i="39" s="1"/>
  <c r="H88" i="39"/>
  <c r="H89" i="39" s="1"/>
  <c r="H91" i="39" s="1"/>
  <c r="I43" i="38"/>
  <c r="F107" i="38"/>
  <c r="H107" i="38" s="1"/>
  <c r="I107" i="38" s="1"/>
  <c r="I97" i="38" s="1"/>
  <c r="I44" i="38"/>
  <c r="F115" i="38"/>
  <c r="H115" i="38" s="1"/>
  <c r="I115" i="38" s="1"/>
  <c r="I94" i="38" s="1"/>
  <c r="H88" i="38"/>
  <c r="H89" i="38" s="1"/>
  <c r="H91" i="38" s="1"/>
  <c r="F111" i="37"/>
  <c r="H111" i="37" s="1"/>
  <c r="I111" i="37" s="1"/>
  <c r="I95" i="37" s="1"/>
  <c r="F115" i="37"/>
  <c r="H115" i="37" s="1"/>
  <c r="I115" i="37"/>
  <c r="I94" i="37" s="1"/>
  <c r="I43" i="37"/>
  <c r="F107" i="37"/>
  <c r="H107" i="37" s="1"/>
  <c r="I107" i="37" s="1"/>
  <c r="I97" i="37" s="1"/>
  <c r="I44" i="37"/>
  <c r="H88" i="37"/>
  <c r="H89" i="37" s="1"/>
  <c r="H91" i="37" s="1"/>
  <c r="I191" i="36"/>
  <c r="I43" i="36"/>
  <c r="I44" i="36" s="1"/>
  <c r="I46" i="36" s="1"/>
  <c r="H45" i="36" s="1"/>
  <c r="F107" i="36"/>
  <c r="H107" i="36" s="1"/>
  <c r="H91" i="36"/>
  <c r="F115" i="36"/>
  <c r="H115" i="36" s="1"/>
  <c r="I115" i="36" s="1"/>
  <c r="I94" i="36" s="1"/>
  <c r="I43" i="35"/>
  <c r="F107" i="35"/>
  <c r="H107" i="35" s="1"/>
  <c r="I107" i="35" s="1"/>
  <c r="I97" i="35" s="1"/>
  <c r="F115" i="35"/>
  <c r="H115" i="35" s="1"/>
  <c r="I115" i="35" s="1"/>
  <c r="I94" i="35" s="1"/>
  <c r="H88" i="35"/>
  <c r="H89" i="35" s="1"/>
  <c r="H91" i="35" s="1"/>
  <c r="I191" i="34"/>
  <c r="F111" i="34"/>
  <c r="H111" i="34" s="1"/>
  <c r="I111" i="34" s="1"/>
  <c r="I95" i="34" s="1"/>
  <c r="F107" i="34"/>
  <c r="H107" i="34" s="1"/>
  <c r="I43" i="34"/>
  <c r="I44" i="34" s="1"/>
  <c r="F115" i="34"/>
  <c r="H115" i="34" s="1"/>
  <c r="I115" i="34" s="1"/>
  <c r="I94" i="34" s="1"/>
  <c r="H88" i="34"/>
  <c r="H89" i="34" s="1"/>
  <c r="H91" i="34" s="1"/>
  <c r="F115" i="33"/>
  <c r="H115" i="33" s="1"/>
  <c r="I115" i="33" s="1"/>
  <c r="I94" i="33" s="1"/>
  <c r="F111" i="33"/>
  <c r="H111" i="33" s="1"/>
  <c r="I111" i="33" s="1"/>
  <c r="I95" i="33" s="1"/>
  <c r="I43" i="33"/>
  <c r="F107" i="33"/>
  <c r="H107" i="33" s="1"/>
  <c r="I107" i="33" s="1"/>
  <c r="I97" i="33" s="1"/>
  <c r="H88" i="33"/>
  <c r="H89" i="33" s="1"/>
  <c r="H91" i="33" s="1"/>
  <c r="F111" i="32"/>
  <c r="H111" i="32" s="1"/>
  <c r="I111" i="32"/>
  <c r="I95" i="32" s="1"/>
  <c r="F107" i="32"/>
  <c r="H107" i="32" s="1"/>
  <c r="I107" i="32" s="1"/>
  <c r="I97" i="32" s="1"/>
  <c r="I43" i="32"/>
  <c r="F115" i="32"/>
  <c r="H115" i="32" s="1"/>
  <c r="I115" i="32" s="1"/>
  <c r="I94" i="32" s="1"/>
  <c r="H88" i="32"/>
  <c r="H89" i="32" s="1"/>
  <c r="H91" i="32" s="1"/>
  <c r="I43" i="31"/>
  <c r="F107" i="31"/>
  <c r="H107" i="31" s="1"/>
  <c r="I44" i="31"/>
  <c r="I46" i="31" s="1"/>
  <c r="H40" i="31" s="1"/>
  <c r="F115" i="31"/>
  <c r="H115" i="31" s="1"/>
  <c r="I115" i="31" s="1"/>
  <c r="I94" i="31" s="1"/>
  <c r="H88" i="31"/>
  <c r="H89" i="31" s="1"/>
  <c r="H91" i="31" s="1"/>
  <c r="F111" i="30"/>
  <c r="H111" i="30" s="1"/>
  <c r="I111" i="30" s="1"/>
  <c r="I95" i="30" s="1"/>
  <c r="F107" i="30"/>
  <c r="H107" i="30" s="1"/>
  <c r="I107" i="30" s="1"/>
  <c r="I97" i="30" s="1"/>
  <c r="I43" i="30"/>
  <c r="F115" i="30"/>
  <c r="H115" i="30" s="1"/>
  <c r="I115" i="30" s="1"/>
  <c r="I94" i="30" s="1"/>
  <c r="H88" i="30"/>
  <c r="H89" i="30" s="1"/>
  <c r="H91" i="30" s="1"/>
  <c r="F111" i="29"/>
  <c r="H111" i="29" s="1"/>
  <c r="I111" i="29" s="1"/>
  <c r="I95" i="29" s="1"/>
  <c r="F115" i="29"/>
  <c r="H115" i="29" s="1"/>
  <c r="I115" i="29" s="1"/>
  <c r="I94" i="29" s="1"/>
  <c r="I44" i="29"/>
  <c r="F107" i="29"/>
  <c r="H107" i="29" s="1"/>
  <c r="I107" i="29" s="1"/>
  <c r="I97" i="29" s="1"/>
  <c r="F111" i="28"/>
  <c r="H111" i="28" s="1"/>
  <c r="I111" i="28" s="1"/>
  <c r="I95" i="28" s="1"/>
  <c r="I43" i="28"/>
  <c r="F107" i="28"/>
  <c r="H107" i="28" s="1"/>
  <c r="F115" i="28"/>
  <c r="H115" i="28" s="1"/>
  <c r="I115" i="28" s="1"/>
  <c r="I94" i="28" s="1"/>
  <c r="H88" i="28"/>
  <c r="H89" i="28" s="1"/>
  <c r="H91" i="28" s="1"/>
  <c r="I43" i="27"/>
  <c r="F107" i="27"/>
  <c r="H107" i="27" s="1"/>
  <c r="H88" i="27"/>
  <c r="H89" i="27" s="1"/>
  <c r="H91" i="27" s="1"/>
  <c r="F111" i="26"/>
  <c r="H111" i="26" s="1"/>
  <c r="I111" i="26" s="1"/>
  <c r="I95" i="26" s="1"/>
  <c r="I43" i="26"/>
  <c r="F107" i="26"/>
  <c r="H107" i="26" s="1"/>
  <c r="F115" i="26"/>
  <c r="H115" i="26" s="1"/>
  <c r="I115" i="26" s="1"/>
  <c r="I94" i="26" s="1"/>
  <c r="H88" i="26"/>
  <c r="H89" i="26" s="1"/>
  <c r="H91" i="26" s="1"/>
  <c r="F111" i="25"/>
  <c r="H111" i="25" s="1"/>
  <c r="I111" i="25"/>
  <c r="I95" i="25" s="1"/>
  <c r="F107" i="25"/>
  <c r="H107" i="25" s="1"/>
  <c r="I107" i="25" s="1"/>
  <c r="I97" i="25" s="1"/>
  <c r="I43" i="25"/>
  <c r="I44" i="25" s="1"/>
  <c r="F115" i="25"/>
  <c r="H115" i="25" s="1"/>
  <c r="I115" i="25" s="1"/>
  <c r="I94" i="25" s="1"/>
  <c r="H88" i="25"/>
  <c r="H89" i="25" s="1"/>
  <c r="H91" i="25" s="1"/>
  <c r="F111" i="24"/>
  <c r="H111" i="24" s="1"/>
  <c r="I111" i="24"/>
  <c r="I95" i="24" s="1"/>
  <c r="I43" i="24"/>
  <c r="F107" i="24"/>
  <c r="H107" i="24" s="1"/>
  <c r="I107" i="24" s="1"/>
  <c r="I97" i="24" s="1"/>
  <c r="H88" i="24"/>
  <c r="H89" i="24" s="1"/>
  <c r="H91" i="24" s="1"/>
  <c r="F115" i="23"/>
  <c r="H115" i="23" s="1"/>
  <c r="I115" i="23" s="1"/>
  <c r="I94" i="23" s="1"/>
  <c r="F107" i="23"/>
  <c r="H107" i="23" s="1"/>
  <c r="I107" i="23" s="1"/>
  <c r="I97" i="23" s="1"/>
  <c r="I43" i="23"/>
  <c r="H88" i="23"/>
  <c r="H89" i="23" s="1"/>
  <c r="H91" i="23" s="1"/>
  <c r="F111" i="22"/>
  <c r="H111" i="22" s="1"/>
  <c r="I111" i="22" s="1"/>
  <c r="I95" i="22" s="1"/>
  <c r="I43" i="22"/>
  <c r="F107" i="22"/>
  <c r="H107" i="22" s="1"/>
  <c r="I44" i="22"/>
  <c r="F115" i="22"/>
  <c r="H115" i="22" s="1"/>
  <c r="I115" i="22" s="1"/>
  <c r="I94" i="22" s="1"/>
  <c r="H88" i="22"/>
  <c r="H89" i="22" s="1"/>
  <c r="H91" i="22" s="1"/>
  <c r="I43" i="21"/>
  <c r="I44" i="21" s="1"/>
  <c r="F107" i="21"/>
  <c r="H107" i="21" s="1"/>
  <c r="F111" i="21"/>
  <c r="H111" i="21" s="1"/>
  <c r="I111" i="21"/>
  <c r="I95" i="21" s="1"/>
  <c r="F115" i="21"/>
  <c r="H115" i="21" s="1"/>
  <c r="I115" i="21" s="1"/>
  <c r="I94" i="21" s="1"/>
  <c r="H88" i="21"/>
  <c r="H89" i="21" s="1"/>
  <c r="H91" i="21" s="1"/>
  <c r="F115" i="20"/>
  <c r="H115" i="20" s="1"/>
  <c r="I115" i="20" s="1"/>
  <c r="I94" i="20" s="1"/>
  <c r="I191" i="20"/>
  <c r="I43" i="20"/>
  <c r="I44" i="20" s="1"/>
  <c r="F107" i="20"/>
  <c r="H107" i="20" s="1"/>
  <c r="I107" i="20" s="1"/>
  <c r="I97" i="20" s="1"/>
  <c r="H88" i="20"/>
  <c r="H89" i="20" s="1"/>
  <c r="H91" i="20" s="1"/>
  <c r="F111" i="19"/>
  <c r="H111" i="19" s="1"/>
  <c r="I111" i="19"/>
  <c r="I95" i="19" s="1"/>
  <c r="F115" i="19"/>
  <c r="H115" i="19" s="1"/>
  <c r="I115" i="19" s="1"/>
  <c r="I94" i="19" s="1"/>
  <c r="I191" i="19"/>
  <c r="I43" i="19"/>
  <c r="F107" i="19"/>
  <c r="H107" i="19" s="1"/>
  <c r="I107" i="19" s="1"/>
  <c r="I97" i="19" s="1"/>
  <c r="H88" i="19"/>
  <c r="H89" i="19" s="1"/>
  <c r="H91" i="19" s="1"/>
  <c r="F111" i="18"/>
  <c r="H111" i="18" s="1"/>
  <c r="I111" i="18"/>
  <c r="I95" i="18" s="1"/>
  <c r="F115" i="18"/>
  <c r="H115" i="18" s="1"/>
  <c r="I115" i="18" s="1"/>
  <c r="I94" i="18" s="1"/>
  <c r="I43" i="18"/>
  <c r="I44" i="18" s="1"/>
  <c r="F107" i="18"/>
  <c r="H107" i="18" s="1"/>
  <c r="H88" i="18"/>
  <c r="H89" i="18" s="1"/>
  <c r="H91" i="18" s="1"/>
  <c r="I43" i="17"/>
  <c r="F107" i="17"/>
  <c r="H107" i="17" s="1"/>
  <c r="I44" i="17"/>
  <c r="I46" i="17" s="1"/>
  <c r="F111" i="17"/>
  <c r="H111" i="17" s="1"/>
  <c r="I111" i="17" s="1"/>
  <c r="I95" i="17" s="1"/>
  <c r="F115" i="17"/>
  <c r="H115" i="17" s="1"/>
  <c r="I115" i="17" s="1"/>
  <c r="I94" i="17" s="1"/>
  <c r="H88" i="17"/>
  <c r="H89" i="17" s="1"/>
  <c r="H91" i="17" s="1"/>
  <c r="I43" i="16"/>
  <c r="I44" i="16" s="1"/>
  <c r="F107" i="16"/>
  <c r="H107" i="16" s="1"/>
  <c r="F115" i="16"/>
  <c r="H115" i="16" s="1"/>
  <c r="I115" i="16" s="1"/>
  <c r="I94" i="16" s="1"/>
  <c r="H88" i="16"/>
  <c r="H89" i="16" s="1"/>
  <c r="H91" i="16" s="1"/>
  <c r="F111" i="15"/>
  <c r="H111" i="15" s="1"/>
  <c r="I111" i="15" s="1"/>
  <c r="I95" i="15" s="1"/>
  <c r="I43" i="15"/>
  <c r="F107" i="15"/>
  <c r="H107" i="15" s="1"/>
  <c r="F115" i="15"/>
  <c r="H115" i="15" s="1"/>
  <c r="I115" i="15"/>
  <c r="I94" i="15" s="1"/>
  <c r="H88" i="15"/>
  <c r="H89" i="15" s="1"/>
  <c r="H91" i="15" s="1"/>
  <c r="I189" i="14"/>
  <c r="F4" i="3" s="1"/>
  <c r="G4" i="3" s="1"/>
  <c r="I41" i="14"/>
  <c r="F105" i="14"/>
  <c r="H105" i="14" s="1"/>
  <c r="I105" i="14" s="1"/>
  <c r="I95" i="14" s="1"/>
  <c r="F113" i="14"/>
  <c r="H113" i="14" s="1"/>
  <c r="I113" i="14" s="1"/>
  <c r="I92" i="14" s="1"/>
  <c r="H86" i="14"/>
  <c r="H87" i="14" s="1"/>
  <c r="H89" i="14" s="1"/>
  <c r="H197" i="13"/>
  <c r="E165" i="13"/>
  <c r="H164" i="13"/>
  <c r="H167" i="13" s="1"/>
  <c r="D164" i="13" s="1"/>
  <c r="E164" i="13" s="1"/>
  <c r="G164" i="13"/>
  <c r="G167" i="13" s="1"/>
  <c r="D163" i="13" s="1"/>
  <c r="E163" i="13" s="1"/>
  <c r="F164" i="13"/>
  <c r="F163" i="13"/>
  <c r="F162" i="13"/>
  <c r="I138" i="13"/>
  <c r="I181" i="13" s="1"/>
  <c r="F131" i="13"/>
  <c r="I124" i="13"/>
  <c r="G115" i="13"/>
  <c r="C115" i="13"/>
  <c r="A115" i="13"/>
  <c r="E115" i="13" s="1"/>
  <c r="H114" i="13"/>
  <c r="F113" i="13"/>
  <c r="G111" i="13"/>
  <c r="C111" i="13"/>
  <c r="A111" i="13"/>
  <c r="E111" i="13" s="1"/>
  <c r="F111" i="13" s="1"/>
  <c r="H111" i="13" s="1"/>
  <c r="I111" i="13" s="1"/>
  <c r="I95" i="13" s="1"/>
  <c r="G107" i="13"/>
  <c r="C107" i="13"/>
  <c r="A107" i="13"/>
  <c r="I102" i="13"/>
  <c r="I100" i="13"/>
  <c r="I99" i="13"/>
  <c r="I98" i="13"/>
  <c r="A95" i="13"/>
  <c r="A96" i="13" s="1"/>
  <c r="A97" i="13" s="1"/>
  <c r="A98" i="13" s="1"/>
  <c r="H85" i="13"/>
  <c r="H78" i="13"/>
  <c r="H66" i="13"/>
  <c r="I45" i="13"/>
  <c r="I42" i="13"/>
  <c r="I41" i="13"/>
  <c r="I40" i="13"/>
  <c r="I39" i="13"/>
  <c r="A39" i="13"/>
  <c r="A40" i="13" s="1"/>
  <c r="A41" i="13" s="1"/>
  <c r="A42" i="13" s="1"/>
  <c r="A43" i="13" s="1"/>
  <c r="A44" i="13" s="1"/>
  <c r="A45" i="13" s="1"/>
  <c r="G11" i="13"/>
  <c r="A6" i="13"/>
  <c r="I5" i="13"/>
  <c r="I38" i="13" s="1"/>
  <c r="G5" i="13"/>
  <c r="I107" i="43" l="1"/>
  <c r="I97" i="43" s="1"/>
  <c r="I46" i="37"/>
  <c r="I107" i="26"/>
  <c r="I97" i="26" s="1"/>
  <c r="I107" i="16"/>
  <c r="I97" i="16" s="1"/>
  <c r="I107" i="15"/>
  <c r="I97" i="15" s="1"/>
  <c r="I81" i="45"/>
  <c r="I191" i="13"/>
  <c r="H42" i="45"/>
  <c r="F111" i="16"/>
  <c r="H111" i="16" s="1"/>
  <c r="I111" i="16"/>
  <c r="I95" i="16" s="1"/>
  <c r="F111" i="27"/>
  <c r="H111" i="27" s="1"/>
  <c r="I111" i="27"/>
  <c r="I95" i="27" s="1"/>
  <c r="F129" i="45"/>
  <c r="F142" i="45"/>
  <c r="I62" i="45"/>
  <c r="E142" i="45"/>
  <c r="E129" i="45"/>
  <c r="I74" i="45"/>
  <c r="H99" i="45"/>
  <c r="H113" i="45" s="1"/>
  <c r="G142" i="45"/>
  <c r="G129" i="45"/>
  <c r="I172" i="45"/>
  <c r="H44" i="44"/>
  <c r="I83" i="44"/>
  <c r="F144" i="44"/>
  <c r="F131" i="44"/>
  <c r="I76" i="44"/>
  <c r="I64" i="44"/>
  <c r="H101" i="44"/>
  <c r="G131" i="44"/>
  <c r="I174" i="44"/>
  <c r="G144" i="44"/>
  <c r="I46" i="40"/>
  <c r="I107" i="36"/>
  <c r="I97" i="36" s="1"/>
  <c r="H97" i="36" s="1"/>
  <c r="I111" i="35"/>
  <c r="I95" i="35" s="1"/>
  <c r="I103" i="35" s="1"/>
  <c r="I107" i="34"/>
  <c r="I97" i="34" s="1"/>
  <c r="I103" i="34" s="1"/>
  <c r="I44" i="33"/>
  <c r="I46" i="33" s="1"/>
  <c r="I111" i="31"/>
  <c r="I95" i="31" s="1"/>
  <c r="H95" i="31" s="1"/>
  <c r="I107" i="31"/>
  <c r="I97" i="31" s="1"/>
  <c r="I131" i="31" s="1"/>
  <c r="I107" i="28"/>
  <c r="I97" i="28" s="1"/>
  <c r="I131" i="28" s="1"/>
  <c r="I107" i="27"/>
  <c r="I97" i="27" s="1"/>
  <c r="I131" i="27" s="1"/>
  <c r="I111" i="23"/>
  <c r="I95" i="23" s="1"/>
  <c r="I107" i="22"/>
  <c r="I97" i="22" s="1"/>
  <c r="I103" i="22" s="1"/>
  <c r="I46" i="21"/>
  <c r="I72" i="21" s="1"/>
  <c r="I107" i="21"/>
  <c r="I97" i="21" s="1"/>
  <c r="I107" i="18"/>
  <c r="I97" i="18" s="1"/>
  <c r="I103" i="18" s="1"/>
  <c r="I107" i="17"/>
  <c r="I97" i="17" s="1"/>
  <c r="I103" i="17" s="1"/>
  <c r="E107" i="13"/>
  <c r="H40" i="36"/>
  <c r="H44" i="36"/>
  <c r="H38" i="36"/>
  <c r="I46" i="41"/>
  <c r="A133" i="41" s="1"/>
  <c r="H95" i="41"/>
  <c r="I46" i="42"/>
  <c r="I76" i="42" s="1"/>
  <c r="I46" i="43"/>
  <c r="I77" i="43" s="1"/>
  <c r="H95" i="43"/>
  <c r="I46" i="38"/>
  <c r="H95" i="38" s="1"/>
  <c r="H38" i="37"/>
  <c r="H44" i="37"/>
  <c r="H43" i="37"/>
  <c r="I46" i="34"/>
  <c r="H94" i="34" s="1"/>
  <c r="I103" i="42"/>
  <c r="I144" i="42"/>
  <c r="I131" i="42"/>
  <c r="I103" i="41"/>
  <c r="I131" i="41"/>
  <c r="I144" i="41"/>
  <c r="I103" i="40"/>
  <c r="I144" i="40"/>
  <c r="I131" i="40"/>
  <c r="H41" i="40"/>
  <c r="I71" i="40"/>
  <c r="I103" i="39"/>
  <c r="I144" i="39"/>
  <c r="I131" i="39"/>
  <c r="I44" i="39"/>
  <c r="I131" i="38"/>
  <c r="I144" i="38"/>
  <c r="I103" i="38"/>
  <c r="H97" i="37"/>
  <c r="I144" i="37"/>
  <c r="I131" i="37"/>
  <c r="I103" i="37"/>
  <c r="H94" i="37"/>
  <c r="I77" i="37"/>
  <c r="I63" i="37"/>
  <c r="A133" i="37"/>
  <c r="I76" i="37"/>
  <c r="I131" i="36"/>
  <c r="I103" i="36"/>
  <c r="H94" i="36"/>
  <c r="I77" i="36"/>
  <c r="I63" i="36"/>
  <c r="I64" i="36"/>
  <c r="I76" i="36"/>
  <c r="I62" i="36"/>
  <c r="I65" i="36"/>
  <c r="I174" i="36"/>
  <c r="H98" i="36"/>
  <c r="I75" i="36"/>
  <c r="I61" i="36"/>
  <c r="I194" i="36"/>
  <c r="A146" i="36"/>
  <c r="I88" i="36"/>
  <c r="I89" i="36" s="1"/>
  <c r="I74" i="36"/>
  <c r="I60" i="36"/>
  <c r="H39" i="36"/>
  <c r="H96" i="36"/>
  <c r="I73" i="36"/>
  <c r="I59" i="36"/>
  <c r="H101" i="36"/>
  <c r="I72" i="36"/>
  <c r="I58" i="36"/>
  <c r="I71" i="36"/>
  <c r="H100" i="36"/>
  <c r="I84" i="36"/>
  <c r="I70" i="36"/>
  <c r="I83" i="36"/>
  <c r="A133" i="36"/>
  <c r="I82" i="36"/>
  <c r="H95" i="36"/>
  <c r="H102" i="36"/>
  <c r="H43" i="36"/>
  <c r="H99" i="36"/>
  <c r="H42" i="36"/>
  <c r="H41" i="36"/>
  <c r="I144" i="35"/>
  <c r="I131" i="35"/>
  <c r="I44" i="35"/>
  <c r="H41" i="34"/>
  <c r="I103" i="33"/>
  <c r="I131" i="33"/>
  <c r="I144" i="33"/>
  <c r="I103" i="32"/>
  <c r="I144" i="32"/>
  <c r="I131" i="32"/>
  <c r="I44" i="32"/>
  <c r="H94" i="31"/>
  <c r="I77" i="31"/>
  <c r="I63" i="31"/>
  <c r="I83" i="31"/>
  <c r="H41" i="31"/>
  <c r="H98" i="31"/>
  <c r="I64" i="31"/>
  <c r="I76" i="31"/>
  <c r="I62" i="31"/>
  <c r="H100" i="31"/>
  <c r="I70" i="31"/>
  <c r="I75" i="31"/>
  <c r="I61" i="31"/>
  <c r="H45" i="31"/>
  <c r="A146" i="31"/>
  <c r="I88" i="31"/>
  <c r="I89" i="31" s="1"/>
  <c r="I74" i="31"/>
  <c r="I60" i="31"/>
  <c r="I71" i="31"/>
  <c r="I82" i="31"/>
  <c r="I174" i="31"/>
  <c r="H102" i="31"/>
  <c r="H96" i="31"/>
  <c r="I73" i="31"/>
  <c r="I59" i="31"/>
  <c r="H101" i="31"/>
  <c r="I72" i="31"/>
  <c r="I58" i="31"/>
  <c r="H42" i="31"/>
  <c r="I84" i="31"/>
  <c r="A133" i="31"/>
  <c r="H99" i="31"/>
  <c r="I65" i="31"/>
  <c r="H44" i="31"/>
  <c r="I194" i="31"/>
  <c r="H43" i="31"/>
  <c r="H39" i="31"/>
  <c r="H38" i="31"/>
  <c r="I144" i="30"/>
  <c r="I131" i="30"/>
  <c r="I103" i="30"/>
  <c r="I44" i="30"/>
  <c r="I103" i="29"/>
  <c r="I144" i="29"/>
  <c r="I131" i="29"/>
  <c r="I46" i="29"/>
  <c r="H94" i="29" s="1"/>
  <c r="I44" i="28"/>
  <c r="I46" i="28" s="1"/>
  <c r="I144" i="28"/>
  <c r="I44" i="27"/>
  <c r="I46" i="27" s="1"/>
  <c r="I103" i="26"/>
  <c r="I144" i="26"/>
  <c r="I131" i="26"/>
  <c r="I44" i="26"/>
  <c r="I46" i="25"/>
  <c r="H39" i="25" s="1"/>
  <c r="I103" i="25"/>
  <c r="I131" i="25"/>
  <c r="I144" i="25"/>
  <c r="I131" i="24"/>
  <c r="I144" i="24"/>
  <c r="I103" i="24"/>
  <c r="I44" i="24"/>
  <c r="I144" i="23"/>
  <c r="I131" i="23"/>
  <c r="I103" i="23"/>
  <c r="I44" i="23"/>
  <c r="I46" i="23" s="1"/>
  <c r="H97" i="23" s="1"/>
  <c r="I46" i="22"/>
  <c r="H42" i="21"/>
  <c r="I74" i="21"/>
  <c r="I65" i="21"/>
  <c r="I144" i="20"/>
  <c r="I131" i="20"/>
  <c r="I46" i="20"/>
  <c r="H44" i="20" s="1"/>
  <c r="I103" i="20"/>
  <c r="I144" i="19"/>
  <c r="I131" i="19"/>
  <c r="I103" i="19"/>
  <c r="I44" i="19"/>
  <c r="I46" i="18"/>
  <c r="H95" i="18" s="1"/>
  <c r="H94" i="17"/>
  <c r="I77" i="17"/>
  <c r="I63" i="17"/>
  <c r="I58" i="17"/>
  <c r="I71" i="17"/>
  <c r="H100" i="17"/>
  <c r="I83" i="17"/>
  <c r="H45" i="17"/>
  <c r="I174" i="17"/>
  <c r="I64" i="17"/>
  <c r="I76" i="17"/>
  <c r="I62" i="17"/>
  <c r="H42" i="17"/>
  <c r="I70" i="17"/>
  <c r="A133" i="17"/>
  <c r="I75" i="17"/>
  <c r="I61" i="17"/>
  <c r="I82" i="17"/>
  <c r="A146" i="17"/>
  <c r="I88" i="17"/>
  <c r="I89" i="17" s="1"/>
  <c r="I74" i="17"/>
  <c r="I60" i="17"/>
  <c r="I84" i="17"/>
  <c r="H99" i="17"/>
  <c r="H102" i="17"/>
  <c r="H96" i="17"/>
  <c r="I73" i="17"/>
  <c r="I59" i="17"/>
  <c r="H101" i="17"/>
  <c r="I72" i="17"/>
  <c r="H41" i="17"/>
  <c r="I65" i="17"/>
  <c r="H98" i="17"/>
  <c r="I194" i="17"/>
  <c r="H39" i="17"/>
  <c r="H38" i="17"/>
  <c r="H40" i="17"/>
  <c r="H95" i="17"/>
  <c r="H43" i="17"/>
  <c r="H44" i="17"/>
  <c r="I46" i="16"/>
  <c r="I103" i="16"/>
  <c r="I144" i="16"/>
  <c r="I131" i="16"/>
  <c r="I131" i="15"/>
  <c r="I144" i="15"/>
  <c r="I103" i="15"/>
  <c r="I44" i="15"/>
  <c r="I101" i="14"/>
  <c r="I42" i="14"/>
  <c r="I142" i="14"/>
  <c r="I129" i="14"/>
  <c r="I43" i="13"/>
  <c r="I44" i="13" s="1"/>
  <c r="F107" i="13"/>
  <c r="H107" i="13" s="1"/>
  <c r="I107" i="13" s="1"/>
  <c r="I97" i="13" s="1"/>
  <c r="F115" i="13"/>
  <c r="H115" i="13" s="1"/>
  <c r="I115" i="13" s="1"/>
  <c r="I94" i="13" s="1"/>
  <c r="H88" i="13"/>
  <c r="H89" i="13" s="1"/>
  <c r="H91" i="13" s="1"/>
  <c r="H115" i="44" l="1"/>
  <c r="I131" i="43"/>
  <c r="I103" i="43"/>
  <c r="I144" i="43"/>
  <c r="I194" i="37"/>
  <c r="I60" i="37"/>
  <c r="H95" i="37"/>
  <c r="H103" i="37" s="1"/>
  <c r="I62" i="37"/>
  <c r="H101" i="37"/>
  <c r="I72" i="37"/>
  <c r="I82" i="37"/>
  <c r="I85" i="37" s="1"/>
  <c r="E133" i="37" s="1"/>
  <c r="H41" i="37"/>
  <c r="I75" i="37"/>
  <c r="I61" i="37"/>
  <c r="H42" i="37"/>
  <c r="I83" i="37"/>
  <c r="H98" i="37"/>
  <c r="A146" i="37"/>
  <c r="I88" i="37"/>
  <c r="I89" i="37" s="1"/>
  <c r="I74" i="37"/>
  <c r="H39" i="37"/>
  <c r="H46" i="37" s="1"/>
  <c r="I71" i="37"/>
  <c r="I84" i="37"/>
  <c r="H99" i="37"/>
  <c r="H45" i="37"/>
  <c r="I174" i="37"/>
  <c r="H102" i="37"/>
  <c r="H96" i="37"/>
  <c r="I73" i="37"/>
  <c r="I59" i="37"/>
  <c r="I58" i="37"/>
  <c r="I66" i="37" s="1"/>
  <c r="C133" i="37" s="1"/>
  <c r="H100" i="37"/>
  <c r="I70" i="37"/>
  <c r="I78" i="37" s="1"/>
  <c r="I65" i="37"/>
  <c r="I64" i="37"/>
  <c r="H40" i="37"/>
  <c r="I194" i="16"/>
  <c r="H45" i="16"/>
  <c r="H44" i="16"/>
  <c r="D142" i="45"/>
  <c r="D129" i="45"/>
  <c r="C142" i="45"/>
  <c r="C129" i="45"/>
  <c r="H129" i="45" s="1"/>
  <c r="I129" i="45" s="1"/>
  <c r="I87" i="45"/>
  <c r="I113" i="45" s="1"/>
  <c r="A158" i="45" s="1"/>
  <c r="I171" i="45"/>
  <c r="D144" i="44"/>
  <c r="D131" i="44"/>
  <c r="I89" i="44"/>
  <c r="I115" i="44" s="1"/>
  <c r="A160" i="44" s="1"/>
  <c r="C144" i="44"/>
  <c r="I173" i="44"/>
  <c r="C131" i="44"/>
  <c r="E144" i="44"/>
  <c r="E131" i="44"/>
  <c r="I75" i="43"/>
  <c r="I76" i="43"/>
  <c r="I72" i="43"/>
  <c r="H97" i="43"/>
  <c r="H39" i="43"/>
  <c r="H98" i="43"/>
  <c r="A133" i="43"/>
  <c r="I59" i="43"/>
  <c r="I73" i="43"/>
  <c r="H102" i="43"/>
  <c r="H45" i="43"/>
  <c r="H101" i="43"/>
  <c r="A146" i="43"/>
  <c r="I61" i="43"/>
  <c r="I58" i="42"/>
  <c r="I62" i="42"/>
  <c r="I72" i="42"/>
  <c r="I65" i="42"/>
  <c r="I64" i="42"/>
  <c r="I75" i="42"/>
  <c r="H99" i="42"/>
  <c r="I63" i="42"/>
  <c r="I77" i="42"/>
  <c r="I70" i="42"/>
  <c r="H96" i="42"/>
  <c r="H95" i="42"/>
  <c r="I84" i="42"/>
  <c r="H102" i="42"/>
  <c r="H41" i="42"/>
  <c r="I60" i="42"/>
  <c r="I61" i="42"/>
  <c r="H100" i="42"/>
  <c r="H101" i="42"/>
  <c r="H42" i="42"/>
  <c r="I59" i="42"/>
  <c r="I83" i="42"/>
  <c r="I73" i="42"/>
  <c r="H45" i="42"/>
  <c r="I74" i="42"/>
  <c r="H97" i="42"/>
  <c r="I82" i="42"/>
  <c r="I88" i="42"/>
  <c r="I89" i="42" s="1"/>
  <c r="F133" i="42" s="1"/>
  <c r="H43" i="42"/>
  <c r="I71" i="42"/>
  <c r="A146" i="42"/>
  <c r="H94" i="42"/>
  <c r="H102" i="41"/>
  <c r="H43" i="41"/>
  <c r="H45" i="41"/>
  <c r="I73" i="41"/>
  <c r="H96" i="41"/>
  <c r="H39" i="40"/>
  <c r="H38" i="40"/>
  <c r="H100" i="40"/>
  <c r="H97" i="40"/>
  <c r="I72" i="40"/>
  <c r="I59" i="40"/>
  <c r="H101" i="40"/>
  <c r="H44" i="40"/>
  <c r="H102" i="40"/>
  <c r="H94" i="40"/>
  <c r="I73" i="40"/>
  <c r="I62" i="40"/>
  <c r="I60" i="40"/>
  <c r="I76" i="40"/>
  <c r="I83" i="40"/>
  <c r="I74" i="40"/>
  <c r="I174" i="40"/>
  <c r="I82" i="40"/>
  <c r="H40" i="40"/>
  <c r="I64" i="40"/>
  <c r="H98" i="40"/>
  <c r="I70" i="40"/>
  <c r="I88" i="40"/>
  <c r="I89" i="40" s="1"/>
  <c r="F133" i="40" s="1"/>
  <c r="I63" i="40"/>
  <c r="I65" i="40"/>
  <c r="I61" i="40"/>
  <c r="I77" i="40"/>
  <c r="I58" i="40"/>
  <c r="H43" i="40"/>
  <c r="H95" i="40"/>
  <c r="H96" i="40"/>
  <c r="H45" i="40"/>
  <c r="A133" i="40"/>
  <c r="H99" i="40"/>
  <c r="I84" i="40"/>
  <c r="A146" i="40"/>
  <c r="H42" i="40"/>
  <c r="I75" i="40"/>
  <c r="I194" i="40"/>
  <c r="H101" i="38"/>
  <c r="I74" i="38"/>
  <c r="I88" i="38"/>
  <c r="I89" i="38" s="1"/>
  <c r="H45" i="38"/>
  <c r="I63" i="38"/>
  <c r="I77" i="38"/>
  <c r="I75" i="38"/>
  <c r="I62" i="38"/>
  <c r="H94" i="38"/>
  <c r="I60" i="38"/>
  <c r="I194" i="38"/>
  <c r="I64" i="38"/>
  <c r="I82" i="38"/>
  <c r="H99" i="38"/>
  <c r="I76" i="38"/>
  <c r="I58" i="38"/>
  <c r="I73" i="38"/>
  <c r="I65" i="38"/>
  <c r="A146" i="38"/>
  <c r="I84" i="38"/>
  <c r="I61" i="38"/>
  <c r="I70" i="38"/>
  <c r="H40" i="38"/>
  <c r="H100" i="38"/>
  <c r="H38" i="38"/>
  <c r="H42" i="38"/>
  <c r="I71" i="38"/>
  <c r="H98" i="38"/>
  <c r="H97" i="38"/>
  <c r="I174" i="38"/>
  <c r="H102" i="38"/>
  <c r="I72" i="38"/>
  <c r="A133" i="38"/>
  <c r="I66" i="36"/>
  <c r="C146" i="36" s="1"/>
  <c r="I144" i="36"/>
  <c r="H46" i="36"/>
  <c r="I85" i="36"/>
  <c r="E146" i="36" s="1"/>
  <c r="H103" i="36"/>
  <c r="I78" i="36"/>
  <c r="D146" i="36" s="1"/>
  <c r="I88" i="34"/>
  <c r="I89" i="34" s="1"/>
  <c r="I58" i="34"/>
  <c r="I74" i="34"/>
  <c r="H95" i="34"/>
  <c r="H45" i="34"/>
  <c r="I82" i="34"/>
  <c r="I144" i="34"/>
  <c r="I131" i="34"/>
  <c r="I63" i="33"/>
  <c r="I88" i="33"/>
  <c r="I89" i="33" s="1"/>
  <c r="I72" i="33"/>
  <c r="I70" i="33"/>
  <c r="I74" i="33"/>
  <c r="I58" i="33"/>
  <c r="H95" i="33"/>
  <c r="I83" i="33"/>
  <c r="H40" i="33"/>
  <c r="I194" i="33"/>
  <c r="I77" i="33"/>
  <c r="I65" i="33"/>
  <c r="I60" i="33"/>
  <c r="H100" i="33"/>
  <c r="H97" i="33"/>
  <c r="I71" i="33"/>
  <c r="I84" i="33"/>
  <c r="I75" i="33"/>
  <c r="H98" i="33"/>
  <c r="H45" i="33"/>
  <c r="H43" i="33"/>
  <c r="H102" i="33"/>
  <c r="I59" i="33"/>
  <c r="H94" i="33"/>
  <c r="I76" i="33"/>
  <c r="H96" i="33"/>
  <c r="I82" i="33"/>
  <c r="A146" i="33"/>
  <c r="I62" i="33"/>
  <c r="A133" i="33"/>
  <c r="H99" i="33"/>
  <c r="H42" i="33"/>
  <c r="I73" i="33"/>
  <c r="H41" i="33"/>
  <c r="I61" i="33"/>
  <c r="I64" i="33"/>
  <c r="I174" i="33"/>
  <c r="H38" i="33"/>
  <c r="H39" i="33"/>
  <c r="H101" i="33"/>
  <c r="H44" i="33"/>
  <c r="H46" i="31"/>
  <c r="I85" i="31"/>
  <c r="E146" i="31" s="1"/>
  <c r="H97" i="31"/>
  <c r="H103" i="31" s="1"/>
  <c r="H117" i="31" s="1"/>
  <c r="I78" i="31"/>
  <c r="D146" i="31" s="1"/>
  <c r="I103" i="31"/>
  <c r="I176" i="31" s="1"/>
  <c r="I144" i="31"/>
  <c r="I66" i="31"/>
  <c r="C146" i="31" s="1"/>
  <c r="I103" i="28"/>
  <c r="G133" i="28" s="1"/>
  <c r="I103" i="27"/>
  <c r="I176" i="27" s="1"/>
  <c r="I144" i="27"/>
  <c r="I194" i="25"/>
  <c r="H38" i="25"/>
  <c r="A133" i="25"/>
  <c r="H100" i="25"/>
  <c r="H98" i="25"/>
  <c r="I65" i="25"/>
  <c r="I62" i="25"/>
  <c r="I71" i="25"/>
  <c r="I77" i="25"/>
  <c r="I72" i="25"/>
  <c r="I83" i="25"/>
  <c r="I76" i="25"/>
  <c r="H101" i="25"/>
  <c r="I70" i="25"/>
  <c r="I63" i="25"/>
  <c r="H43" i="25"/>
  <c r="I59" i="25"/>
  <c r="H42" i="25"/>
  <c r="H44" i="25"/>
  <c r="I73" i="25"/>
  <c r="I58" i="25"/>
  <c r="H40" i="25"/>
  <c r="H96" i="25"/>
  <c r="I61" i="25"/>
  <c r="H102" i="25"/>
  <c r="H94" i="25"/>
  <c r="I75" i="25"/>
  <c r="H95" i="25"/>
  <c r="I60" i="25"/>
  <c r="H41" i="25"/>
  <c r="H97" i="25"/>
  <c r="I64" i="25"/>
  <c r="I74" i="25"/>
  <c r="I82" i="25"/>
  <c r="I174" i="25"/>
  <c r="I88" i="25"/>
  <c r="I89" i="25" s="1"/>
  <c r="F146" i="25" s="1"/>
  <c r="H99" i="25"/>
  <c r="H45" i="25"/>
  <c r="A146" i="25"/>
  <c r="I84" i="25"/>
  <c r="I131" i="22"/>
  <c r="I144" i="22"/>
  <c r="I82" i="21"/>
  <c r="I58" i="21"/>
  <c r="A146" i="21"/>
  <c r="H98" i="21"/>
  <c r="H41" i="21"/>
  <c r="H94" i="21"/>
  <c r="H40" i="21"/>
  <c r="I59" i="21"/>
  <c r="I61" i="21"/>
  <c r="H95" i="21"/>
  <c r="I73" i="21"/>
  <c r="I75" i="21"/>
  <c r="A133" i="21"/>
  <c r="I84" i="21"/>
  <c r="I71" i="21"/>
  <c r="H101" i="21"/>
  <c r="H45" i="21"/>
  <c r="H44" i="21"/>
  <c r="H96" i="21"/>
  <c r="H99" i="21"/>
  <c r="I194" i="21"/>
  <c r="I88" i="21"/>
  <c r="I89" i="21" s="1"/>
  <c r="F146" i="21" s="1"/>
  <c r="I63" i="21"/>
  <c r="H39" i="21"/>
  <c r="I77" i="21"/>
  <c r="I83" i="21"/>
  <c r="I70" i="21"/>
  <c r="H38" i="21"/>
  <c r="H102" i="21"/>
  <c r="I62" i="21"/>
  <c r="H43" i="21"/>
  <c r="H100" i="21"/>
  <c r="I76" i="21"/>
  <c r="I174" i="21"/>
  <c r="I60" i="21"/>
  <c r="I64" i="21"/>
  <c r="H97" i="21"/>
  <c r="I131" i="21"/>
  <c r="I103" i="21"/>
  <c r="I176" i="21" s="1"/>
  <c r="I144" i="21"/>
  <c r="H43" i="20"/>
  <c r="H94" i="20"/>
  <c r="H43" i="18"/>
  <c r="I144" i="18"/>
  <c r="I131" i="18"/>
  <c r="H97" i="18"/>
  <c r="I66" i="17"/>
  <c r="C133" i="17" s="1"/>
  <c r="I131" i="17"/>
  <c r="I144" i="17"/>
  <c r="I85" i="17"/>
  <c r="I78" i="17"/>
  <c r="H46" i="17"/>
  <c r="H97" i="17"/>
  <c r="H103" i="17" s="1"/>
  <c r="I61" i="16"/>
  <c r="H41" i="16"/>
  <c r="I60" i="16"/>
  <c r="I62" i="16"/>
  <c r="I76" i="16"/>
  <c r="H101" i="16"/>
  <c r="H98" i="16"/>
  <c r="I64" i="16"/>
  <c r="I75" i="16"/>
  <c r="I174" i="16"/>
  <c r="H99" i="16"/>
  <c r="I63" i="16"/>
  <c r="I65" i="16"/>
  <c r="I82" i="16"/>
  <c r="H40" i="16"/>
  <c r="A133" i="16"/>
  <c r="I70" i="16"/>
  <c r="I77" i="16"/>
  <c r="I74" i="16"/>
  <c r="I88" i="16"/>
  <c r="I89" i="16" s="1"/>
  <c r="F133" i="16" s="1"/>
  <c r="I83" i="16"/>
  <c r="H38" i="16"/>
  <c r="I84" i="16"/>
  <c r="H42" i="16"/>
  <c r="I59" i="16"/>
  <c r="A146" i="16"/>
  <c r="H100" i="16"/>
  <c r="H95" i="16"/>
  <c r="I58" i="16"/>
  <c r="H43" i="16"/>
  <c r="I71" i="16"/>
  <c r="H97" i="16"/>
  <c r="I73" i="16"/>
  <c r="I72" i="16"/>
  <c r="H94" i="16"/>
  <c r="H39" i="16"/>
  <c r="H96" i="16"/>
  <c r="H102" i="16"/>
  <c r="I84" i="41"/>
  <c r="I63" i="41"/>
  <c r="I58" i="41"/>
  <c r="I77" i="41"/>
  <c r="I72" i="41"/>
  <c r="H101" i="41"/>
  <c r="I83" i="41"/>
  <c r="H44" i="41"/>
  <c r="I61" i="41"/>
  <c r="H99" i="41"/>
  <c r="H97" i="41"/>
  <c r="I65" i="41"/>
  <c r="H41" i="41"/>
  <c r="H100" i="41"/>
  <c r="I59" i="41"/>
  <c r="I75" i="41"/>
  <c r="H42" i="41"/>
  <c r="H39" i="41"/>
  <c r="I62" i="41"/>
  <c r="H94" i="41"/>
  <c r="I71" i="41"/>
  <c r="I60" i="41"/>
  <c r="I76" i="41"/>
  <c r="I64" i="41"/>
  <c r="I74" i="41"/>
  <c r="I174" i="41"/>
  <c r="H98" i="41"/>
  <c r="I88" i="41"/>
  <c r="I89" i="41" s="1"/>
  <c r="F146" i="41" s="1"/>
  <c r="I82" i="41"/>
  <c r="I70" i="41"/>
  <c r="A146" i="41"/>
  <c r="I194" i="41"/>
  <c r="H38" i="41"/>
  <c r="H40" i="41"/>
  <c r="I174" i="42"/>
  <c r="A133" i="42"/>
  <c r="H40" i="42"/>
  <c r="H38" i="42"/>
  <c r="H98" i="42"/>
  <c r="H39" i="42"/>
  <c r="I194" i="42"/>
  <c r="H44" i="42"/>
  <c r="I64" i="43"/>
  <c r="H96" i="43"/>
  <c r="I62" i="43"/>
  <c r="I174" i="43"/>
  <c r="H100" i="43"/>
  <c r="I84" i="43"/>
  <c r="I65" i="43"/>
  <c r="H42" i="43"/>
  <c r="I63" i="43"/>
  <c r="I82" i="43"/>
  <c r="I58" i="43"/>
  <c r="H38" i="43"/>
  <c r="H99" i="43"/>
  <c r="I194" i="43"/>
  <c r="H41" i="43"/>
  <c r="H40" i="43"/>
  <c r="I83" i="43"/>
  <c r="I60" i="43"/>
  <c r="H94" i="43"/>
  <c r="I70" i="43"/>
  <c r="I74" i="43"/>
  <c r="H43" i="43"/>
  <c r="I71" i="43"/>
  <c r="I88" i="43"/>
  <c r="I89" i="43" s="1"/>
  <c r="F146" i="43" s="1"/>
  <c r="H44" i="43"/>
  <c r="I46" i="39"/>
  <c r="H44" i="39" s="1"/>
  <c r="I59" i="38"/>
  <c r="I83" i="38"/>
  <c r="H44" i="38"/>
  <c r="H41" i="38"/>
  <c r="H96" i="38"/>
  <c r="H39" i="38"/>
  <c r="H43" i="38"/>
  <c r="H101" i="34"/>
  <c r="I83" i="34"/>
  <c r="I70" i="34"/>
  <c r="I59" i="34"/>
  <c r="I61" i="34"/>
  <c r="I71" i="34"/>
  <c r="A146" i="34"/>
  <c r="I75" i="34"/>
  <c r="H43" i="34"/>
  <c r="H96" i="34"/>
  <c r="I62" i="34"/>
  <c r="I77" i="34"/>
  <c r="H39" i="34"/>
  <c r="H99" i="34"/>
  <c r="I76" i="34"/>
  <c r="A133" i="34"/>
  <c r="H40" i="34"/>
  <c r="I63" i="34"/>
  <c r="I84" i="34"/>
  <c r="H100" i="34"/>
  <c r="H97" i="34"/>
  <c r="H102" i="34"/>
  <c r="H42" i="34"/>
  <c r="I174" i="34"/>
  <c r="I72" i="34"/>
  <c r="I73" i="34"/>
  <c r="H44" i="34"/>
  <c r="I64" i="34"/>
  <c r="H38" i="34"/>
  <c r="H98" i="34"/>
  <c r="I194" i="34"/>
  <c r="I60" i="34"/>
  <c r="I65" i="34"/>
  <c r="I176" i="43"/>
  <c r="G133" i="43"/>
  <c r="G146" i="43"/>
  <c r="G146" i="42"/>
  <c r="G133" i="42"/>
  <c r="I176" i="42"/>
  <c r="G146" i="41"/>
  <c r="G133" i="41"/>
  <c r="I176" i="41"/>
  <c r="G133" i="40"/>
  <c r="I176" i="40"/>
  <c r="G146" i="40"/>
  <c r="G133" i="39"/>
  <c r="I176" i="39"/>
  <c r="G146" i="39"/>
  <c r="F146" i="38"/>
  <c r="F133" i="38"/>
  <c r="G146" i="38"/>
  <c r="G133" i="38"/>
  <c r="I176" i="38"/>
  <c r="I176" i="37"/>
  <c r="G146" i="37"/>
  <c r="G133" i="37"/>
  <c r="F133" i="37"/>
  <c r="F146" i="37"/>
  <c r="F133" i="36"/>
  <c r="F146" i="36"/>
  <c r="G146" i="36"/>
  <c r="G133" i="36"/>
  <c r="I176" i="36"/>
  <c r="I46" i="35"/>
  <c r="G146" i="35"/>
  <c r="G133" i="35"/>
  <c r="I176" i="35"/>
  <c r="F146" i="34"/>
  <c r="F133" i="34"/>
  <c r="I176" i="34"/>
  <c r="G146" i="34"/>
  <c r="G133" i="34"/>
  <c r="I176" i="33"/>
  <c r="G133" i="33"/>
  <c r="G146" i="33"/>
  <c r="F146" i="33"/>
  <c r="F133" i="33"/>
  <c r="I176" i="32"/>
  <c r="G133" i="32"/>
  <c r="G146" i="32"/>
  <c r="I46" i="32"/>
  <c r="F146" i="31"/>
  <c r="F133" i="31"/>
  <c r="I175" i="31"/>
  <c r="E133" i="31"/>
  <c r="I46" i="30"/>
  <c r="H44" i="30" s="1"/>
  <c r="G133" i="30"/>
  <c r="G146" i="30"/>
  <c r="I176" i="30"/>
  <c r="G133" i="29"/>
  <c r="I176" i="29"/>
  <c r="G146" i="29"/>
  <c r="I77" i="29"/>
  <c r="I63" i="29"/>
  <c r="A146" i="29"/>
  <c r="H102" i="29"/>
  <c r="H96" i="29"/>
  <c r="I73" i="29"/>
  <c r="I59" i="29"/>
  <c r="I71" i="29"/>
  <c r="H42" i="29"/>
  <c r="H100" i="29"/>
  <c r="I83" i="29"/>
  <c r="I76" i="29"/>
  <c r="I62" i="29"/>
  <c r="I88" i="29"/>
  <c r="I89" i="29" s="1"/>
  <c r="I74" i="29"/>
  <c r="I60" i="29"/>
  <c r="H39" i="29"/>
  <c r="I72" i="29"/>
  <c r="I70" i="29"/>
  <c r="I75" i="29"/>
  <c r="I61" i="29"/>
  <c r="I194" i="29"/>
  <c r="H101" i="29"/>
  <c r="I58" i="29"/>
  <c r="H38" i="29"/>
  <c r="I84" i="29"/>
  <c r="A133" i="29"/>
  <c r="I82" i="29"/>
  <c r="I65" i="29"/>
  <c r="I174" i="29"/>
  <c r="H98" i="29"/>
  <c r="I64" i="29"/>
  <c r="H40" i="29"/>
  <c r="H99" i="29"/>
  <c r="H43" i="29"/>
  <c r="H45" i="29"/>
  <c r="H41" i="29"/>
  <c r="H44" i="29"/>
  <c r="H97" i="29"/>
  <c r="H95" i="29"/>
  <c r="I77" i="28"/>
  <c r="I63" i="28"/>
  <c r="I75" i="28"/>
  <c r="I61" i="28"/>
  <c r="I76" i="28"/>
  <c r="I62" i="28"/>
  <c r="I70" i="28"/>
  <c r="A146" i="28"/>
  <c r="I88" i="28"/>
  <c r="I89" i="28" s="1"/>
  <c r="I74" i="28"/>
  <c r="I60" i="28"/>
  <c r="H101" i="28"/>
  <c r="I71" i="28"/>
  <c r="H42" i="28"/>
  <c r="I174" i="28"/>
  <c r="H102" i="28"/>
  <c r="H96" i="28"/>
  <c r="I73" i="28"/>
  <c r="I59" i="28"/>
  <c r="I72" i="28"/>
  <c r="I58" i="28"/>
  <c r="H100" i="28"/>
  <c r="I84" i="28"/>
  <c r="I83" i="28"/>
  <c r="H98" i="28"/>
  <c r="A133" i="28"/>
  <c r="I82" i="28"/>
  <c r="I65" i="28"/>
  <c r="I64" i="28"/>
  <c r="H39" i="28"/>
  <c r="H40" i="28"/>
  <c r="H38" i="28"/>
  <c r="H41" i="28"/>
  <c r="H45" i="28"/>
  <c r="H99" i="28"/>
  <c r="I194" i="28"/>
  <c r="H97" i="28"/>
  <c r="H95" i="28"/>
  <c r="H44" i="28"/>
  <c r="H43" i="28"/>
  <c r="H94" i="28"/>
  <c r="I77" i="27"/>
  <c r="I63" i="27"/>
  <c r="I83" i="27"/>
  <c r="A133" i="27"/>
  <c r="I82" i="27"/>
  <c r="I76" i="27"/>
  <c r="I62" i="27"/>
  <c r="I71" i="27"/>
  <c r="H42" i="27"/>
  <c r="H100" i="27"/>
  <c r="I65" i="27"/>
  <c r="I64" i="27"/>
  <c r="I75" i="27"/>
  <c r="I61" i="27"/>
  <c r="I84" i="27"/>
  <c r="H99" i="27"/>
  <c r="H41" i="27"/>
  <c r="I174" i="27"/>
  <c r="H98" i="27"/>
  <c r="A146" i="27"/>
  <c r="I88" i="27"/>
  <c r="I89" i="27" s="1"/>
  <c r="I74" i="27"/>
  <c r="I60" i="27"/>
  <c r="H39" i="27"/>
  <c r="H101" i="27"/>
  <c r="H45" i="27"/>
  <c r="H96" i="27"/>
  <c r="I73" i="27"/>
  <c r="I59" i="27"/>
  <c r="I72" i="27"/>
  <c r="I58" i="27"/>
  <c r="I70" i="27"/>
  <c r="H38" i="27"/>
  <c r="H40" i="27"/>
  <c r="H102" i="27"/>
  <c r="I194" i="27"/>
  <c r="H97" i="27"/>
  <c r="H95" i="27"/>
  <c r="H43" i="27"/>
  <c r="H94" i="27"/>
  <c r="H44" i="27"/>
  <c r="I46" i="26"/>
  <c r="G146" i="26"/>
  <c r="G133" i="26"/>
  <c r="I176" i="26"/>
  <c r="G146" i="25"/>
  <c r="I176" i="25"/>
  <c r="G133" i="25"/>
  <c r="I46" i="24"/>
  <c r="H44" i="24" s="1"/>
  <c r="G133" i="24"/>
  <c r="G146" i="24"/>
  <c r="I176" i="24"/>
  <c r="I77" i="23"/>
  <c r="I63" i="23"/>
  <c r="I88" i="23"/>
  <c r="I89" i="23" s="1"/>
  <c r="I60" i="23"/>
  <c r="H39" i="23"/>
  <c r="H100" i="23"/>
  <c r="I70" i="23"/>
  <c r="A133" i="23"/>
  <c r="H99" i="23"/>
  <c r="I82" i="23"/>
  <c r="H45" i="23"/>
  <c r="I64" i="23"/>
  <c r="I76" i="23"/>
  <c r="I62" i="23"/>
  <c r="A146" i="23"/>
  <c r="I74" i="23"/>
  <c r="I72" i="23"/>
  <c r="I71" i="23"/>
  <c r="H42" i="23"/>
  <c r="I75" i="23"/>
  <c r="I61" i="23"/>
  <c r="H41" i="23"/>
  <c r="I65" i="23"/>
  <c r="H96" i="23"/>
  <c r="I73" i="23"/>
  <c r="I59" i="23"/>
  <c r="H101" i="23"/>
  <c r="I58" i="23"/>
  <c r="I84" i="23"/>
  <c r="I83" i="23"/>
  <c r="I174" i="23"/>
  <c r="H98" i="23"/>
  <c r="H102" i="23"/>
  <c r="H40" i="23"/>
  <c r="H38" i="23"/>
  <c r="I194" i="23"/>
  <c r="H44" i="23"/>
  <c r="H95" i="23"/>
  <c r="H43" i="23"/>
  <c r="H94" i="23"/>
  <c r="I176" i="23"/>
  <c r="G146" i="23"/>
  <c r="G133" i="23"/>
  <c r="I77" i="22"/>
  <c r="I63" i="22"/>
  <c r="I72" i="22"/>
  <c r="I76" i="22"/>
  <c r="I62" i="22"/>
  <c r="H42" i="22"/>
  <c r="I75" i="22"/>
  <c r="I61" i="22"/>
  <c r="A146" i="22"/>
  <c r="I88" i="22"/>
  <c r="I89" i="22" s="1"/>
  <c r="I74" i="22"/>
  <c r="I60" i="22"/>
  <c r="H101" i="22"/>
  <c r="I71" i="22"/>
  <c r="I83" i="22"/>
  <c r="H96" i="22"/>
  <c r="I73" i="22"/>
  <c r="I59" i="22"/>
  <c r="I58" i="22"/>
  <c r="H98" i="22"/>
  <c r="I84" i="22"/>
  <c r="I70" i="22"/>
  <c r="A133" i="22"/>
  <c r="I82" i="22"/>
  <c r="I65" i="22"/>
  <c r="I174" i="22"/>
  <c r="I64" i="22"/>
  <c r="H40" i="22"/>
  <c r="I194" i="22"/>
  <c r="H41" i="22"/>
  <c r="H38" i="22"/>
  <c r="H45" i="22"/>
  <c r="H39" i="22"/>
  <c r="H99" i="22"/>
  <c r="H100" i="22"/>
  <c r="H102" i="22"/>
  <c r="H95" i="22"/>
  <c r="H97" i="22"/>
  <c r="H94" i="22"/>
  <c r="H43" i="22"/>
  <c r="H44" i="22"/>
  <c r="G133" i="22"/>
  <c r="I176" i="22"/>
  <c r="G146" i="22"/>
  <c r="I176" i="20"/>
  <c r="G133" i="20"/>
  <c r="G146" i="20"/>
  <c r="I77" i="20"/>
  <c r="I63" i="20"/>
  <c r="I76" i="20"/>
  <c r="I62" i="20"/>
  <c r="A146" i="20"/>
  <c r="I88" i="20"/>
  <c r="I89" i="20" s="1"/>
  <c r="I60" i="20"/>
  <c r="I83" i="20"/>
  <c r="I174" i="20"/>
  <c r="I64" i="20"/>
  <c r="I75" i="20"/>
  <c r="I61" i="20"/>
  <c r="I74" i="20"/>
  <c r="H39" i="20"/>
  <c r="H96" i="20"/>
  <c r="I73" i="20"/>
  <c r="I59" i="20"/>
  <c r="H100" i="20"/>
  <c r="I70" i="20"/>
  <c r="H98" i="20"/>
  <c r="H101" i="20"/>
  <c r="I72" i="20"/>
  <c r="I58" i="20"/>
  <c r="I71" i="20"/>
  <c r="H42" i="20"/>
  <c r="I84" i="20"/>
  <c r="I65" i="20"/>
  <c r="A133" i="20"/>
  <c r="I82" i="20"/>
  <c r="H45" i="20"/>
  <c r="I194" i="20"/>
  <c r="H41" i="20"/>
  <c r="H95" i="20"/>
  <c r="H99" i="20"/>
  <c r="H38" i="20"/>
  <c r="H102" i="20"/>
  <c r="H40" i="20"/>
  <c r="H97" i="20"/>
  <c r="I46" i="19"/>
  <c r="H44" i="19" s="1"/>
  <c r="I176" i="19"/>
  <c r="G133" i="19"/>
  <c r="G146" i="19"/>
  <c r="G146" i="18"/>
  <c r="I176" i="18"/>
  <c r="G133" i="18"/>
  <c r="I77" i="18"/>
  <c r="I63" i="18"/>
  <c r="I82" i="18"/>
  <c r="H98" i="18"/>
  <c r="I76" i="18"/>
  <c r="I62" i="18"/>
  <c r="I71" i="18"/>
  <c r="H42" i="18"/>
  <c r="A133" i="18"/>
  <c r="H41" i="18"/>
  <c r="I75" i="18"/>
  <c r="I61" i="18"/>
  <c r="A146" i="18"/>
  <c r="I88" i="18"/>
  <c r="I89" i="18" s="1"/>
  <c r="I74" i="18"/>
  <c r="I60" i="18"/>
  <c r="H39" i="18"/>
  <c r="H100" i="18"/>
  <c r="I84" i="18"/>
  <c r="I83" i="18"/>
  <c r="H99" i="18"/>
  <c r="I65" i="18"/>
  <c r="I174" i="18"/>
  <c r="I64" i="18"/>
  <c r="H96" i="18"/>
  <c r="I73" i="18"/>
  <c r="I59" i="18"/>
  <c r="H101" i="18"/>
  <c r="I72" i="18"/>
  <c r="I58" i="18"/>
  <c r="I70" i="18"/>
  <c r="H45" i="18"/>
  <c r="H38" i="18"/>
  <c r="H102" i="18"/>
  <c r="I194" i="18"/>
  <c r="H40" i="18"/>
  <c r="H44" i="18"/>
  <c r="H94" i="18"/>
  <c r="I176" i="17"/>
  <c r="G146" i="17"/>
  <c r="G133" i="17"/>
  <c r="F133" i="17"/>
  <c r="F146" i="17"/>
  <c r="I44" i="14"/>
  <c r="H42" i="14" s="1"/>
  <c r="F146" i="16"/>
  <c r="I176" i="16"/>
  <c r="G133" i="16"/>
  <c r="G146" i="16"/>
  <c r="I46" i="15"/>
  <c r="I176" i="15"/>
  <c r="G146" i="15"/>
  <c r="G133" i="15"/>
  <c r="G131" i="14"/>
  <c r="I174" i="14"/>
  <c r="G144" i="14"/>
  <c r="I46" i="13"/>
  <c r="H38" i="13" s="1"/>
  <c r="I103" i="13"/>
  <c r="I131" i="13"/>
  <c r="I144" i="13"/>
  <c r="I77" i="13"/>
  <c r="I63" i="13"/>
  <c r="I76" i="13"/>
  <c r="I60" i="13"/>
  <c r="I82" i="13"/>
  <c r="E42" i="3"/>
  <c r="I66" i="42" l="1"/>
  <c r="H46" i="40"/>
  <c r="I78" i="40"/>
  <c r="H103" i="33"/>
  <c r="I78" i="38"/>
  <c r="I85" i="33"/>
  <c r="H46" i="21"/>
  <c r="H103" i="16"/>
  <c r="I85" i="23"/>
  <c r="D133" i="37"/>
  <c r="D146" i="37"/>
  <c r="D146" i="17"/>
  <c r="D133" i="17"/>
  <c r="H117" i="37"/>
  <c r="H142" i="45"/>
  <c r="I142" i="45" s="1"/>
  <c r="I173" i="45"/>
  <c r="H123" i="45"/>
  <c r="H121" i="45"/>
  <c r="H120" i="45"/>
  <c r="H117" i="45"/>
  <c r="H119" i="45"/>
  <c r="H122" i="45"/>
  <c r="G127" i="45"/>
  <c r="I118" i="45" s="1"/>
  <c r="H133" i="45"/>
  <c r="H132" i="45"/>
  <c r="H134" i="45" s="1"/>
  <c r="G140" i="45"/>
  <c r="H131" i="44"/>
  <c r="I131" i="44" s="1"/>
  <c r="I175" i="44"/>
  <c r="H144" i="44"/>
  <c r="I144" i="44" s="1"/>
  <c r="H103" i="40"/>
  <c r="H117" i="40" s="1"/>
  <c r="H46" i="43"/>
  <c r="I66" i="43"/>
  <c r="C146" i="43" s="1"/>
  <c r="I85" i="43"/>
  <c r="E146" i="43" s="1"/>
  <c r="I78" i="43"/>
  <c r="H103" i="43"/>
  <c r="H117" i="43"/>
  <c r="H46" i="42"/>
  <c r="I85" i="42"/>
  <c r="E146" i="42" s="1"/>
  <c r="C146" i="42"/>
  <c r="C133" i="42"/>
  <c r="I78" i="42"/>
  <c r="H103" i="42"/>
  <c r="F146" i="42"/>
  <c r="E133" i="42"/>
  <c r="H117" i="42"/>
  <c r="F133" i="41"/>
  <c r="H46" i="41"/>
  <c r="I85" i="41"/>
  <c r="H103" i="41"/>
  <c r="I78" i="41"/>
  <c r="I66" i="41"/>
  <c r="I85" i="40"/>
  <c r="F146" i="40"/>
  <c r="I66" i="40"/>
  <c r="H103" i="38"/>
  <c r="I66" i="38"/>
  <c r="H46" i="38"/>
  <c r="I85" i="38"/>
  <c r="I175" i="37"/>
  <c r="I177" i="37" s="1"/>
  <c r="E146" i="37"/>
  <c r="I91" i="37"/>
  <c r="I117" i="37" s="1"/>
  <c r="A162" i="37" s="1"/>
  <c r="C146" i="37"/>
  <c r="H117" i="36"/>
  <c r="I175" i="36"/>
  <c r="I177" i="36" s="1"/>
  <c r="C133" i="36"/>
  <c r="I91" i="36"/>
  <c r="I117" i="36" s="1"/>
  <c r="A162" i="36" s="1"/>
  <c r="E133" i="36"/>
  <c r="D133" i="36"/>
  <c r="I85" i="34"/>
  <c r="E133" i="34" s="1"/>
  <c r="I66" i="34"/>
  <c r="C146" i="34" s="1"/>
  <c r="H103" i="34"/>
  <c r="E146" i="34"/>
  <c r="H46" i="34"/>
  <c r="I78" i="34"/>
  <c r="H46" i="33"/>
  <c r="E133" i="33"/>
  <c r="E146" i="33"/>
  <c r="H117" i="33"/>
  <c r="I66" i="33"/>
  <c r="C133" i="33" s="1"/>
  <c r="I78" i="33"/>
  <c r="D146" i="33" s="1"/>
  <c r="C146" i="33"/>
  <c r="H146" i="33" s="1"/>
  <c r="I146" i="33" s="1"/>
  <c r="I91" i="33"/>
  <c r="I117" i="33" s="1"/>
  <c r="A162" i="33" s="1"/>
  <c r="I175" i="33"/>
  <c r="I177" i="33" s="1"/>
  <c r="D133" i="33"/>
  <c r="G146" i="31"/>
  <c r="H146" i="31" s="1"/>
  <c r="I146" i="31" s="1"/>
  <c r="I177" i="31"/>
  <c r="G133" i="31"/>
  <c r="D133" i="31"/>
  <c r="I91" i="31"/>
  <c r="I117" i="31" s="1"/>
  <c r="A162" i="31" s="1"/>
  <c r="C133" i="31"/>
  <c r="H103" i="29"/>
  <c r="I78" i="29"/>
  <c r="D133" i="29" s="1"/>
  <c r="I85" i="29"/>
  <c r="H46" i="29"/>
  <c r="I66" i="29"/>
  <c r="I85" i="28"/>
  <c r="I66" i="28"/>
  <c r="C146" i="28" s="1"/>
  <c r="H103" i="28"/>
  <c r="I176" i="28"/>
  <c r="G146" i="28"/>
  <c r="I78" i="28"/>
  <c r="D146" i="28" s="1"/>
  <c r="H46" i="28"/>
  <c r="I85" i="27"/>
  <c r="E146" i="27" s="1"/>
  <c r="H103" i="27"/>
  <c r="H46" i="27"/>
  <c r="I78" i="27"/>
  <c r="D133" i="27" s="1"/>
  <c r="I66" i="27"/>
  <c r="C146" i="27" s="1"/>
  <c r="G133" i="27"/>
  <c r="G146" i="27"/>
  <c r="H46" i="25"/>
  <c r="H103" i="25"/>
  <c r="I78" i="25"/>
  <c r="F133" i="25"/>
  <c r="I85" i="25"/>
  <c r="I66" i="25"/>
  <c r="H46" i="23"/>
  <c r="H103" i="23"/>
  <c r="I78" i="23"/>
  <c r="D146" i="23" s="1"/>
  <c r="I66" i="23"/>
  <c r="I85" i="22"/>
  <c r="H103" i="22"/>
  <c r="I78" i="22"/>
  <c r="D146" i="22" s="1"/>
  <c r="H46" i="22"/>
  <c r="I66" i="22"/>
  <c r="I78" i="21"/>
  <c r="I66" i="21"/>
  <c r="C146" i="21" s="1"/>
  <c r="H103" i="21"/>
  <c r="I85" i="21"/>
  <c r="E146" i="21" s="1"/>
  <c r="C133" i="21"/>
  <c r="H117" i="21"/>
  <c r="F133" i="21"/>
  <c r="E133" i="21"/>
  <c r="G146" i="21"/>
  <c r="G133" i="21"/>
  <c r="I78" i="20"/>
  <c r="I85" i="20"/>
  <c r="E146" i="20" s="1"/>
  <c r="H46" i="20"/>
  <c r="I66" i="20"/>
  <c r="H103" i="20"/>
  <c r="I78" i="18"/>
  <c r="D146" i="18" s="1"/>
  <c r="I66" i="18"/>
  <c r="C133" i="18" s="1"/>
  <c r="H46" i="18"/>
  <c r="I85" i="18"/>
  <c r="E146" i="18" s="1"/>
  <c r="H103" i="18"/>
  <c r="H117" i="18" s="1"/>
  <c r="C146" i="17"/>
  <c r="I175" i="17"/>
  <c r="I177" i="17" s="1"/>
  <c r="H117" i="17"/>
  <c r="I91" i="17"/>
  <c r="I117" i="17" s="1"/>
  <c r="A162" i="17" s="1"/>
  <c r="E133" i="17"/>
  <c r="H133" i="17" s="1"/>
  <c r="I133" i="17" s="1"/>
  <c r="E146" i="17"/>
  <c r="I66" i="16"/>
  <c r="C146" i="16" s="1"/>
  <c r="I78" i="16"/>
  <c r="H46" i="16"/>
  <c r="H117" i="16" s="1"/>
  <c r="I85" i="16"/>
  <c r="D133" i="16"/>
  <c r="D146" i="16"/>
  <c r="I64" i="13"/>
  <c r="I70" i="13"/>
  <c r="I84" i="13"/>
  <c r="H94" i="13"/>
  <c r="H100" i="13"/>
  <c r="H101" i="13"/>
  <c r="I72" i="13"/>
  <c r="H41" i="13"/>
  <c r="H96" i="13"/>
  <c r="H97" i="13"/>
  <c r="H43" i="13"/>
  <c r="I83" i="13"/>
  <c r="I194" i="13"/>
  <c r="H99" i="13"/>
  <c r="H98" i="13"/>
  <c r="H39" i="13"/>
  <c r="H146" i="36"/>
  <c r="I146" i="36" s="1"/>
  <c r="H137" i="36" s="1"/>
  <c r="H117" i="41"/>
  <c r="E133" i="43"/>
  <c r="F133" i="43"/>
  <c r="I91" i="43"/>
  <c r="I117" i="43" s="1"/>
  <c r="A162" i="43" s="1"/>
  <c r="I175" i="43"/>
  <c r="I177" i="43" s="1"/>
  <c r="C133" i="43"/>
  <c r="I194" i="39"/>
  <c r="H95" i="39"/>
  <c r="H97" i="39"/>
  <c r="H101" i="39"/>
  <c r="H42" i="39"/>
  <c r="H39" i="39"/>
  <c r="I64" i="39"/>
  <c r="I71" i="39"/>
  <c r="I74" i="39"/>
  <c r="I76" i="39"/>
  <c r="I60" i="39"/>
  <c r="I59" i="39"/>
  <c r="I73" i="39"/>
  <c r="I72" i="39"/>
  <c r="H43" i="39"/>
  <c r="H100" i="39"/>
  <c r="I84" i="39"/>
  <c r="H40" i="39"/>
  <c r="H99" i="39"/>
  <c r="I70" i="39"/>
  <c r="I83" i="39"/>
  <c r="I65" i="39"/>
  <c r="I77" i="39"/>
  <c r="H45" i="39"/>
  <c r="H98" i="39"/>
  <c r="I63" i="39"/>
  <c r="I174" i="39"/>
  <c r="A146" i="39"/>
  <c r="I58" i="39"/>
  <c r="I88" i="39"/>
  <c r="I89" i="39" s="1"/>
  <c r="I75" i="39"/>
  <c r="I61" i="39"/>
  <c r="I62" i="39"/>
  <c r="H96" i="39"/>
  <c r="A133" i="39"/>
  <c r="H94" i="39"/>
  <c r="H102" i="39"/>
  <c r="I82" i="39"/>
  <c r="H38" i="39"/>
  <c r="H41" i="39"/>
  <c r="H133" i="37"/>
  <c r="I133" i="37" s="1"/>
  <c r="H126" i="37" s="1"/>
  <c r="H146" i="37"/>
  <c r="I146" i="37" s="1"/>
  <c r="H137" i="37" s="1"/>
  <c r="H127" i="37"/>
  <c r="H124" i="37"/>
  <c r="I77" i="35"/>
  <c r="I63" i="35"/>
  <c r="A133" i="35"/>
  <c r="H99" i="35"/>
  <c r="I82" i="35"/>
  <c r="H41" i="35"/>
  <c r="I174" i="35"/>
  <c r="I76" i="35"/>
  <c r="I62" i="35"/>
  <c r="I70" i="35"/>
  <c r="I75" i="35"/>
  <c r="I61" i="35"/>
  <c r="H96" i="35"/>
  <c r="I59" i="35"/>
  <c r="I83" i="35"/>
  <c r="H98" i="35"/>
  <c r="I64" i="35"/>
  <c r="A146" i="35"/>
  <c r="I88" i="35"/>
  <c r="I89" i="35" s="1"/>
  <c r="I74" i="35"/>
  <c r="I60" i="35"/>
  <c r="H102" i="35"/>
  <c r="I73" i="35"/>
  <c r="I84" i="35"/>
  <c r="H45" i="35"/>
  <c r="H101" i="35"/>
  <c r="I72" i="35"/>
  <c r="I58" i="35"/>
  <c r="I71" i="35"/>
  <c r="H42" i="35"/>
  <c r="H100" i="35"/>
  <c r="I65" i="35"/>
  <c r="I194" i="35"/>
  <c r="H38" i="35"/>
  <c r="H40" i="35"/>
  <c r="H39" i="35"/>
  <c r="H94" i="35"/>
  <c r="H97" i="35"/>
  <c r="H95" i="35"/>
  <c r="H43" i="35"/>
  <c r="H44" i="35"/>
  <c r="I77" i="32"/>
  <c r="I63" i="32"/>
  <c r="H45" i="32"/>
  <c r="H98" i="32"/>
  <c r="I76" i="32"/>
  <c r="I62" i="32"/>
  <c r="I70" i="32"/>
  <c r="I83" i="32"/>
  <c r="I75" i="32"/>
  <c r="I61" i="32"/>
  <c r="I71" i="32"/>
  <c r="H41" i="32"/>
  <c r="A146" i="32"/>
  <c r="I88" i="32"/>
  <c r="I89" i="32" s="1"/>
  <c r="I74" i="32"/>
  <c r="I60" i="32"/>
  <c r="H39" i="32"/>
  <c r="I84" i="32"/>
  <c r="H96" i="32"/>
  <c r="I73" i="32"/>
  <c r="I59" i="32"/>
  <c r="H42" i="32"/>
  <c r="H101" i="32"/>
  <c r="I72" i="32"/>
  <c r="I58" i="32"/>
  <c r="H100" i="32"/>
  <c r="A133" i="32"/>
  <c r="H99" i="32"/>
  <c r="I82" i="32"/>
  <c r="I174" i="32"/>
  <c r="I65" i="32"/>
  <c r="I64" i="32"/>
  <c r="H102" i="32"/>
  <c r="H38" i="32"/>
  <c r="I194" i="32"/>
  <c r="H40" i="32"/>
  <c r="H94" i="32"/>
  <c r="H97" i="32"/>
  <c r="H95" i="32"/>
  <c r="H43" i="32"/>
  <c r="H44" i="32"/>
  <c r="I77" i="30"/>
  <c r="I63" i="30"/>
  <c r="A146" i="30"/>
  <c r="I74" i="30"/>
  <c r="H102" i="30"/>
  <c r="H96" i="30"/>
  <c r="I73" i="30"/>
  <c r="A133" i="30"/>
  <c r="H99" i="30"/>
  <c r="I82" i="30"/>
  <c r="H45" i="30"/>
  <c r="I65" i="30"/>
  <c r="I64" i="30"/>
  <c r="I76" i="30"/>
  <c r="I62" i="30"/>
  <c r="I70" i="30"/>
  <c r="H41" i="30"/>
  <c r="I75" i="30"/>
  <c r="I61" i="30"/>
  <c r="I88" i="30"/>
  <c r="I89" i="30" s="1"/>
  <c r="I60" i="30"/>
  <c r="H39" i="30"/>
  <c r="I59" i="30"/>
  <c r="I84" i="30"/>
  <c r="I174" i="30"/>
  <c r="H98" i="30"/>
  <c r="H101" i="30"/>
  <c r="I72" i="30"/>
  <c r="I58" i="30"/>
  <c r="I71" i="30"/>
  <c r="H42" i="30"/>
  <c r="H100" i="30"/>
  <c r="I83" i="30"/>
  <c r="H38" i="30"/>
  <c r="H40" i="30"/>
  <c r="I194" i="30"/>
  <c r="H97" i="30"/>
  <c r="H95" i="30"/>
  <c r="H94" i="30"/>
  <c r="H43" i="30"/>
  <c r="D146" i="29"/>
  <c r="E146" i="29"/>
  <c r="E133" i="29"/>
  <c r="F133" i="29"/>
  <c r="F146" i="29"/>
  <c r="C133" i="29"/>
  <c r="C146" i="29"/>
  <c r="F146" i="28"/>
  <c r="F133" i="28"/>
  <c r="E146" i="28"/>
  <c r="E133" i="28"/>
  <c r="F146" i="27"/>
  <c r="F133" i="27"/>
  <c r="C133" i="27"/>
  <c r="I77" i="26"/>
  <c r="I63" i="26"/>
  <c r="H96" i="26"/>
  <c r="H42" i="26"/>
  <c r="A133" i="26"/>
  <c r="I76" i="26"/>
  <c r="I62" i="26"/>
  <c r="H102" i="26"/>
  <c r="I73" i="26"/>
  <c r="I72" i="26"/>
  <c r="I70" i="26"/>
  <c r="H99" i="26"/>
  <c r="I82" i="26"/>
  <c r="H45" i="26"/>
  <c r="I75" i="26"/>
  <c r="I61" i="26"/>
  <c r="I58" i="26"/>
  <c r="I71" i="26"/>
  <c r="I84" i="26"/>
  <c r="I83" i="26"/>
  <c r="H41" i="26"/>
  <c r="A146" i="26"/>
  <c r="I88" i="26"/>
  <c r="I89" i="26" s="1"/>
  <c r="I74" i="26"/>
  <c r="I60" i="26"/>
  <c r="H39" i="26"/>
  <c r="I59" i="26"/>
  <c r="H101" i="26"/>
  <c r="H100" i="26"/>
  <c r="I65" i="26"/>
  <c r="I174" i="26"/>
  <c r="H98" i="26"/>
  <c r="I64" i="26"/>
  <c r="I194" i="26"/>
  <c r="H40" i="26"/>
  <c r="H38" i="26"/>
  <c r="H95" i="26"/>
  <c r="H43" i="26"/>
  <c r="H94" i="26"/>
  <c r="H97" i="26"/>
  <c r="H44" i="26"/>
  <c r="I77" i="24"/>
  <c r="I63" i="24"/>
  <c r="I65" i="24"/>
  <c r="I64" i="24"/>
  <c r="I76" i="24"/>
  <c r="I62" i="24"/>
  <c r="I75" i="24"/>
  <c r="I61" i="24"/>
  <c r="A133" i="24"/>
  <c r="A146" i="24"/>
  <c r="I88" i="24"/>
  <c r="I89" i="24" s="1"/>
  <c r="I74" i="24"/>
  <c r="I60" i="24"/>
  <c r="H41" i="24"/>
  <c r="H102" i="24"/>
  <c r="H96" i="24"/>
  <c r="I73" i="24"/>
  <c r="I59" i="24"/>
  <c r="I70" i="24"/>
  <c r="I83" i="24"/>
  <c r="H98" i="24"/>
  <c r="H101" i="24"/>
  <c r="I72" i="24"/>
  <c r="I58" i="24"/>
  <c r="I84" i="24"/>
  <c r="I71" i="24"/>
  <c r="H42" i="24"/>
  <c r="H100" i="24"/>
  <c r="H99" i="24"/>
  <c r="I82" i="24"/>
  <c r="H45" i="24"/>
  <c r="I174" i="24"/>
  <c r="H38" i="24"/>
  <c r="H39" i="24"/>
  <c r="I194" i="24"/>
  <c r="H40" i="24"/>
  <c r="H94" i="24"/>
  <c r="H97" i="24"/>
  <c r="H43" i="24"/>
  <c r="H95" i="24"/>
  <c r="E146" i="23"/>
  <c r="E133" i="23"/>
  <c r="F133" i="23"/>
  <c r="F146" i="23"/>
  <c r="F133" i="22"/>
  <c r="F146" i="22"/>
  <c r="F146" i="20"/>
  <c r="F133" i="20"/>
  <c r="I77" i="19"/>
  <c r="I76" i="19"/>
  <c r="I62" i="19"/>
  <c r="I88" i="19"/>
  <c r="I89" i="19" s="1"/>
  <c r="I60" i="19"/>
  <c r="H39" i="19"/>
  <c r="H42" i="19"/>
  <c r="H100" i="19"/>
  <c r="I84" i="19"/>
  <c r="I63" i="19"/>
  <c r="I75" i="19"/>
  <c r="I61" i="19"/>
  <c r="A146" i="19"/>
  <c r="I74" i="19"/>
  <c r="I65" i="19"/>
  <c r="I174" i="19"/>
  <c r="I64" i="19"/>
  <c r="H40" i="19"/>
  <c r="H96" i="19"/>
  <c r="I73" i="19"/>
  <c r="I59" i="19"/>
  <c r="H101" i="19"/>
  <c r="I72" i="19"/>
  <c r="I58" i="19"/>
  <c r="I71" i="19"/>
  <c r="I70" i="19"/>
  <c r="I83" i="19"/>
  <c r="A133" i="19"/>
  <c r="I82" i="19"/>
  <c r="H98" i="19"/>
  <c r="H41" i="19"/>
  <c r="H45" i="19"/>
  <c r="I194" i="19"/>
  <c r="H38" i="19"/>
  <c r="H102" i="19"/>
  <c r="H99" i="19"/>
  <c r="H97" i="19"/>
  <c r="H94" i="19"/>
  <c r="H43" i="19"/>
  <c r="H95" i="19"/>
  <c r="F133" i="18"/>
  <c r="F146" i="18"/>
  <c r="H100" i="14"/>
  <c r="H36" i="14"/>
  <c r="H37" i="14"/>
  <c r="H40" i="14"/>
  <c r="H41" i="14"/>
  <c r="I81" i="14"/>
  <c r="H98" i="14"/>
  <c r="I82" i="14"/>
  <c r="H92" i="14"/>
  <c r="I61" i="14"/>
  <c r="I68" i="14"/>
  <c r="I192" i="14"/>
  <c r="H4" i="3" s="1"/>
  <c r="I4" i="3" s="1"/>
  <c r="H38" i="14"/>
  <c r="H43" i="14"/>
  <c r="H94" i="14"/>
  <c r="I71" i="14"/>
  <c r="I57" i="14"/>
  <c r="A131" i="14"/>
  <c r="I80" i="14"/>
  <c r="I172" i="14"/>
  <c r="I63" i="14"/>
  <c r="H96" i="14"/>
  <c r="I62" i="14"/>
  <c r="I59" i="14"/>
  <c r="A144" i="14"/>
  <c r="I70" i="14"/>
  <c r="I72" i="14"/>
  <c r="I58" i="14"/>
  <c r="I74" i="14"/>
  <c r="I60" i="14"/>
  <c r="H93" i="14"/>
  <c r="I73" i="14"/>
  <c r="H97" i="14"/>
  <c r="I75" i="14"/>
  <c r="H99" i="14"/>
  <c r="I86" i="14"/>
  <c r="I87" i="14" s="1"/>
  <c r="I56" i="14"/>
  <c r="H95" i="14"/>
  <c r="H39" i="14"/>
  <c r="I69" i="14"/>
  <c r="I194" i="15"/>
  <c r="H39" i="15"/>
  <c r="I72" i="15"/>
  <c r="I88" i="15"/>
  <c r="I89" i="15" s="1"/>
  <c r="H99" i="15"/>
  <c r="H43" i="15"/>
  <c r="H100" i="15"/>
  <c r="I74" i="15"/>
  <c r="I82" i="15"/>
  <c r="H95" i="15"/>
  <c r="I64" i="15"/>
  <c r="H45" i="15"/>
  <c r="H38" i="15"/>
  <c r="I76" i="15"/>
  <c r="H101" i="15"/>
  <c r="I174" i="15"/>
  <c r="H102" i="15"/>
  <c r="I58" i="15"/>
  <c r="H98" i="15"/>
  <c r="I71" i="15"/>
  <c r="H96" i="15"/>
  <c r="A133" i="15"/>
  <c r="I59" i="15"/>
  <c r="A146" i="15"/>
  <c r="I60" i="15"/>
  <c r="I62" i="15"/>
  <c r="H97" i="15"/>
  <c r="H40" i="15"/>
  <c r="H41" i="15"/>
  <c r="I73" i="15"/>
  <c r="I65" i="15"/>
  <c r="I63" i="15"/>
  <c r="I75" i="15"/>
  <c r="I61" i="15"/>
  <c r="I70" i="15"/>
  <c r="H42" i="15"/>
  <c r="I84" i="15"/>
  <c r="H94" i="15"/>
  <c r="I77" i="15"/>
  <c r="I83" i="15"/>
  <c r="H44" i="15"/>
  <c r="H42" i="13"/>
  <c r="I74" i="13"/>
  <c r="I71" i="13"/>
  <c r="I88" i="13"/>
  <c r="I89" i="13" s="1"/>
  <c r="F146" i="13" s="1"/>
  <c r="I58" i="13"/>
  <c r="I75" i="13"/>
  <c r="A146" i="13"/>
  <c r="I174" i="13"/>
  <c r="I59" i="13"/>
  <c r="H40" i="13"/>
  <c r="A133" i="13"/>
  <c r="I73" i="13"/>
  <c r="I61" i="13"/>
  <c r="H102" i="13"/>
  <c r="H95" i="13"/>
  <c r="I65" i="13"/>
  <c r="H45" i="13"/>
  <c r="I62" i="13"/>
  <c r="H44" i="13"/>
  <c r="G146" i="13"/>
  <c r="G133" i="13"/>
  <c r="I176" i="13"/>
  <c r="I100" i="11"/>
  <c r="I99" i="11"/>
  <c r="F32" i="3"/>
  <c r="F39" i="3"/>
  <c r="F10" i="3"/>
  <c r="H13" i="3"/>
  <c r="H10" i="3"/>
  <c r="H26" i="3"/>
  <c r="H38" i="3"/>
  <c r="F25" i="3"/>
  <c r="F23" i="3"/>
  <c r="F20" i="3"/>
  <c r="H22" i="3"/>
  <c r="F2" i="3"/>
  <c r="H21" i="3"/>
  <c r="H2" i="3"/>
  <c r="H6" i="3"/>
  <c r="F34" i="3"/>
  <c r="H9" i="3"/>
  <c r="H37" i="3"/>
  <c r="F8" i="3"/>
  <c r="F30" i="3"/>
  <c r="F22" i="3"/>
  <c r="H39" i="3"/>
  <c r="H14" i="3"/>
  <c r="F15" i="3"/>
  <c r="F28" i="3"/>
  <c r="H15" i="3"/>
  <c r="F35" i="3"/>
  <c r="H18" i="3"/>
  <c r="F13" i="3"/>
  <c r="H32" i="3"/>
  <c r="F38" i="3"/>
  <c r="H11" i="3"/>
  <c r="F6" i="3"/>
  <c r="F36" i="3"/>
  <c r="F14" i="3"/>
  <c r="F33" i="3"/>
  <c r="H24" i="3"/>
  <c r="F26" i="3"/>
  <c r="H35" i="3"/>
  <c r="F31" i="3"/>
  <c r="F19" i="3"/>
  <c r="H31" i="3"/>
  <c r="F12" i="3"/>
  <c r="H34" i="3"/>
  <c r="H28" i="3"/>
  <c r="H33" i="3"/>
  <c r="F9" i="3"/>
  <c r="F18" i="3"/>
  <c r="F21" i="3"/>
  <c r="H23" i="3"/>
  <c r="F11" i="3"/>
  <c r="F24" i="3"/>
  <c r="H19" i="3"/>
  <c r="H7" i="3"/>
  <c r="H36" i="3"/>
  <c r="H12" i="3"/>
  <c r="F37" i="3"/>
  <c r="H30" i="3"/>
  <c r="F7" i="3"/>
  <c r="H20" i="3"/>
  <c r="H8" i="3"/>
  <c r="H25" i="3"/>
  <c r="I78" i="39" l="1"/>
  <c r="I85" i="35"/>
  <c r="D146" i="40"/>
  <c r="D133" i="40"/>
  <c r="D133" i="38"/>
  <c r="D146" i="38"/>
  <c r="C146" i="23"/>
  <c r="H146" i="23" s="1"/>
  <c r="I146" i="23" s="1"/>
  <c r="C133" i="23"/>
  <c r="E146" i="22"/>
  <c r="H146" i="22" s="1"/>
  <c r="I146" i="22" s="1"/>
  <c r="H137" i="22" s="1"/>
  <c r="E133" i="22"/>
  <c r="C146" i="22"/>
  <c r="I91" i="22"/>
  <c r="I117" i="22" s="1"/>
  <c r="A162" i="22" s="1"/>
  <c r="C146" i="20"/>
  <c r="H146" i="20" s="1"/>
  <c r="I146" i="20" s="1"/>
  <c r="H137" i="20" s="1"/>
  <c r="C133" i="20"/>
  <c r="E146" i="16"/>
  <c r="E133" i="16"/>
  <c r="I124" i="45"/>
  <c r="H118" i="45"/>
  <c r="H124" i="45" s="1"/>
  <c r="I138" i="45"/>
  <c r="I178" i="45" s="1"/>
  <c r="H137" i="45"/>
  <c r="H138" i="45" s="1"/>
  <c r="H135" i="44"/>
  <c r="H134" i="44"/>
  <c r="G142" i="44"/>
  <c r="I139" i="44" s="1"/>
  <c r="H125" i="44"/>
  <c r="G129" i="44"/>
  <c r="I120" i="44" s="1"/>
  <c r="H119" i="44"/>
  <c r="H124" i="44"/>
  <c r="H123" i="44"/>
  <c r="H121" i="44"/>
  <c r="H122" i="44"/>
  <c r="D146" i="43"/>
  <c r="H146" i="43" s="1"/>
  <c r="I146" i="43" s="1"/>
  <c r="D133" i="43"/>
  <c r="H133" i="43" s="1"/>
  <c r="I133" i="43" s="1"/>
  <c r="D146" i="42"/>
  <c r="H146" i="42" s="1"/>
  <c r="I146" i="42" s="1"/>
  <c r="D133" i="42"/>
  <c r="H133" i="42" s="1"/>
  <c r="I133" i="42" s="1"/>
  <c r="I91" i="42"/>
  <c r="I117" i="42" s="1"/>
  <c r="A162" i="42" s="1"/>
  <c r="I175" i="42"/>
  <c r="I177" i="42" s="1"/>
  <c r="H121" i="42"/>
  <c r="E133" i="41"/>
  <c r="E146" i="41"/>
  <c r="I91" i="41"/>
  <c r="I117" i="41" s="1"/>
  <c r="A162" i="41" s="1"/>
  <c r="I175" i="41"/>
  <c r="I177" i="41" s="1"/>
  <c r="C146" i="41"/>
  <c r="C133" i="41"/>
  <c r="D146" i="41"/>
  <c r="D133" i="41"/>
  <c r="I91" i="40"/>
  <c r="I117" i="40" s="1"/>
  <c r="A162" i="40" s="1"/>
  <c r="I175" i="40"/>
  <c r="I177" i="40" s="1"/>
  <c r="C146" i="40"/>
  <c r="C133" i="40"/>
  <c r="E146" i="40"/>
  <c r="E133" i="40"/>
  <c r="I85" i="39"/>
  <c r="I66" i="39"/>
  <c r="H46" i="39"/>
  <c r="H103" i="39"/>
  <c r="H117" i="39" s="1"/>
  <c r="E146" i="38"/>
  <c r="E133" i="38"/>
  <c r="H117" i="38"/>
  <c r="C146" i="38"/>
  <c r="I175" i="38"/>
  <c r="I177" i="38" s="1"/>
  <c r="C133" i="38"/>
  <c r="I91" i="38"/>
  <c r="I117" i="38" s="1"/>
  <c r="A162" i="38" s="1"/>
  <c r="H121" i="37"/>
  <c r="H133" i="36"/>
  <c r="I133" i="36" s="1"/>
  <c r="H123" i="36" s="1"/>
  <c r="H136" i="36"/>
  <c r="H138" i="36" s="1"/>
  <c r="G144" i="36"/>
  <c r="I142" i="36" s="1"/>
  <c r="I66" i="35"/>
  <c r="H46" i="35"/>
  <c r="I78" i="35"/>
  <c r="H103" i="35"/>
  <c r="H117" i="34"/>
  <c r="I175" i="34"/>
  <c r="I177" i="34" s="1"/>
  <c r="C133" i="34"/>
  <c r="D133" i="34"/>
  <c r="D146" i="34"/>
  <c r="H146" i="34" s="1"/>
  <c r="I146" i="34" s="1"/>
  <c r="I91" i="34"/>
  <c r="I117" i="34" s="1"/>
  <c r="A162" i="34" s="1"/>
  <c r="H133" i="33"/>
  <c r="I133" i="33" s="1"/>
  <c r="G131" i="33" s="1"/>
  <c r="I128" i="33" s="1"/>
  <c r="I180" i="33" s="1"/>
  <c r="H137" i="33"/>
  <c r="H136" i="33"/>
  <c r="G144" i="33"/>
  <c r="H141" i="33" s="1"/>
  <c r="H142" i="33" s="1"/>
  <c r="H103" i="32"/>
  <c r="I66" i="32"/>
  <c r="C133" i="32" s="1"/>
  <c r="H46" i="32"/>
  <c r="I78" i="32"/>
  <c r="I85" i="32"/>
  <c r="E146" i="32" s="1"/>
  <c r="H137" i="31"/>
  <c r="G144" i="31"/>
  <c r="I142" i="31" s="1"/>
  <c r="H133" i="31"/>
  <c r="I133" i="31" s="1"/>
  <c r="H136" i="31"/>
  <c r="G131" i="31"/>
  <c r="I128" i="31" s="1"/>
  <c r="I180" i="31" s="1"/>
  <c r="H125" i="31"/>
  <c r="H126" i="31"/>
  <c r="H103" i="30"/>
  <c r="I85" i="30"/>
  <c r="H46" i="30"/>
  <c r="I66" i="30"/>
  <c r="C146" i="30" s="1"/>
  <c r="I78" i="30"/>
  <c r="D146" i="30" s="1"/>
  <c r="I91" i="29"/>
  <c r="I117" i="29" s="1"/>
  <c r="A162" i="29" s="1"/>
  <c r="H133" i="29"/>
  <c r="I133" i="29" s="1"/>
  <c r="H127" i="29" s="1"/>
  <c r="I175" i="29"/>
  <c r="I177" i="29" s="1"/>
  <c r="H146" i="29"/>
  <c r="I146" i="29" s="1"/>
  <c r="G144" i="29" s="1"/>
  <c r="H117" i="29"/>
  <c r="I91" i="28"/>
  <c r="I117" i="28" s="1"/>
  <c r="A162" i="28" s="1"/>
  <c r="C133" i="28"/>
  <c r="I175" i="28"/>
  <c r="I177" i="28" s="1"/>
  <c r="D133" i="28"/>
  <c r="H117" i="28"/>
  <c r="H146" i="28"/>
  <c r="I146" i="28" s="1"/>
  <c r="G144" i="28" s="1"/>
  <c r="H133" i="28"/>
  <c r="I133" i="28" s="1"/>
  <c r="H124" i="28" s="1"/>
  <c r="I91" i="27"/>
  <c r="I117" i="27" s="1"/>
  <c r="A162" i="27" s="1"/>
  <c r="I175" i="27"/>
  <c r="I177" i="27" s="1"/>
  <c r="E133" i="27"/>
  <c r="D146" i="27"/>
  <c r="H146" i="27" s="1"/>
  <c r="I146" i="27" s="1"/>
  <c r="H137" i="27" s="1"/>
  <c r="H117" i="27"/>
  <c r="H133" i="27"/>
  <c r="I133" i="27" s="1"/>
  <c r="H124" i="27" s="1"/>
  <c r="I66" i="26"/>
  <c r="I85" i="26"/>
  <c r="H46" i="26"/>
  <c r="I78" i="26"/>
  <c r="D146" i="26" s="1"/>
  <c r="H103" i="26"/>
  <c r="H117" i="26"/>
  <c r="H117" i="25"/>
  <c r="C146" i="25"/>
  <c r="C133" i="25"/>
  <c r="I91" i="25"/>
  <c r="I117" i="25" s="1"/>
  <c r="A162" i="25" s="1"/>
  <c r="I175" i="25"/>
  <c r="I177" i="25" s="1"/>
  <c r="E133" i="25"/>
  <c r="E146" i="25"/>
  <c r="D146" i="25"/>
  <c r="D133" i="25"/>
  <c r="H103" i="15"/>
  <c r="H46" i="15"/>
  <c r="I85" i="15"/>
  <c r="E133" i="15" s="1"/>
  <c r="I78" i="15"/>
  <c r="D146" i="15" s="1"/>
  <c r="I66" i="15"/>
  <c r="C133" i="15" s="1"/>
  <c r="H46" i="24"/>
  <c r="I78" i="24"/>
  <c r="D133" i="24" s="1"/>
  <c r="I85" i="24"/>
  <c r="H103" i="24"/>
  <c r="I66" i="24"/>
  <c r="H117" i="23"/>
  <c r="I91" i="23"/>
  <c r="I117" i="23" s="1"/>
  <c r="A162" i="23" s="1"/>
  <c r="I175" i="23"/>
  <c r="I177" i="23" s="1"/>
  <c r="D133" i="23"/>
  <c r="H117" i="22"/>
  <c r="D133" i="22"/>
  <c r="I175" i="22"/>
  <c r="I177" i="22" s="1"/>
  <c r="C133" i="22"/>
  <c r="I91" i="21"/>
  <c r="I117" i="21" s="1"/>
  <c r="A162" i="21" s="1"/>
  <c r="D146" i="21"/>
  <c r="H146" i="21" s="1"/>
  <c r="I146" i="21" s="1"/>
  <c r="D133" i="21"/>
  <c r="I175" i="21"/>
  <c r="I177" i="21" s="1"/>
  <c r="H133" i="21"/>
  <c r="I133" i="21" s="1"/>
  <c r="H127" i="21"/>
  <c r="H126" i="21"/>
  <c r="H121" i="21"/>
  <c r="I91" i="20"/>
  <c r="I117" i="20" s="1"/>
  <c r="A162" i="20" s="1"/>
  <c r="D133" i="20"/>
  <c r="D146" i="20"/>
  <c r="I175" i="20"/>
  <c r="I177" i="20" s="1"/>
  <c r="E133" i="20"/>
  <c r="H117" i="20"/>
  <c r="I78" i="19"/>
  <c r="I85" i="19"/>
  <c r="E146" i="19" s="1"/>
  <c r="I66" i="19"/>
  <c r="C146" i="19" s="1"/>
  <c r="H103" i="19"/>
  <c r="H46" i="19"/>
  <c r="E133" i="18"/>
  <c r="I91" i="18"/>
  <c r="I117" i="18" s="1"/>
  <c r="A162" i="18" s="1"/>
  <c r="C146" i="18"/>
  <c r="H146" i="18" s="1"/>
  <c r="I146" i="18" s="1"/>
  <c r="H136" i="18" s="1"/>
  <c r="I175" i="18"/>
  <c r="I177" i="18" s="1"/>
  <c r="D133" i="18"/>
  <c r="H133" i="18" s="1"/>
  <c r="I133" i="18" s="1"/>
  <c r="H146" i="17"/>
  <c r="I146" i="17" s="1"/>
  <c r="H126" i="17"/>
  <c r="H121" i="17"/>
  <c r="H124" i="17"/>
  <c r="H123" i="17"/>
  <c r="H125" i="17"/>
  <c r="G131" i="17"/>
  <c r="I128" i="17" s="1"/>
  <c r="I180" i="17" s="1"/>
  <c r="H127" i="17"/>
  <c r="H146" i="16"/>
  <c r="I146" i="16" s="1"/>
  <c r="H137" i="16" s="1"/>
  <c r="C133" i="16"/>
  <c r="I91" i="16"/>
  <c r="I117" i="16" s="1"/>
  <c r="A162" i="16" s="1"/>
  <c r="I175" i="16"/>
  <c r="I177" i="16" s="1"/>
  <c r="I76" i="14"/>
  <c r="D144" i="14" s="1"/>
  <c r="H101" i="14"/>
  <c r="I83" i="14"/>
  <c r="E131" i="14" s="1"/>
  <c r="H44" i="14"/>
  <c r="I64" i="14"/>
  <c r="I173" i="14" s="1"/>
  <c r="I175" i="14" s="1"/>
  <c r="I85" i="13"/>
  <c r="H46" i="13"/>
  <c r="I66" i="13"/>
  <c r="C146" i="13" s="1"/>
  <c r="H103" i="13"/>
  <c r="H117" i="13" s="1"/>
  <c r="I78" i="13"/>
  <c r="F133" i="13"/>
  <c r="D146" i="39"/>
  <c r="D133" i="39"/>
  <c r="F133" i="39"/>
  <c r="F146" i="39"/>
  <c r="C146" i="39"/>
  <c r="C133" i="39"/>
  <c r="G131" i="37"/>
  <c r="H136" i="37"/>
  <c r="H138" i="37" s="1"/>
  <c r="H123" i="37"/>
  <c r="G144" i="37"/>
  <c r="H125" i="37"/>
  <c r="H117" i="35"/>
  <c r="C146" i="35"/>
  <c r="C133" i="35"/>
  <c r="I175" i="35"/>
  <c r="I177" i="35" s="1"/>
  <c r="I91" i="35"/>
  <c r="I117" i="35" s="1"/>
  <c r="A162" i="35" s="1"/>
  <c r="F146" i="35"/>
  <c r="F133" i="35"/>
  <c r="D146" i="35"/>
  <c r="D133" i="35"/>
  <c r="E146" i="35"/>
  <c r="E133" i="35"/>
  <c r="D146" i="32"/>
  <c r="D133" i="32"/>
  <c r="F146" i="32"/>
  <c r="F133" i="32"/>
  <c r="I91" i="32"/>
  <c r="I117" i="32" s="1"/>
  <c r="A162" i="32" s="1"/>
  <c r="E146" i="30"/>
  <c r="E133" i="30"/>
  <c r="F133" i="30"/>
  <c r="F146" i="30"/>
  <c r="I175" i="30"/>
  <c r="I177" i="30" s="1"/>
  <c r="I91" i="30"/>
  <c r="I117" i="30" s="1"/>
  <c r="A162" i="30" s="1"/>
  <c r="H137" i="29"/>
  <c r="H125" i="29"/>
  <c r="H124" i="29"/>
  <c r="H126" i="29"/>
  <c r="H123" i="29"/>
  <c r="G131" i="29"/>
  <c r="I128" i="29" s="1"/>
  <c r="I180" i="29" s="1"/>
  <c r="H121" i="29"/>
  <c r="H137" i="28"/>
  <c r="H136" i="28"/>
  <c r="F146" i="26"/>
  <c r="F133" i="26"/>
  <c r="E146" i="26"/>
  <c r="E133" i="26"/>
  <c r="E146" i="24"/>
  <c r="E133" i="24"/>
  <c r="C133" i="24"/>
  <c r="C146" i="24"/>
  <c r="F146" i="24"/>
  <c r="F133" i="24"/>
  <c r="F146" i="19"/>
  <c r="F133" i="19"/>
  <c r="D146" i="19"/>
  <c r="D133" i="19"/>
  <c r="I91" i="19"/>
  <c r="I117" i="19" s="1"/>
  <c r="A162" i="19" s="1"/>
  <c r="F144" i="14"/>
  <c r="F131" i="14"/>
  <c r="F133" i="15"/>
  <c r="F146" i="15"/>
  <c r="I91" i="13"/>
  <c r="I117" i="13" s="1"/>
  <c r="A162" i="13" s="1"/>
  <c r="I175" i="13"/>
  <c r="I177" i="13" s="1"/>
  <c r="G2" i="3"/>
  <c r="H138" i="33" l="1"/>
  <c r="H138" i="28"/>
  <c r="I175" i="39"/>
  <c r="I177" i="39" s="1"/>
  <c r="H133" i="20"/>
  <c r="I133" i="20" s="1"/>
  <c r="H117" i="30"/>
  <c r="H133" i="16"/>
  <c r="I133" i="16" s="1"/>
  <c r="H133" i="23"/>
  <c r="I133" i="23" s="1"/>
  <c r="H133" i="22"/>
  <c r="I133" i="22" s="1"/>
  <c r="H137" i="23"/>
  <c r="H136" i="23"/>
  <c r="H138" i="23" s="1"/>
  <c r="G144" i="23"/>
  <c r="H125" i="21"/>
  <c r="G131" i="21"/>
  <c r="H123" i="21"/>
  <c r="H124" i="21"/>
  <c r="G144" i="17"/>
  <c r="H136" i="17"/>
  <c r="H137" i="17"/>
  <c r="E146" i="13"/>
  <c r="E133" i="13"/>
  <c r="H141" i="37"/>
  <c r="H142" i="37" s="1"/>
  <c r="I142" i="37"/>
  <c r="C146" i="15"/>
  <c r="E146" i="15"/>
  <c r="H144" i="45"/>
  <c r="I176" i="45"/>
  <c r="I144" i="45"/>
  <c r="C158" i="45" s="1"/>
  <c r="D158" i="45" s="1"/>
  <c r="I126" i="44"/>
  <c r="H120" i="44"/>
  <c r="H126" i="44" s="1"/>
  <c r="H139" i="44"/>
  <c r="H140" i="44" s="1"/>
  <c r="I140" i="44"/>
  <c r="I180" i="44" s="1"/>
  <c r="H136" i="44"/>
  <c r="E144" i="14"/>
  <c r="H137" i="43"/>
  <c r="G144" i="43"/>
  <c r="H136" i="43"/>
  <c r="H126" i="42"/>
  <c r="H127" i="42"/>
  <c r="H123" i="42"/>
  <c r="H125" i="42"/>
  <c r="G131" i="42"/>
  <c r="H124" i="42"/>
  <c r="H137" i="42"/>
  <c r="H136" i="42"/>
  <c r="H138" i="42" s="1"/>
  <c r="G144" i="42"/>
  <c r="H133" i="41"/>
  <c r="I133" i="41" s="1"/>
  <c r="H146" i="41"/>
  <c r="I146" i="41" s="1"/>
  <c r="H133" i="40"/>
  <c r="I133" i="40" s="1"/>
  <c r="H146" i="40"/>
  <c r="I146" i="40" s="1"/>
  <c r="E133" i="39"/>
  <c r="H133" i="39" s="1"/>
  <c r="I133" i="39" s="1"/>
  <c r="E146" i="39"/>
  <c r="I91" i="39"/>
  <c r="I117" i="39" s="1"/>
  <c r="A162" i="39" s="1"/>
  <c r="H133" i="38"/>
  <c r="I133" i="38" s="1"/>
  <c r="H146" i="38"/>
  <c r="I146" i="38" s="1"/>
  <c r="I128" i="37"/>
  <c r="I180" i="37" s="1"/>
  <c r="H122" i="37"/>
  <c r="H128" i="37" s="1"/>
  <c r="H121" i="36"/>
  <c r="H125" i="36"/>
  <c r="H126" i="36"/>
  <c r="H127" i="36"/>
  <c r="G131" i="36"/>
  <c r="I128" i="36" s="1"/>
  <c r="I180" i="36" s="1"/>
  <c r="H124" i="36"/>
  <c r="H122" i="36"/>
  <c r="H141" i="36"/>
  <c r="H142" i="36" s="1"/>
  <c r="H133" i="34"/>
  <c r="I133" i="34" s="1"/>
  <c r="H123" i="34"/>
  <c r="H136" i="34"/>
  <c r="H137" i="34"/>
  <c r="H125" i="34"/>
  <c r="H126" i="34"/>
  <c r="H127" i="34"/>
  <c r="G131" i="34"/>
  <c r="I128" i="34" s="1"/>
  <c r="I180" i="34" s="1"/>
  <c r="G144" i="34"/>
  <c r="H121" i="34"/>
  <c r="H124" i="34"/>
  <c r="H123" i="33"/>
  <c r="H127" i="33"/>
  <c r="H124" i="33"/>
  <c r="H122" i="33"/>
  <c r="H125" i="33"/>
  <c r="H121" i="33"/>
  <c r="H126" i="33"/>
  <c r="I142" i="33"/>
  <c r="I182" i="33" s="1"/>
  <c r="E133" i="32"/>
  <c r="H133" i="32" s="1"/>
  <c r="I133" i="32" s="1"/>
  <c r="H117" i="32"/>
  <c r="I175" i="32"/>
  <c r="I177" i="32" s="1"/>
  <c r="C146" i="32"/>
  <c r="H146" i="32" s="1"/>
  <c r="I146" i="32" s="1"/>
  <c r="H137" i="32" s="1"/>
  <c r="H138" i="31"/>
  <c r="H141" i="31"/>
  <c r="H142" i="31" s="1"/>
  <c r="H122" i="31"/>
  <c r="H121" i="31"/>
  <c r="H124" i="31"/>
  <c r="H123" i="31"/>
  <c r="H127" i="31"/>
  <c r="H146" i="30"/>
  <c r="I146" i="30" s="1"/>
  <c r="H137" i="30" s="1"/>
  <c r="D133" i="30"/>
  <c r="C133" i="30"/>
  <c r="H122" i="29"/>
  <c r="H136" i="29"/>
  <c r="H138" i="29" s="1"/>
  <c r="H128" i="29"/>
  <c r="G131" i="28"/>
  <c r="I128" i="28" s="1"/>
  <c r="I180" i="28" s="1"/>
  <c r="H122" i="28"/>
  <c r="H121" i="28"/>
  <c r="H123" i="28"/>
  <c r="H125" i="28"/>
  <c r="H126" i="28"/>
  <c r="H127" i="28"/>
  <c r="G144" i="27"/>
  <c r="H141" i="27" s="1"/>
  <c r="H142" i="27" s="1"/>
  <c r="H136" i="27"/>
  <c r="H138" i="27" s="1"/>
  <c r="H125" i="27"/>
  <c r="H126" i="27"/>
  <c r="H123" i="27"/>
  <c r="H127" i="27"/>
  <c r="H121" i="27"/>
  <c r="G131" i="27"/>
  <c r="I128" i="27" s="1"/>
  <c r="I180" i="27" s="1"/>
  <c r="I91" i="26"/>
  <c r="I117" i="26" s="1"/>
  <c r="A162" i="26" s="1"/>
  <c r="C146" i="26"/>
  <c r="H146" i="26" s="1"/>
  <c r="I146" i="26" s="1"/>
  <c r="H137" i="26" s="1"/>
  <c r="C133" i="26"/>
  <c r="I175" i="26"/>
  <c r="I177" i="26" s="1"/>
  <c r="D133" i="26"/>
  <c r="H133" i="26"/>
  <c r="I133" i="26" s="1"/>
  <c r="H121" i="26" s="1"/>
  <c r="H133" i="25"/>
  <c r="I133" i="25" s="1"/>
  <c r="H127" i="25" s="1"/>
  <c r="H146" i="25"/>
  <c r="I146" i="25" s="1"/>
  <c r="H137" i="25" s="1"/>
  <c r="D133" i="15"/>
  <c r="H133" i="15" s="1"/>
  <c r="I133" i="15" s="1"/>
  <c r="G131" i="15" s="1"/>
  <c r="I128" i="15" s="1"/>
  <c r="I180" i="15" s="1"/>
  <c r="I175" i="15"/>
  <c r="I177" i="15" s="1"/>
  <c r="I91" i="15"/>
  <c r="I117" i="15" s="1"/>
  <c r="A162" i="15" s="1"/>
  <c r="H117" i="15"/>
  <c r="H117" i="24"/>
  <c r="I175" i="24"/>
  <c r="I177" i="24" s="1"/>
  <c r="I91" i="24"/>
  <c r="I117" i="24" s="1"/>
  <c r="A162" i="24" s="1"/>
  <c r="H133" i="24"/>
  <c r="I133" i="24" s="1"/>
  <c r="H123" i="24" s="1"/>
  <c r="D146" i="24"/>
  <c r="H146" i="24" s="1"/>
  <c r="I146" i="24" s="1"/>
  <c r="G144" i="22"/>
  <c r="H136" i="22"/>
  <c r="H138" i="22"/>
  <c r="H136" i="21"/>
  <c r="H137" i="21"/>
  <c r="G144" i="21"/>
  <c r="I142" i="21" s="1"/>
  <c r="I182" i="21" s="1"/>
  <c r="H138" i="21"/>
  <c r="H141" i="21"/>
  <c r="H142" i="21" s="1"/>
  <c r="G144" i="20"/>
  <c r="I142" i="20" s="1"/>
  <c r="H136" i="20"/>
  <c r="H138" i="20" s="1"/>
  <c r="H126" i="20"/>
  <c r="H125" i="20"/>
  <c r="G131" i="20"/>
  <c r="H124" i="20"/>
  <c r="H121" i="20"/>
  <c r="H146" i="19"/>
  <c r="I146" i="19" s="1"/>
  <c r="G144" i="19" s="1"/>
  <c r="H117" i="19"/>
  <c r="I175" i="19"/>
  <c r="I177" i="19" s="1"/>
  <c r="C133" i="19"/>
  <c r="E133" i="19"/>
  <c r="H126" i="18"/>
  <c r="H125" i="18"/>
  <c r="H121" i="18"/>
  <c r="G131" i="18"/>
  <c r="I128" i="18" s="1"/>
  <c r="I180" i="18" s="1"/>
  <c r="H137" i="18"/>
  <c r="H138" i="18" s="1"/>
  <c r="H124" i="18"/>
  <c r="H127" i="18"/>
  <c r="H123" i="18"/>
  <c r="G144" i="18"/>
  <c r="H141" i="18" s="1"/>
  <c r="H142" i="18" s="1"/>
  <c r="H122" i="17"/>
  <c r="H128" i="17"/>
  <c r="H136" i="16"/>
  <c r="H138" i="16" s="1"/>
  <c r="G144" i="16"/>
  <c r="H115" i="14"/>
  <c r="D131" i="14"/>
  <c r="I89" i="14"/>
  <c r="I115" i="14" s="1"/>
  <c r="A160" i="14" s="1"/>
  <c r="C131" i="14"/>
  <c r="C144" i="14"/>
  <c r="D133" i="13"/>
  <c r="D146" i="13"/>
  <c r="H146" i="13" s="1"/>
  <c r="I146" i="13" s="1"/>
  <c r="C133" i="13"/>
  <c r="H125" i="43"/>
  <c r="H124" i="43"/>
  <c r="H127" i="43"/>
  <c r="H126" i="43"/>
  <c r="G131" i="43"/>
  <c r="I128" i="43" s="1"/>
  <c r="I180" i="43" s="1"/>
  <c r="H121" i="43"/>
  <c r="H123" i="43"/>
  <c r="H146" i="39"/>
  <c r="I146" i="39" s="1"/>
  <c r="H133" i="35"/>
  <c r="I133" i="35" s="1"/>
  <c r="H123" i="35" s="1"/>
  <c r="I182" i="36"/>
  <c r="I148" i="36"/>
  <c r="C162" i="36" s="1"/>
  <c r="D162" i="36" s="1"/>
  <c r="H146" i="35"/>
  <c r="I146" i="35" s="1"/>
  <c r="H137" i="35" s="1"/>
  <c r="I182" i="31"/>
  <c r="I148" i="31"/>
  <c r="C162" i="31" s="1"/>
  <c r="D162" i="31" s="1"/>
  <c r="I142" i="29"/>
  <c r="H141" i="29"/>
  <c r="H142" i="29" s="1"/>
  <c r="I142" i="28"/>
  <c r="H141" i="28"/>
  <c r="H142" i="28" s="1"/>
  <c r="I142" i="22"/>
  <c r="H141" i="22"/>
  <c r="H142" i="22" s="1"/>
  <c r="G19" i="3"/>
  <c r="G18" i="3"/>
  <c r="G15" i="3"/>
  <c r="G14" i="3"/>
  <c r="G13" i="3"/>
  <c r="G12" i="3"/>
  <c r="G11" i="3"/>
  <c r="G10" i="3"/>
  <c r="G9" i="3"/>
  <c r="G8" i="3"/>
  <c r="G7" i="3"/>
  <c r="G39" i="3"/>
  <c r="G38" i="3"/>
  <c r="G37" i="3"/>
  <c r="G36" i="3"/>
  <c r="G35" i="3"/>
  <c r="G34" i="3"/>
  <c r="G33" i="3"/>
  <c r="G32" i="3"/>
  <c r="G31" i="3"/>
  <c r="G30" i="3"/>
  <c r="G28" i="3"/>
  <c r="G26" i="3"/>
  <c r="G25" i="3"/>
  <c r="G24" i="3"/>
  <c r="G23" i="3"/>
  <c r="G22" i="3"/>
  <c r="G21" i="3"/>
  <c r="G20" i="3"/>
  <c r="G6" i="3"/>
  <c r="I2" i="3"/>
  <c r="H138" i="17" l="1"/>
  <c r="H141" i="23"/>
  <c r="H142" i="23" s="1"/>
  <c r="I142" i="23"/>
  <c r="I182" i="23" s="1"/>
  <c r="I142" i="17"/>
  <c r="H141" i="17"/>
  <c r="H142" i="17" s="1"/>
  <c r="I142" i="16"/>
  <c r="H141" i="16"/>
  <c r="H142" i="16" s="1"/>
  <c r="H148" i="37"/>
  <c r="H128" i="36"/>
  <c r="H148" i="36" s="1"/>
  <c r="H122" i="34"/>
  <c r="H128" i="34" s="1"/>
  <c r="H127" i="20"/>
  <c r="H123" i="20"/>
  <c r="H127" i="16"/>
  <c r="H121" i="16"/>
  <c r="H124" i="16"/>
  <c r="H123" i="16"/>
  <c r="G131" i="16"/>
  <c r="I128" i="16" s="1"/>
  <c r="I180" i="16" s="1"/>
  <c r="H126" i="16"/>
  <c r="H125" i="16"/>
  <c r="H125" i="23"/>
  <c r="G131" i="23"/>
  <c r="H123" i="23"/>
  <c r="H126" i="23"/>
  <c r="H124" i="23"/>
  <c r="H121" i="23"/>
  <c r="H127" i="23"/>
  <c r="H125" i="22"/>
  <c r="H123" i="22"/>
  <c r="G131" i="22"/>
  <c r="I128" i="22" s="1"/>
  <c r="H126" i="22"/>
  <c r="H124" i="22"/>
  <c r="H121" i="22"/>
  <c r="H127" i="22"/>
  <c r="I128" i="21"/>
  <c r="I180" i="21" s="1"/>
  <c r="I183" i="21" s="1"/>
  <c r="H122" i="21"/>
  <c r="H128" i="21" s="1"/>
  <c r="I182" i="37"/>
  <c r="I183" i="37" s="1"/>
  <c r="I148" i="37"/>
  <c r="C162" i="37" s="1"/>
  <c r="D162" i="37" s="1"/>
  <c r="I128" i="42"/>
  <c r="I180" i="42" s="1"/>
  <c r="H122" i="42"/>
  <c r="I128" i="20"/>
  <c r="H122" i="20"/>
  <c r="H128" i="20" s="1"/>
  <c r="H146" i="15"/>
  <c r="I146" i="15" s="1"/>
  <c r="H137" i="15" s="1"/>
  <c r="I150" i="45"/>
  <c r="H150" i="45" s="1"/>
  <c r="I148" i="45"/>
  <c r="I149" i="45"/>
  <c r="H149" i="45" s="1"/>
  <c r="I152" i="45"/>
  <c r="H152" i="45" s="1"/>
  <c r="I151" i="45"/>
  <c r="H151" i="45" s="1"/>
  <c r="I179" i="45"/>
  <c r="H146" i="44"/>
  <c r="I178" i="44"/>
  <c r="I146" i="44"/>
  <c r="C160" i="44" s="1"/>
  <c r="D160" i="44" s="1"/>
  <c r="H144" i="14"/>
  <c r="I144" i="14" s="1"/>
  <c r="H135" i="14" s="1"/>
  <c r="H122" i="43"/>
  <c r="H128" i="43" s="1"/>
  <c r="H138" i="43"/>
  <c r="I142" i="43"/>
  <c r="H141" i="43"/>
  <c r="H142" i="43" s="1"/>
  <c r="H128" i="42"/>
  <c r="H141" i="42"/>
  <c r="H142" i="42" s="1"/>
  <c r="I142" i="42"/>
  <c r="G131" i="41"/>
  <c r="I128" i="41" s="1"/>
  <c r="I180" i="41" s="1"/>
  <c r="H123" i="41"/>
  <c r="H121" i="41"/>
  <c r="H125" i="41"/>
  <c r="H127" i="41"/>
  <c r="H122" i="41"/>
  <c r="H126" i="41"/>
  <c r="H124" i="41"/>
  <c r="G144" i="41"/>
  <c r="H136" i="41"/>
  <c r="H137" i="41"/>
  <c r="H121" i="40"/>
  <c r="G131" i="40"/>
  <c r="H127" i="40"/>
  <c r="H124" i="40"/>
  <c r="H123" i="40"/>
  <c r="H125" i="40"/>
  <c r="H126" i="40"/>
  <c r="H136" i="40"/>
  <c r="G144" i="40"/>
  <c r="H137" i="40"/>
  <c r="H138" i="40" s="1"/>
  <c r="G131" i="38"/>
  <c r="I128" i="38" s="1"/>
  <c r="I180" i="38" s="1"/>
  <c r="H121" i="38"/>
  <c r="H127" i="38"/>
  <c r="H123" i="38"/>
  <c r="H124" i="38"/>
  <c r="H125" i="38"/>
  <c r="H126" i="38"/>
  <c r="H137" i="38"/>
  <c r="G144" i="38"/>
  <c r="H136" i="38"/>
  <c r="H138" i="38" s="1"/>
  <c r="H121" i="35"/>
  <c r="H127" i="35"/>
  <c r="G131" i="35"/>
  <c r="I128" i="35" s="1"/>
  <c r="I180" i="35" s="1"/>
  <c r="H125" i="35"/>
  <c r="H124" i="35"/>
  <c r="H122" i="35"/>
  <c r="H126" i="35"/>
  <c r="I142" i="34"/>
  <c r="H141" i="34"/>
  <c r="H142" i="34" s="1"/>
  <c r="H138" i="34"/>
  <c r="I148" i="33"/>
  <c r="C162" i="33" s="1"/>
  <c r="D162" i="33" s="1"/>
  <c r="I154" i="33" s="1"/>
  <c r="H154" i="33" s="1"/>
  <c r="H128" i="33"/>
  <c r="H148" i="33" s="1"/>
  <c r="H127" i="32"/>
  <c r="H124" i="32"/>
  <c r="H121" i="32"/>
  <c r="H123" i="32"/>
  <c r="G144" i="32"/>
  <c r="H141" i="32" s="1"/>
  <c r="H142" i="32" s="1"/>
  <c r="H136" i="32"/>
  <c r="H138" i="32" s="1"/>
  <c r="G131" i="32"/>
  <c r="I128" i="32" s="1"/>
  <c r="I180" i="32" s="1"/>
  <c r="H125" i="32"/>
  <c r="H126" i="32"/>
  <c r="H128" i="31"/>
  <c r="H148" i="31" s="1"/>
  <c r="H133" i="30"/>
  <c r="I133" i="30" s="1"/>
  <c r="H121" i="30" s="1"/>
  <c r="G144" i="30"/>
  <c r="I142" i="30" s="1"/>
  <c r="H136" i="30"/>
  <c r="H138" i="30"/>
  <c r="H148" i="29"/>
  <c r="H128" i="28"/>
  <c r="H148" i="28" s="1"/>
  <c r="H122" i="27"/>
  <c r="I142" i="27"/>
  <c r="I182" i="27" s="1"/>
  <c r="H128" i="27"/>
  <c r="H148" i="27" s="1"/>
  <c r="H125" i="26"/>
  <c r="H123" i="26"/>
  <c r="H124" i="26"/>
  <c r="G144" i="26"/>
  <c r="I142" i="26" s="1"/>
  <c r="H136" i="26"/>
  <c r="G131" i="26"/>
  <c r="I128" i="26" s="1"/>
  <c r="I180" i="26" s="1"/>
  <c r="H126" i="26"/>
  <c r="H127" i="26"/>
  <c r="H138" i="26"/>
  <c r="H136" i="25"/>
  <c r="H138" i="25" s="1"/>
  <c r="H126" i="25"/>
  <c r="G131" i="25"/>
  <c r="I128" i="25" s="1"/>
  <c r="H123" i="25"/>
  <c r="G144" i="25"/>
  <c r="I142" i="25" s="1"/>
  <c r="I182" i="25" s="1"/>
  <c r="H121" i="25"/>
  <c r="H124" i="25"/>
  <c r="H125" i="25"/>
  <c r="H141" i="25"/>
  <c r="H142" i="25" s="1"/>
  <c r="H124" i="24"/>
  <c r="H121" i="24"/>
  <c r="H125" i="24"/>
  <c r="H126" i="24"/>
  <c r="H127" i="24"/>
  <c r="G131" i="24"/>
  <c r="I128" i="24" s="1"/>
  <c r="I180" i="24" s="1"/>
  <c r="H137" i="24"/>
  <c r="H136" i="24"/>
  <c r="G144" i="24"/>
  <c r="H141" i="24" s="1"/>
  <c r="H142" i="24" s="1"/>
  <c r="H122" i="22"/>
  <c r="H128" i="22" s="1"/>
  <c r="H148" i="22" s="1"/>
  <c r="I148" i="21"/>
  <c r="C162" i="21" s="1"/>
  <c r="D162" i="21" s="1"/>
  <c r="H148" i="21"/>
  <c r="H141" i="20"/>
  <c r="H142" i="20" s="1"/>
  <c r="H136" i="19"/>
  <c r="H137" i="19"/>
  <c r="H133" i="19"/>
  <c r="I133" i="19" s="1"/>
  <c r="H125" i="19" s="1"/>
  <c r="H122" i="18"/>
  <c r="H128" i="18" s="1"/>
  <c r="H148" i="18" s="1"/>
  <c r="I142" i="18"/>
  <c r="I148" i="18" s="1"/>
  <c r="C162" i="18" s="1"/>
  <c r="D162" i="18" s="1"/>
  <c r="H122" i="16"/>
  <c r="H128" i="16"/>
  <c r="H131" i="14"/>
  <c r="I131" i="14" s="1"/>
  <c r="H119" i="14" s="1"/>
  <c r="H133" i="13"/>
  <c r="I133" i="13" s="1"/>
  <c r="H121" i="13" s="1"/>
  <c r="H137" i="13"/>
  <c r="G144" i="13"/>
  <c r="I142" i="13" s="1"/>
  <c r="I182" i="13" s="1"/>
  <c r="H136" i="13"/>
  <c r="H125" i="39"/>
  <c r="H124" i="39"/>
  <c r="H121" i="39"/>
  <c r="H126" i="39"/>
  <c r="H123" i="39"/>
  <c r="G131" i="39"/>
  <c r="I128" i="39" s="1"/>
  <c r="I180" i="39" s="1"/>
  <c r="H127" i="39"/>
  <c r="H137" i="39"/>
  <c r="H136" i="39"/>
  <c r="G144" i="39"/>
  <c r="G144" i="35"/>
  <c r="I142" i="35" s="1"/>
  <c r="H136" i="35"/>
  <c r="H138" i="35" s="1"/>
  <c r="I154" i="36"/>
  <c r="H154" i="36" s="1"/>
  <c r="I153" i="36"/>
  <c r="H153" i="36" s="1"/>
  <c r="I155" i="36"/>
  <c r="H155" i="36" s="1"/>
  <c r="I152" i="36"/>
  <c r="I156" i="36"/>
  <c r="H156" i="36" s="1"/>
  <c r="I183" i="36"/>
  <c r="I183" i="33"/>
  <c r="I154" i="31"/>
  <c r="H154" i="31" s="1"/>
  <c r="I156" i="31"/>
  <c r="H156" i="31" s="1"/>
  <c r="I153" i="31"/>
  <c r="H153" i="31" s="1"/>
  <c r="I155" i="31"/>
  <c r="H155" i="31" s="1"/>
  <c r="I152" i="31"/>
  <c r="I183" i="31"/>
  <c r="I182" i="29"/>
  <c r="I148" i="29"/>
  <c r="C162" i="29" s="1"/>
  <c r="D162" i="29" s="1"/>
  <c r="I182" i="28"/>
  <c r="I148" i="28"/>
  <c r="C162" i="28" s="1"/>
  <c r="D162" i="28" s="1"/>
  <c r="I182" i="22"/>
  <c r="I182" i="20"/>
  <c r="I142" i="19"/>
  <c r="H141" i="19"/>
  <c r="H142" i="19" s="1"/>
  <c r="H122" i="15"/>
  <c r="H124" i="15"/>
  <c r="H121" i="15"/>
  <c r="H123" i="15"/>
  <c r="H125" i="15"/>
  <c r="H126" i="15"/>
  <c r="H127" i="15"/>
  <c r="H148" i="17" l="1"/>
  <c r="H148" i="16"/>
  <c r="H138" i="39"/>
  <c r="I148" i="16"/>
  <c r="C162" i="16" s="1"/>
  <c r="D162" i="16" s="1"/>
  <c r="I182" i="16"/>
  <c r="I183" i="16" s="1"/>
  <c r="I182" i="17"/>
  <c r="I183" i="17" s="1"/>
  <c r="I148" i="17"/>
  <c r="C162" i="17" s="1"/>
  <c r="D162" i="17" s="1"/>
  <c r="I180" i="22"/>
  <c r="I148" i="22"/>
  <c r="C162" i="22" s="1"/>
  <c r="D162" i="22" s="1"/>
  <c r="I154" i="37"/>
  <c r="H154" i="37" s="1"/>
  <c r="I155" i="37"/>
  <c r="H155" i="37" s="1"/>
  <c r="I153" i="37"/>
  <c r="H153" i="37" s="1"/>
  <c r="I156" i="37"/>
  <c r="H156" i="37" s="1"/>
  <c r="I152" i="37"/>
  <c r="H152" i="37" s="1"/>
  <c r="H157" i="37" s="1"/>
  <c r="H170" i="37" s="1"/>
  <c r="I180" i="20"/>
  <c r="I148" i="20"/>
  <c r="C162" i="20" s="1"/>
  <c r="D162" i="20" s="1"/>
  <c r="H122" i="23"/>
  <c r="H128" i="23" s="1"/>
  <c r="H148" i="23" s="1"/>
  <c r="I128" i="23"/>
  <c r="H128" i="35"/>
  <c r="I180" i="25"/>
  <c r="I183" i="25" s="1"/>
  <c r="I148" i="25"/>
  <c r="C162" i="25" s="1"/>
  <c r="D162" i="25" s="1"/>
  <c r="I155" i="21"/>
  <c r="H155" i="21" s="1"/>
  <c r="I152" i="21"/>
  <c r="H152" i="21" s="1"/>
  <c r="I154" i="16"/>
  <c r="H154" i="16" s="1"/>
  <c r="I155" i="16"/>
  <c r="H155" i="16" s="1"/>
  <c r="I153" i="16"/>
  <c r="H153" i="16" s="1"/>
  <c r="H136" i="15"/>
  <c r="H138" i="15" s="1"/>
  <c r="G144" i="15"/>
  <c r="H148" i="45"/>
  <c r="H153" i="45" s="1"/>
  <c r="H166" i="45" s="1"/>
  <c r="I153" i="45"/>
  <c r="I181" i="44"/>
  <c r="I152" i="44"/>
  <c r="H152" i="44" s="1"/>
  <c r="I151" i="44"/>
  <c r="H151" i="44" s="1"/>
  <c r="I150" i="44"/>
  <c r="I153" i="44"/>
  <c r="H153" i="44" s="1"/>
  <c r="I154" i="44"/>
  <c r="H154" i="44" s="1"/>
  <c r="G142" i="14"/>
  <c r="I139" i="14" s="1"/>
  <c r="I140" i="14" s="1"/>
  <c r="H134" i="14"/>
  <c r="H136" i="14" s="1"/>
  <c r="H148" i="43"/>
  <c r="I182" i="43"/>
  <c r="I183" i="43" s="1"/>
  <c r="I148" i="43"/>
  <c r="C162" i="43" s="1"/>
  <c r="D162" i="43" s="1"/>
  <c r="I182" i="42"/>
  <c r="I183" i="42" s="1"/>
  <c r="I148" i="42"/>
  <c r="C162" i="42" s="1"/>
  <c r="D162" i="42" s="1"/>
  <c r="H148" i="42"/>
  <c r="H138" i="41"/>
  <c r="H141" i="41"/>
  <c r="H142" i="41" s="1"/>
  <c r="I142" i="41"/>
  <c r="H128" i="41"/>
  <c r="I142" i="40"/>
  <c r="I182" i="40" s="1"/>
  <c r="H141" i="40"/>
  <c r="H142" i="40" s="1"/>
  <c r="I128" i="40"/>
  <c r="H122" i="40"/>
  <c r="H128" i="40"/>
  <c r="H122" i="39"/>
  <c r="H128" i="39" s="1"/>
  <c r="H122" i="38"/>
  <c r="H128" i="38" s="1"/>
  <c r="I142" i="38"/>
  <c r="H141" i="38"/>
  <c r="H142" i="38" s="1"/>
  <c r="H141" i="35"/>
  <c r="H142" i="35" s="1"/>
  <c r="I182" i="34"/>
  <c r="I183" i="34" s="1"/>
  <c r="I148" i="34"/>
  <c r="C162" i="34" s="1"/>
  <c r="D162" i="34" s="1"/>
  <c r="H148" i="34"/>
  <c r="I153" i="33"/>
  <c r="H153" i="33" s="1"/>
  <c r="I155" i="33"/>
  <c r="H155" i="33" s="1"/>
  <c r="I152" i="33"/>
  <c r="I156" i="33"/>
  <c r="H156" i="33" s="1"/>
  <c r="H122" i="32"/>
  <c r="H128" i="32" s="1"/>
  <c r="H148" i="32" s="1"/>
  <c r="I142" i="32"/>
  <c r="G131" i="30"/>
  <c r="I128" i="30" s="1"/>
  <c r="I180" i="30" s="1"/>
  <c r="H123" i="30"/>
  <c r="H127" i="30"/>
  <c r="H124" i="30"/>
  <c r="H126" i="30"/>
  <c r="H125" i="30"/>
  <c r="H141" i="30"/>
  <c r="H142" i="30" s="1"/>
  <c r="I148" i="27"/>
  <c r="C162" i="27" s="1"/>
  <c r="D162" i="27" s="1"/>
  <c r="I154" i="27" s="1"/>
  <c r="H154" i="27" s="1"/>
  <c r="H122" i="26"/>
  <c r="H128" i="26" s="1"/>
  <c r="H141" i="26"/>
  <c r="H142" i="26" s="1"/>
  <c r="H122" i="25"/>
  <c r="H128" i="25" s="1"/>
  <c r="H148" i="25"/>
  <c r="H128" i="15"/>
  <c r="H122" i="24"/>
  <c r="H128" i="24" s="1"/>
  <c r="I142" i="24"/>
  <c r="H138" i="24"/>
  <c r="I156" i="21"/>
  <c r="H156" i="21" s="1"/>
  <c r="I153" i="21"/>
  <c r="H153" i="21" s="1"/>
  <c r="I154" i="21"/>
  <c r="H154" i="21" s="1"/>
  <c r="H148" i="20"/>
  <c r="H138" i="19"/>
  <c r="H123" i="19"/>
  <c r="H124" i="19"/>
  <c r="H121" i="19"/>
  <c r="H127" i="19"/>
  <c r="H126" i="19"/>
  <c r="G131" i="19"/>
  <c r="I128" i="19" s="1"/>
  <c r="I180" i="19" s="1"/>
  <c r="I182" i="18"/>
  <c r="I183" i="18" s="1"/>
  <c r="H122" i="14"/>
  <c r="H124" i="14"/>
  <c r="G129" i="14"/>
  <c r="I120" i="14" s="1"/>
  <c r="I126" i="14" s="1"/>
  <c r="I178" i="14" s="1"/>
  <c r="H121" i="14"/>
  <c r="H123" i="14"/>
  <c r="H125" i="14"/>
  <c r="H138" i="13"/>
  <c r="G131" i="13"/>
  <c r="I128" i="13" s="1"/>
  <c r="I180" i="13" s="1"/>
  <c r="H124" i="13"/>
  <c r="H125" i="13"/>
  <c r="H126" i="13"/>
  <c r="H122" i="13"/>
  <c r="H123" i="13"/>
  <c r="H127" i="13"/>
  <c r="H141" i="13"/>
  <c r="H142" i="13" s="1"/>
  <c r="I148" i="13"/>
  <c r="C162" i="13" s="1"/>
  <c r="D162" i="13" s="1"/>
  <c r="I154" i="13" s="1"/>
  <c r="H154" i="13" s="1"/>
  <c r="I142" i="39"/>
  <c r="H141" i="39"/>
  <c r="H142" i="39" s="1"/>
  <c r="I157" i="37"/>
  <c r="H152" i="36"/>
  <c r="H157" i="36" s="1"/>
  <c r="H170" i="36" s="1"/>
  <c r="I157" i="36"/>
  <c r="I182" i="35"/>
  <c r="I148" i="35"/>
  <c r="C162" i="35" s="1"/>
  <c r="D162" i="35" s="1"/>
  <c r="I157" i="31"/>
  <c r="H152" i="31"/>
  <c r="H157" i="31" s="1"/>
  <c r="H170" i="31" s="1"/>
  <c r="I182" i="30"/>
  <c r="I183" i="29"/>
  <c r="I154" i="29"/>
  <c r="H154" i="29" s="1"/>
  <c r="I152" i="29"/>
  <c r="I153" i="29"/>
  <c r="H153" i="29" s="1"/>
  <c r="I156" i="29"/>
  <c r="H156" i="29" s="1"/>
  <c r="I155" i="29"/>
  <c r="H155" i="29" s="1"/>
  <c r="I183" i="28"/>
  <c r="I154" i="28"/>
  <c r="H154" i="28" s="1"/>
  <c r="I153" i="28"/>
  <c r="H153" i="28" s="1"/>
  <c r="I156" i="28"/>
  <c r="H156" i="28" s="1"/>
  <c r="I152" i="28"/>
  <c r="I155" i="28"/>
  <c r="H155" i="28" s="1"/>
  <c r="I183" i="27"/>
  <c r="I182" i="26"/>
  <c r="I148" i="26"/>
  <c r="C162" i="26" s="1"/>
  <c r="D162" i="26" s="1"/>
  <c r="I183" i="22"/>
  <c r="I154" i="22"/>
  <c r="H154" i="22" s="1"/>
  <c r="I153" i="22"/>
  <c r="H153" i="22" s="1"/>
  <c r="I152" i="22"/>
  <c r="I156" i="22"/>
  <c r="H156" i="22" s="1"/>
  <c r="I155" i="22"/>
  <c r="H155" i="22" s="1"/>
  <c r="I154" i="20"/>
  <c r="H154" i="20" s="1"/>
  <c r="I153" i="20"/>
  <c r="H153" i="20" s="1"/>
  <c r="I152" i="20"/>
  <c r="I156" i="20"/>
  <c r="H156" i="20" s="1"/>
  <c r="I155" i="20"/>
  <c r="H155" i="20" s="1"/>
  <c r="I183" i="20"/>
  <c r="I182" i="19"/>
  <c r="I154" i="18"/>
  <c r="H154" i="18" s="1"/>
  <c r="I156" i="18"/>
  <c r="H156" i="18" s="1"/>
  <c r="I153" i="18"/>
  <c r="H153" i="18" s="1"/>
  <c r="I152" i="18"/>
  <c r="I155" i="18"/>
  <c r="H155" i="18" s="1"/>
  <c r="I180" i="14"/>
  <c r="I183" i="13"/>
  <c r="I12" i="3"/>
  <c r="I13" i="3"/>
  <c r="I14" i="3"/>
  <c r="I15" i="3"/>
  <c r="I18" i="3"/>
  <c r="I19" i="3"/>
  <c r="I20" i="3"/>
  <c r="I21" i="3"/>
  <c r="I22" i="3"/>
  <c r="I23" i="3"/>
  <c r="I24" i="3"/>
  <c r="I25" i="3"/>
  <c r="I26" i="3"/>
  <c r="I28" i="3"/>
  <c r="I30" i="3"/>
  <c r="I31" i="3"/>
  <c r="I32" i="3"/>
  <c r="I33" i="3"/>
  <c r="I34" i="3"/>
  <c r="I35" i="3"/>
  <c r="I36" i="3"/>
  <c r="I37" i="3"/>
  <c r="I38" i="3"/>
  <c r="I39" i="3"/>
  <c r="I11" i="3"/>
  <c r="I10" i="3"/>
  <c r="I9" i="3"/>
  <c r="I8" i="3"/>
  <c r="I7" i="3"/>
  <c r="I6" i="3"/>
  <c r="I152" i="16" l="1"/>
  <c r="I156" i="16"/>
  <c r="H156" i="16" s="1"/>
  <c r="H148" i="39"/>
  <c r="I182" i="24"/>
  <c r="I183" i="24" s="1"/>
  <c r="I148" i="24"/>
  <c r="C162" i="24" s="1"/>
  <c r="D162" i="24" s="1"/>
  <c r="I156" i="17"/>
  <c r="H156" i="17" s="1"/>
  <c r="I155" i="17"/>
  <c r="H155" i="17" s="1"/>
  <c r="I153" i="17"/>
  <c r="H153" i="17" s="1"/>
  <c r="I152" i="17"/>
  <c r="I154" i="17"/>
  <c r="H154" i="17" s="1"/>
  <c r="I148" i="23"/>
  <c r="C162" i="23" s="1"/>
  <c r="D162" i="23" s="1"/>
  <c r="I180" i="23"/>
  <c r="I183" i="23" s="1"/>
  <c r="H148" i="35"/>
  <c r="I155" i="25"/>
  <c r="H155" i="25" s="1"/>
  <c r="I156" i="25"/>
  <c r="H156" i="25" s="1"/>
  <c r="I153" i="25"/>
  <c r="H153" i="25" s="1"/>
  <c r="I154" i="25"/>
  <c r="H154" i="25" s="1"/>
  <c r="I152" i="25"/>
  <c r="H152" i="16"/>
  <c r="H157" i="16" s="1"/>
  <c r="H170" i="16" s="1"/>
  <c r="I157" i="16"/>
  <c r="I142" i="15"/>
  <c r="H141" i="15"/>
  <c r="H142" i="15" s="1"/>
  <c r="H148" i="15" s="1"/>
  <c r="I157" i="33"/>
  <c r="H152" i="33"/>
  <c r="H157" i="33" s="1"/>
  <c r="H170" i="33" s="1"/>
  <c r="I148" i="32"/>
  <c r="C162" i="32" s="1"/>
  <c r="D162" i="32" s="1"/>
  <c r="I182" i="32"/>
  <c r="I183" i="32" s="1"/>
  <c r="I166" i="45"/>
  <c r="I183" i="45"/>
  <c r="G193" i="45" s="1"/>
  <c r="I182" i="45"/>
  <c r="H150" i="44"/>
  <c r="H155" i="44" s="1"/>
  <c r="H168" i="44" s="1"/>
  <c r="I155" i="44"/>
  <c r="H139" i="14"/>
  <c r="H140" i="14" s="1"/>
  <c r="I146" i="14"/>
  <c r="C160" i="14" s="1"/>
  <c r="D160" i="14" s="1"/>
  <c r="I154" i="14" s="1"/>
  <c r="H154" i="14" s="1"/>
  <c r="I181" i="14"/>
  <c r="I154" i="43"/>
  <c r="H154" i="43" s="1"/>
  <c r="I153" i="43"/>
  <c r="H153" i="43" s="1"/>
  <c r="I156" i="43"/>
  <c r="H156" i="43" s="1"/>
  <c r="I152" i="43"/>
  <c r="I155" i="43"/>
  <c r="H155" i="43" s="1"/>
  <c r="I154" i="42"/>
  <c r="H154" i="42" s="1"/>
  <c r="I155" i="42"/>
  <c r="H155" i="42" s="1"/>
  <c r="I153" i="42"/>
  <c r="H153" i="42" s="1"/>
  <c r="I152" i="42"/>
  <c r="I156" i="42"/>
  <c r="H156" i="42" s="1"/>
  <c r="I182" i="41"/>
  <c r="I183" i="41" s="1"/>
  <c r="I148" i="41"/>
  <c r="C162" i="41" s="1"/>
  <c r="D162" i="41" s="1"/>
  <c r="H148" i="41"/>
  <c r="I180" i="40"/>
  <c r="I183" i="40" s="1"/>
  <c r="I148" i="40"/>
  <c r="C162" i="40" s="1"/>
  <c r="D162" i="40" s="1"/>
  <c r="H148" i="40"/>
  <c r="I182" i="38"/>
  <c r="I183" i="38" s="1"/>
  <c r="I148" i="38"/>
  <c r="C162" i="38" s="1"/>
  <c r="D162" i="38" s="1"/>
  <c r="H148" i="38"/>
  <c r="I154" i="34"/>
  <c r="H154" i="34" s="1"/>
  <c r="I153" i="34"/>
  <c r="H153" i="34" s="1"/>
  <c r="I156" i="34"/>
  <c r="H156" i="34" s="1"/>
  <c r="I152" i="34"/>
  <c r="I155" i="34"/>
  <c r="H155" i="34" s="1"/>
  <c r="I148" i="30"/>
  <c r="C162" i="30" s="1"/>
  <c r="D162" i="30" s="1"/>
  <c r="H122" i="30"/>
  <c r="H128" i="30" s="1"/>
  <c r="H148" i="30" s="1"/>
  <c r="I156" i="27"/>
  <c r="H156" i="27" s="1"/>
  <c r="I152" i="27"/>
  <c r="I153" i="27"/>
  <c r="H153" i="27" s="1"/>
  <c r="I155" i="27"/>
  <c r="H155" i="27" s="1"/>
  <c r="H148" i="26"/>
  <c r="H148" i="24"/>
  <c r="H157" i="21"/>
  <c r="H170" i="21" s="1"/>
  <c r="I157" i="21"/>
  <c r="H122" i="19"/>
  <c r="H128" i="19" s="1"/>
  <c r="H148" i="19" s="1"/>
  <c r="I148" i="19"/>
  <c r="C162" i="19" s="1"/>
  <c r="D162" i="19" s="1"/>
  <c r="H120" i="14"/>
  <c r="H126" i="14"/>
  <c r="H128" i="13"/>
  <c r="I152" i="13"/>
  <c r="H152" i="13" s="1"/>
  <c r="H148" i="13"/>
  <c r="I156" i="13"/>
  <c r="H156" i="13" s="1"/>
  <c r="I153" i="13"/>
  <c r="H153" i="13" s="1"/>
  <c r="I155" i="13"/>
  <c r="H155" i="13" s="1"/>
  <c r="I148" i="39"/>
  <c r="C162" i="39" s="1"/>
  <c r="D162" i="39" s="1"/>
  <c r="I182" i="39"/>
  <c r="I183" i="39" s="1"/>
  <c r="I170" i="37"/>
  <c r="I186" i="37"/>
  <c r="I187" i="37"/>
  <c r="G197" i="37" s="1"/>
  <c r="I170" i="36"/>
  <c r="I187" i="36"/>
  <c r="G197" i="36" s="1"/>
  <c r="I186" i="36"/>
  <c r="I183" i="35"/>
  <c r="I154" i="35"/>
  <c r="H154" i="35" s="1"/>
  <c r="I155" i="35"/>
  <c r="H155" i="35" s="1"/>
  <c r="I153" i="35"/>
  <c r="H153" i="35" s="1"/>
  <c r="I152" i="35"/>
  <c r="I156" i="35"/>
  <c r="H156" i="35" s="1"/>
  <c r="I170" i="31"/>
  <c r="I187" i="31"/>
  <c r="G197" i="31" s="1"/>
  <c r="I186" i="31"/>
  <c r="I183" i="30"/>
  <c r="H152" i="29"/>
  <c r="H157" i="29" s="1"/>
  <c r="H170" i="29" s="1"/>
  <c r="I157" i="29"/>
  <c r="H152" i="28"/>
  <c r="H157" i="28" s="1"/>
  <c r="H170" i="28" s="1"/>
  <c r="I157" i="28"/>
  <c r="H152" i="27"/>
  <c r="I183" i="26"/>
  <c r="I154" i="26"/>
  <c r="H154" i="26" s="1"/>
  <c r="I156" i="26"/>
  <c r="H156" i="26" s="1"/>
  <c r="I153" i="26"/>
  <c r="H153" i="26" s="1"/>
  <c r="I152" i="26"/>
  <c r="I155" i="26"/>
  <c r="H155" i="26" s="1"/>
  <c r="H152" i="22"/>
  <c r="H157" i="22" s="1"/>
  <c r="H170" i="22" s="1"/>
  <c r="I157" i="22"/>
  <c r="I157" i="20"/>
  <c r="H152" i="20"/>
  <c r="H157" i="20" s="1"/>
  <c r="H170" i="20" s="1"/>
  <c r="I183" i="19"/>
  <c r="H152" i="18"/>
  <c r="H157" i="18" s="1"/>
  <c r="H170" i="18" s="1"/>
  <c r="I157" i="18"/>
  <c r="H197" i="11"/>
  <c r="E165" i="11"/>
  <c r="H164" i="11"/>
  <c r="H167" i="11" s="1"/>
  <c r="D164" i="11" s="1"/>
  <c r="E164" i="11" s="1"/>
  <c r="G164" i="11"/>
  <c r="G167" i="11" s="1"/>
  <c r="D163" i="11" s="1"/>
  <c r="E163" i="11" s="1"/>
  <c r="F164" i="11"/>
  <c r="F163" i="11"/>
  <c r="F162" i="11"/>
  <c r="I138" i="11"/>
  <c r="I181" i="11" s="1"/>
  <c r="F131" i="11"/>
  <c r="G115" i="11"/>
  <c r="C115" i="11"/>
  <c r="A115" i="11"/>
  <c r="H114" i="11"/>
  <c r="F113" i="11"/>
  <c r="G111" i="11"/>
  <c r="C111" i="11"/>
  <c r="A111" i="11"/>
  <c r="G107" i="11"/>
  <c r="C107" i="11"/>
  <c r="A107" i="11"/>
  <c r="I102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G5" i="11"/>
  <c r="I154" i="24" l="1"/>
  <c r="H154" i="24" s="1"/>
  <c r="I153" i="24"/>
  <c r="H153" i="24" s="1"/>
  <c r="I155" i="24"/>
  <c r="H155" i="24" s="1"/>
  <c r="I156" i="24"/>
  <c r="H156" i="24" s="1"/>
  <c r="I152" i="24"/>
  <c r="I187" i="16"/>
  <c r="G197" i="16" s="1"/>
  <c r="I170" i="16"/>
  <c r="I186" i="16"/>
  <c r="H186" i="16" s="1"/>
  <c r="H187" i="16" s="1"/>
  <c r="I186" i="21"/>
  <c r="H186" i="21" s="1"/>
  <c r="H187" i="21" s="1"/>
  <c r="I170" i="21"/>
  <c r="I187" i="21"/>
  <c r="G197" i="21" s="1"/>
  <c r="H152" i="17"/>
  <c r="H157" i="17" s="1"/>
  <c r="H170" i="17" s="1"/>
  <c r="I157" i="17"/>
  <c r="I154" i="32"/>
  <c r="H154" i="32" s="1"/>
  <c r="I153" i="32"/>
  <c r="H153" i="32" s="1"/>
  <c r="I152" i="32"/>
  <c r="I156" i="32"/>
  <c r="H156" i="32" s="1"/>
  <c r="I155" i="32"/>
  <c r="H155" i="32" s="1"/>
  <c r="I154" i="30"/>
  <c r="H154" i="30" s="1"/>
  <c r="I152" i="30"/>
  <c r="H152" i="30" s="1"/>
  <c r="I153" i="30"/>
  <c r="I156" i="30"/>
  <c r="H156" i="30" s="1"/>
  <c r="I155" i="30"/>
  <c r="H155" i="30" s="1"/>
  <c r="I154" i="19"/>
  <c r="H154" i="19" s="1"/>
  <c r="I153" i="19"/>
  <c r="H153" i="19" s="1"/>
  <c r="I152" i="23"/>
  <c r="I156" i="23"/>
  <c r="H156" i="23" s="1"/>
  <c r="I153" i="23"/>
  <c r="H153" i="23" s="1"/>
  <c r="I155" i="23"/>
  <c r="H155" i="23" s="1"/>
  <c r="I154" i="23"/>
  <c r="H154" i="23" s="1"/>
  <c r="I182" i="15"/>
  <c r="I183" i="15" s="1"/>
  <c r="I148" i="15"/>
  <c r="C162" i="15" s="1"/>
  <c r="D162" i="15" s="1"/>
  <c r="H182" i="45"/>
  <c r="H183" i="45" s="1"/>
  <c r="H152" i="25"/>
  <c r="H157" i="25" s="1"/>
  <c r="H170" i="25" s="1"/>
  <c r="I157" i="25"/>
  <c r="I186" i="33"/>
  <c r="I170" i="33"/>
  <c r="I187" i="33"/>
  <c r="G197" i="33" s="1"/>
  <c r="I156" i="19"/>
  <c r="H156" i="19" s="1"/>
  <c r="I152" i="19"/>
  <c r="I155" i="19"/>
  <c r="H155" i="19" s="1"/>
  <c r="I193" i="45"/>
  <c r="J6" i="3" s="1"/>
  <c r="H177" i="45"/>
  <c r="H170" i="45"/>
  <c r="H172" i="45"/>
  <c r="H171" i="45"/>
  <c r="H178" i="45"/>
  <c r="H176" i="45"/>
  <c r="I168" i="44"/>
  <c r="I185" i="44"/>
  <c r="G195" i="44" s="1"/>
  <c r="I184" i="44"/>
  <c r="H146" i="14"/>
  <c r="I152" i="14"/>
  <c r="H152" i="14" s="1"/>
  <c r="I153" i="14"/>
  <c r="H153" i="14" s="1"/>
  <c r="I150" i="14"/>
  <c r="H150" i="14" s="1"/>
  <c r="I151" i="14"/>
  <c r="H151" i="14" s="1"/>
  <c r="I157" i="43"/>
  <c r="H152" i="43"/>
  <c r="H157" i="43" s="1"/>
  <c r="H170" i="43" s="1"/>
  <c r="H152" i="42"/>
  <c r="H157" i="42" s="1"/>
  <c r="H170" i="42" s="1"/>
  <c r="I157" i="42"/>
  <c r="I152" i="41"/>
  <c r="I156" i="41"/>
  <c r="H156" i="41" s="1"/>
  <c r="I155" i="41"/>
  <c r="H155" i="41" s="1"/>
  <c r="I154" i="41"/>
  <c r="H154" i="41" s="1"/>
  <c r="I153" i="41"/>
  <c r="H153" i="41" s="1"/>
  <c r="I155" i="40"/>
  <c r="H155" i="40" s="1"/>
  <c r="I153" i="40"/>
  <c r="H153" i="40" s="1"/>
  <c r="I154" i="40"/>
  <c r="H154" i="40" s="1"/>
  <c r="I152" i="40"/>
  <c r="I156" i="40"/>
  <c r="H156" i="40" s="1"/>
  <c r="I155" i="38"/>
  <c r="H155" i="38" s="1"/>
  <c r="I153" i="38"/>
  <c r="H153" i="38" s="1"/>
  <c r="I152" i="38"/>
  <c r="I154" i="38"/>
  <c r="H154" i="38" s="1"/>
  <c r="I156" i="38"/>
  <c r="H156" i="38" s="1"/>
  <c r="H152" i="34"/>
  <c r="H157" i="34" s="1"/>
  <c r="H170" i="34" s="1"/>
  <c r="I157" i="34"/>
  <c r="H157" i="27"/>
  <c r="H170" i="27" s="1"/>
  <c r="I157" i="27"/>
  <c r="I157" i="13"/>
  <c r="I187" i="13" s="1"/>
  <c r="G197" i="13" s="1"/>
  <c r="H157" i="13"/>
  <c r="H170" i="13" s="1"/>
  <c r="I156" i="39"/>
  <c r="H156" i="39" s="1"/>
  <c r="I154" i="39"/>
  <c r="H154" i="39" s="1"/>
  <c r="I152" i="39"/>
  <c r="I155" i="39"/>
  <c r="H155" i="39" s="1"/>
  <c r="I153" i="39"/>
  <c r="H153" i="39" s="1"/>
  <c r="I197" i="37"/>
  <c r="J33" i="3" s="1"/>
  <c r="K33" i="3" s="1"/>
  <c r="H181" i="37"/>
  <c r="H180" i="37"/>
  <c r="H174" i="37"/>
  <c r="H175" i="37"/>
  <c r="H176" i="37"/>
  <c r="H182" i="37"/>
  <c r="H186" i="37"/>
  <c r="H187" i="37" s="1"/>
  <c r="H186" i="36"/>
  <c r="H187" i="36" s="1"/>
  <c r="I197" i="36"/>
  <c r="J32" i="3" s="1"/>
  <c r="K32" i="3" s="1"/>
  <c r="H181" i="36"/>
  <c r="H174" i="36"/>
  <c r="H180" i="36"/>
  <c r="H175" i="36"/>
  <c r="H176" i="36"/>
  <c r="H182" i="36"/>
  <c r="H152" i="35"/>
  <c r="H157" i="35" s="1"/>
  <c r="H170" i="35" s="1"/>
  <c r="I157" i="35"/>
  <c r="I197" i="31"/>
  <c r="J24" i="3" s="1"/>
  <c r="K24" i="3" s="1"/>
  <c r="H181" i="31"/>
  <c r="H180" i="31"/>
  <c r="H174" i="31"/>
  <c r="H175" i="31"/>
  <c r="H176" i="31"/>
  <c r="H182" i="31"/>
  <c r="H186" i="31"/>
  <c r="H187" i="31" s="1"/>
  <c r="I170" i="29"/>
  <c r="I187" i="29"/>
  <c r="G197" i="29" s="1"/>
  <c r="I186" i="29"/>
  <c r="I170" i="28"/>
  <c r="I186" i="28"/>
  <c r="I187" i="28"/>
  <c r="G197" i="28" s="1"/>
  <c r="H152" i="26"/>
  <c r="H157" i="26" s="1"/>
  <c r="H170" i="26" s="1"/>
  <c r="I157" i="26"/>
  <c r="I170" i="22"/>
  <c r="I187" i="22"/>
  <c r="G197" i="22" s="1"/>
  <c r="I186" i="22"/>
  <c r="I170" i="20"/>
  <c r="I187" i="20"/>
  <c r="G197" i="20" s="1"/>
  <c r="I186" i="20"/>
  <c r="I170" i="18"/>
  <c r="I187" i="18"/>
  <c r="G197" i="18" s="1"/>
  <c r="I186" i="18"/>
  <c r="I42" i="11"/>
  <c r="E107" i="11"/>
  <c r="E115" i="11"/>
  <c r="H88" i="11"/>
  <c r="H89" i="11" s="1"/>
  <c r="H91" i="11" s="1"/>
  <c r="E111" i="11"/>
  <c r="F111" i="11" s="1"/>
  <c r="H111" i="11" s="1"/>
  <c r="I111" i="11" s="1"/>
  <c r="I95" i="11" s="1"/>
  <c r="I43" i="11"/>
  <c r="F107" i="11"/>
  <c r="H107" i="11" s="1"/>
  <c r="F115" i="11"/>
  <c r="H115" i="11" s="1"/>
  <c r="I115" i="11" s="1"/>
  <c r="I94" i="11" s="1"/>
  <c r="I157" i="24" l="1"/>
  <c r="H152" i="24"/>
  <c r="H157" i="24" s="1"/>
  <c r="H170" i="24" s="1"/>
  <c r="H180" i="16"/>
  <c r="H175" i="16"/>
  <c r="H181" i="16"/>
  <c r="H176" i="16"/>
  <c r="I197" i="16"/>
  <c r="J7" i="3" s="1"/>
  <c r="K7" i="3" s="1"/>
  <c r="H174" i="16"/>
  <c r="H182" i="16"/>
  <c r="H181" i="21"/>
  <c r="H175" i="21"/>
  <c r="H176" i="21"/>
  <c r="I197" i="21"/>
  <c r="J12" i="3" s="1"/>
  <c r="K12" i="3" s="1"/>
  <c r="H174" i="21"/>
  <c r="H182" i="21"/>
  <c r="H180" i="21"/>
  <c r="I186" i="17"/>
  <c r="I187" i="17"/>
  <c r="G197" i="17" s="1"/>
  <c r="I170" i="17"/>
  <c r="I157" i="32"/>
  <c r="H152" i="32"/>
  <c r="H157" i="32" s="1"/>
  <c r="H170" i="32" s="1"/>
  <c r="H153" i="30"/>
  <c r="H157" i="30" s="1"/>
  <c r="H170" i="30" s="1"/>
  <c r="I157" i="30"/>
  <c r="H152" i="19"/>
  <c r="H157" i="19" s="1"/>
  <c r="H170" i="19" s="1"/>
  <c r="I157" i="19"/>
  <c r="H186" i="33"/>
  <c r="H187" i="33" s="1"/>
  <c r="H152" i="23"/>
  <c r="H157" i="23" s="1"/>
  <c r="H170" i="23" s="1"/>
  <c r="I157" i="23"/>
  <c r="I155" i="15"/>
  <c r="H155" i="15" s="1"/>
  <c r="I156" i="15"/>
  <c r="H156" i="15" s="1"/>
  <c r="I152" i="15"/>
  <c r="I153" i="15"/>
  <c r="H153" i="15" s="1"/>
  <c r="I154" i="15"/>
  <c r="H154" i="15" s="1"/>
  <c r="I186" i="25"/>
  <c r="I187" i="25"/>
  <c r="G197" i="25" s="1"/>
  <c r="I170" i="25"/>
  <c r="I197" i="33"/>
  <c r="J26" i="3" s="1"/>
  <c r="K26" i="3" s="1"/>
  <c r="H180" i="33"/>
  <c r="H174" i="33"/>
  <c r="H175" i="33"/>
  <c r="H182" i="33"/>
  <c r="H181" i="33"/>
  <c r="H176" i="33"/>
  <c r="I170" i="27"/>
  <c r="I187" i="27"/>
  <c r="G197" i="27" s="1"/>
  <c r="I186" i="27"/>
  <c r="H179" i="45"/>
  <c r="H173" i="45"/>
  <c r="H184" i="44"/>
  <c r="H185" i="44" s="1"/>
  <c r="I195" i="44"/>
  <c r="J5" i="3" s="1"/>
  <c r="K5" i="3" s="1"/>
  <c r="H179" i="44"/>
  <c r="H172" i="44"/>
  <c r="H174" i="44"/>
  <c r="H173" i="44"/>
  <c r="H180" i="44"/>
  <c r="H178" i="44"/>
  <c r="H181" i="44" s="1"/>
  <c r="H155" i="14"/>
  <c r="H168" i="14" s="1"/>
  <c r="I155" i="14"/>
  <c r="I168" i="14" s="1"/>
  <c r="I187" i="43"/>
  <c r="G197" i="43" s="1"/>
  <c r="I186" i="43"/>
  <c r="I170" i="43"/>
  <c r="I187" i="42"/>
  <c r="G197" i="42" s="1"/>
  <c r="I186" i="42"/>
  <c r="I170" i="42"/>
  <c r="H152" i="41"/>
  <c r="H157" i="41" s="1"/>
  <c r="H170" i="41" s="1"/>
  <c r="I157" i="41"/>
  <c r="I157" i="40"/>
  <c r="H152" i="40"/>
  <c r="H157" i="40" s="1"/>
  <c r="H170" i="40" s="1"/>
  <c r="I157" i="38"/>
  <c r="H152" i="38"/>
  <c r="H157" i="38" s="1"/>
  <c r="H170" i="38" s="1"/>
  <c r="I187" i="34"/>
  <c r="G197" i="34" s="1"/>
  <c r="I170" i="34"/>
  <c r="I186" i="34"/>
  <c r="H186" i="22"/>
  <c r="H187" i="22" s="1"/>
  <c r="H186" i="20"/>
  <c r="H187" i="20" s="1"/>
  <c r="I186" i="13"/>
  <c r="H186" i="13" s="1"/>
  <c r="H187" i="13" s="1"/>
  <c r="I170" i="13"/>
  <c r="I157" i="39"/>
  <c r="H152" i="39"/>
  <c r="H157" i="39" s="1"/>
  <c r="H170" i="39" s="1"/>
  <c r="H177" i="37"/>
  <c r="H183" i="37"/>
  <c r="H183" i="36"/>
  <c r="H177" i="36"/>
  <c r="I186" i="35"/>
  <c r="I170" i="35"/>
  <c r="I187" i="35"/>
  <c r="G197" i="35" s="1"/>
  <c r="H177" i="31"/>
  <c r="H183" i="31"/>
  <c r="H186" i="29"/>
  <c r="H187" i="29" s="1"/>
  <c r="I197" i="29"/>
  <c r="J22" i="3" s="1"/>
  <c r="K22" i="3" s="1"/>
  <c r="H181" i="29"/>
  <c r="H180" i="29"/>
  <c r="H176" i="29"/>
  <c r="H174" i="29"/>
  <c r="H175" i="29"/>
  <c r="H182" i="29"/>
  <c r="I197" i="28"/>
  <c r="J21" i="3" s="1"/>
  <c r="K21" i="3" s="1"/>
  <c r="H181" i="28"/>
  <c r="H180" i="28"/>
  <c r="H176" i="28"/>
  <c r="H174" i="28"/>
  <c r="H175" i="28"/>
  <c r="H182" i="28"/>
  <c r="H186" i="28"/>
  <c r="H187" i="28" s="1"/>
  <c r="I170" i="26"/>
  <c r="I186" i="26"/>
  <c r="I187" i="26"/>
  <c r="G197" i="26" s="1"/>
  <c r="I170" i="24"/>
  <c r="I187" i="24"/>
  <c r="G197" i="24" s="1"/>
  <c r="I186" i="24"/>
  <c r="I197" i="22"/>
  <c r="J13" i="3" s="1"/>
  <c r="K13" i="3" s="1"/>
  <c r="H181" i="22"/>
  <c r="H180" i="22"/>
  <c r="H176" i="22"/>
  <c r="H174" i="22"/>
  <c r="H175" i="22"/>
  <c r="H182" i="22"/>
  <c r="H177" i="21"/>
  <c r="H183" i="21"/>
  <c r="I197" i="20"/>
  <c r="J11" i="3" s="1"/>
  <c r="K11" i="3" s="1"/>
  <c r="H181" i="20"/>
  <c r="H176" i="20"/>
  <c r="H174" i="20"/>
  <c r="H180" i="20"/>
  <c r="H175" i="20"/>
  <c r="H182" i="20"/>
  <c r="I197" i="18"/>
  <c r="J9" i="3" s="1"/>
  <c r="K9" i="3" s="1"/>
  <c r="H181" i="18"/>
  <c r="H180" i="18"/>
  <c r="H176" i="18"/>
  <c r="H174" i="18"/>
  <c r="H175" i="18"/>
  <c r="H182" i="18"/>
  <c r="H186" i="18"/>
  <c r="H187" i="18" s="1"/>
  <c r="H177" i="16"/>
  <c r="H183" i="16"/>
  <c r="I44" i="11"/>
  <c r="I46" i="11" s="1"/>
  <c r="H101" i="11" s="1"/>
  <c r="I197" i="13"/>
  <c r="J2" i="3" s="1"/>
  <c r="K2" i="3" s="1"/>
  <c r="K3" i="3" s="1"/>
  <c r="H181" i="13"/>
  <c r="H180" i="13"/>
  <c r="H174" i="13"/>
  <c r="H175" i="13"/>
  <c r="H176" i="13"/>
  <c r="H182" i="13"/>
  <c r="I107" i="11"/>
  <c r="I97" i="11" s="1"/>
  <c r="I103" i="11" s="1"/>
  <c r="H176" i="17" l="1"/>
  <c r="H180" i="17"/>
  <c r="H181" i="17"/>
  <c r="H175" i="17"/>
  <c r="H182" i="17"/>
  <c r="H174" i="17"/>
  <c r="H177" i="17" s="1"/>
  <c r="I197" i="17"/>
  <c r="J8" i="3" s="1"/>
  <c r="K8" i="3" s="1"/>
  <c r="H186" i="17"/>
  <c r="H187" i="17" s="1"/>
  <c r="H186" i="25"/>
  <c r="H187" i="25" s="1"/>
  <c r="H177" i="33"/>
  <c r="H183" i="33"/>
  <c r="I170" i="32"/>
  <c r="I187" i="32"/>
  <c r="G197" i="32" s="1"/>
  <c r="I186" i="32"/>
  <c r="I170" i="30"/>
  <c r="I187" i="30"/>
  <c r="G197" i="30" s="1"/>
  <c r="I186" i="30"/>
  <c r="I186" i="19"/>
  <c r="I187" i="19"/>
  <c r="G197" i="19" s="1"/>
  <c r="I170" i="19"/>
  <c r="H186" i="27"/>
  <c r="H187" i="27" s="1"/>
  <c r="H180" i="25"/>
  <c r="H181" i="25"/>
  <c r="I197" i="25"/>
  <c r="J18" i="3" s="1"/>
  <c r="K18" i="3" s="1"/>
  <c r="H182" i="25"/>
  <c r="H175" i="25"/>
  <c r="I197" i="27"/>
  <c r="J20" i="3" s="1"/>
  <c r="K20" i="3" s="1"/>
  <c r="H181" i="27"/>
  <c r="H175" i="27"/>
  <c r="H176" i="27"/>
  <c r="H182" i="27"/>
  <c r="H180" i="27"/>
  <c r="H183" i="27" s="1"/>
  <c r="H174" i="27"/>
  <c r="H177" i="27" s="1"/>
  <c r="I187" i="23"/>
  <c r="G197" i="23" s="1"/>
  <c r="I186" i="23"/>
  <c r="I170" i="23"/>
  <c r="I157" i="15"/>
  <c r="H152" i="15"/>
  <c r="H157" i="15" s="1"/>
  <c r="H170" i="15" s="1"/>
  <c r="H176" i="25"/>
  <c r="H174" i="25"/>
  <c r="H175" i="44"/>
  <c r="I184" i="14"/>
  <c r="I185" i="14"/>
  <c r="G195" i="14" s="1"/>
  <c r="I195" i="14" s="1"/>
  <c r="H186" i="43"/>
  <c r="H187" i="43" s="1"/>
  <c r="H180" i="43"/>
  <c r="H174" i="43"/>
  <c r="H175" i="43"/>
  <c r="H176" i="43"/>
  <c r="H182" i="43"/>
  <c r="I197" i="43"/>
  <c r="J39" i="3" s="1"/>
  <c r="K39" i="3" s="1"/>
  <c r="H181" i="43"/>
  <c r="H186" i="42"/>
  <c r="H187" i="42" s="1"/>
  <c r="H181" i="42"/>
  <c r="H174" i="42"/>
  <c r="I197" i="42"/>
  <c r="J38" i="3" s="1"/>
  <c r="K38" i="3" s="1"/>
  <c r="H180" i="42"/>
  <c r="H175" i="42"/>
  <c r="H176" i="42"/>
  <c r="H182" i="42"/>
  <c r="I170" i="41"/>
  <c r="I187" i="41"/>
  <c r="G197" i="41" s="1"/>
  <c r="I186" i="41"/>
  <c r="I186" i="40"/>
  <c r="I187" i="40"/>
  <c r="G197" i="40" s="1"/>
  <c r="I170" i="40"/>
  <c r="I187" i="38"/>
  <c r="G197" i="38" s="1"/>
  <c r="I170" i="38"/>
  <c r="I186" i="38"/>
  <c r="H186" i="34"/>
  <c r="H187" i="34" s="1"/>
  <c r="H181" i="34"/>
  <c r="I197" i="34"/>
  <c r="J30" i="3" s="1"/>
  <c r="K30" i="3" s="1"/>
  <c r="H180" i="34"/>
  <c r="H174" i="34"/>
  <c r="H176" i="34"/>
  <c r="H175" i="34"/>
  <c r="H182" i="34"/>
  <c r="H186" i="32"/>
  <c r="H187" i="32" s="1"/>
  <c r="I170" i="39"/>
  <c r="I187" i="39"/>
  <c r="G197" i="39" s="1"/>
  <c r="I186" i="39"/>
  <c r="H186" i="35"/>
  <c r="H187" i="35" s="1"/>
  <c r="I197" i="35"/>
  <c r="J31" i="3" s="1"/>
  <c r="K31" i="3" s="1"/>
  <c r="H181" i="35"/>
  <c r="H180" i="35"/>
  <c r="H176" i="35"/>
  <c r="H174" i="35"/>
  <c r="H175" i="35"/>
  <c r="H182" i="35"/>
  <c r="I197" i="32"/>
  <c r="J25" i="3" s="1"/>
  <c r="K25" i="3" s="1"/>
  <c r="H181" i="32"/>
  <c r="H180" i="32"/>
  <c r="H176" i="32"/>
  <c r="H174" i="32"/>
  <c r="H175" i="32"/>
  <c r="H182" i="32"/>
  <c r="I197" i="30"/>
  <c r="J23" i="3" s="1"/>
  <c r="K23" i="3" s="1"/>
  <c r="H181" i="30"/>
  <c r="H180" i="30"/>
  <c r="H176" i="30"/>
  <c r="H174" i="30"/>
  <c r="H175" i="30"/>
  <c r="H182" i="30"/>
  <c r="H177" i="29"/>
  <c r="H183" i="29"/>
  <c r="H177" i="28"/>
  <c r="H183" i="28"/>
  <c r="I197" i="26"/>
  <c r="J19" i="3" s="1"/>
  <c r="K19" i="3" s="1"/>
  <c r="H181" i="26"/>
  <c r="H180" i="26"/>
  <c r="H176" i="26"/>
  <c r="H174" i="26"/>
  <c r="H175" i="26"/>
  <c r="H182" i="26"/>
  <c r="H186" i="26"/>
  <c r="H187" i="26" s="1"/>
  <c r="H186" i="24"/>
  <c r="H187" i="24" s="1"/>
  <c r="I197" i="24"/>
  <c r="J15" i="3" s="1"/>
  <c r="K15" i="3" s="1"/>
  <c r="H181" i="24"/>
  <c r="H180" i="24"/>
  <c r="H176" i="24"/>
  <c r="H174" i="24"/>
  <c r="H175" i="24"/>
  <c r="H182" i="24"/>
  <c r="H177" i="22"/>
  <c r="H183" i="22"/>
  <c r="H183" i="20"/>
  <c r="H177" i="20"/>
  <c r="I197" i="19"/>
  <c r="J10" i="3" s="1"/>
  <c r="K10" i="3" s="1"/>
  <c r="H177" i="18"/>
  <c r="H183" i="18"/>
  <c r="H183" i="13"/>
  <c r="H177" i="13"/>
  <c r="I77" i="11"/>
  <c r="I131" i="11"/>
  <c r="I144" i="11"/>
  <c r="I194" i="11"/>
  <c r="H17" i="3" s="1"/>
  <c r="I17" i="3" s="1"/>
  <c r="I42" i="3" s="1"/>
  <c r="H100" i="11"/>
  <c r="H99" i="11"/>
  <c r="H44" i="11"/>
  <c r="A133" i="11"/>
  <c r="I64" i="11"/>
  <c r="I63" i="11"/>
  <c r="I71" i="11"/>
  <c r="I70" i="11"/>
  <c r="I82" i="11"/>
  <c r="H95" i="11"/>
  <c r="H97" i="11"/>
  <c r="H45" i="11"/>
  <c r="I59" i="11"/>
  <c r="H41" i="11"/>
  <c r="I74" i="11"/>
  <c r="H102" i="11"/>
  <c r="I72" i="11"/>
  <c r="H39" i="11"/>
  <c r="I76" i="11"/>
  <c r="I73" i="11"/>
  <c r="H42" i="11"/>
  <c r="H38" i="11"/>
  <c r="I88" i="11"/>
  <c r="I89" i="11" s="1"/>
  <c r="F133" i="11" s="1"/>
  <c r="I174" i="11"/>
  <c r="H40" i="11"/>
  <c r="I65" i="11"/>
  <c r="I84" i="11"/>
  <c r="H94" i="11"/>
  <c r="I60" i="11"/>
  <c r="H43" i="11"/>
  <c r="A146" i="11"/>
  <c r="H96" i="11"/>
  <c r="I75" i="11"/>
  <c r="I61" i="11"/>
  <c r="I83" i="11"/>
  <c r="H98" i="11"/>
  <c r="I58" i="11"/>
  <c r="I62" i="11"/>
  <c r="G133" i="11"/>
  <c r="I176" i="11"/>
  <c r="G146" i="11"/>
  <c r="H186" i="19" l="1"/>
  <c r="H187" i="19" s="1"/>
  <c r="H183" i="25"/>
  <c r="H186" i="38"/>
  <c r="H187" i="38" s="1"/>
  <c r="H186" i="30"/>
  <c r="H187" i="30" s="1"/>
  <c r="H181" i="19"/>
  <c r="H180" i="19"/>
  <c r="H176" i="19"/>
  <c r="H174" i="19"/>
  <c r="H175" i="19"/>
  <c r="H182" i="19"/>
  <c r="H177" i="25"/>
  <c r="H183" i="17"/>
  <c r="H186" i="23"/>
  <c r="H187" i="23" s="1"/>
  <c r="H175" i="23"/>
  <c r="H180" i="23"/>
  <c r="H174" i="23"/>
  <c r="H182" i="23"/>
  <c r="H181" i="23"/>
  <c r="H176" i="23"/>
  <c r="I197" i="23"/>
  <c r="J14" i="3" s="1"/>
  <c r="K14" i="3" s="1"/>
  <c r="I186" i="15"/>
  <c r="I187" i="15"/>
  <c r="G197" i="15" s="1"/>
  <c r="I170" i="15"/>
  <c r="K6" i="3"/>
  <c r="J4" i="3"/>
  <c r="K4" i="3" s="1"/>
  <c r="H184" i="14"/>
  <c r="H185" i="14" s="1"/>
  <c r="H180" i="14"/>
  <c r="H178" i="14"/>
  <c r="H174" i="14"/>
  <c r="H172" i="14"/>
  <c r="H179" i="14"/>
  <c r="H173" i="14"/>
  <c r="H175" i="14" s="1"/>
  <c r="H177" i="43"/>
  <c r="H183" i="43"/>
  <c r="H177" i="42"/>
  <c r="H183" i="42"/>
  <c r="H186" i="41"/>
  <c r="H187" i="41" s="1"/>
  <c r="H176" i="41"/>
  <c r="H175" i="41"/>
  <c r="I197" i="41"/>
  <c r="J37" i="3" s="1"/>
  <c r="K37" i="3" s="1"/>
  <c r="H180" i="41"/>
  <c r="H174" i="41"/>
  <c r="H182" i="41"/>
  <c r="H181" i="41"/>
  <c r="H181" i="40"/>
  <c r="H175" i="40"/>
  <c r="I197" i="40"/>
  <c r="J36" i="3" s="1"/>
  <c r="K36" i="3" s="1"/>
  <c r="H180" i="40"/>
  <c r="H174" i="40"/>
  <c r="H176" i="40"/>
  <c r="H182" i="40"/>
  <c r="H186" i="40"/>
  <c r="H187" i="40" s="1"/>
  <c r="I197" i="38"/>
  <c r="J34" i="3" s="1"/>
  <c r="K34" i="3" s="1"/>
  <c r="H181" i="38"/>
  <c r="H180" i="38"/>
  <c r="H174" i="38"/>
  <c r="H176" i="38"/>
  <c r="H175" i="38"/>
  <c r="H182" i="38"/>
  <c r="H183" i="34"/>
  <c r="H177" i="34"/>
  <c r="H177" i="32"/>
  <c r="H177" i="26"/>
  <c r="H174" i="39"/>
  <c r="H175" i="39"/>
  <c r="H176" i="39"/>
  <c r="H182" i="39"/>
  <c r="I197" i="39"/>
  <c r="J35" i="3" s="1"/>
  <c r="K35" i="3" s="1"/>
  <c r="H181" i="39"/>
  <c r="H180" i="39"/>
  <c r="H186" i="39"/>
  <c r="H187" i="39" s="1"/>
  <c r="H177" i="35"/>
  <c r="H183" i="35"/>
  <c r="H183" i="32"/>
  <c r="H177" i="30"/>
  <c r="H183" i="30"/>
  <c r="H183" i="26"/>
  <c r="H177" i="24"/>
  <c r="H183" i="24"/>
  <c r="H177" i="19"/>
  <c r="H183" i="19"/>
  <c r="H46" i="11"/>
  <c r="H103" i="11"/>
  <c r="I85" i="11"/>
  <c r="E146" i="11" s="1"/>
  <c r="I78" i="11"/>
  <c r="D146" i="11" s="1"/>
  <c r="I66" i="11"/>
  <c r="F146" i="11"/>
  <c r="K16" i="3" l="1"/>
  <c r="K40" i="3"/>
  <c r="H175" i="15"/>
  <c r="H176" i="15"/>
  <c r="H181" i="15"/>
  <c r="H182" i="15"/>
  <c r="H174" i="15"/>
  <c r="I197" i="15"/>
  <c r="J28" i="3" s="1"/>
  <c r="K28" i="3" s="1"/>
  <c r="K29" i="3" s="1"/>
  <c r="H180" i="15"/>
  <c r="H183" i="23"/>
  <c r="H177" i="23"/>
  <c r="H186" i="15"/>
  <c r="H187" i="15" s="1"/>
  <c r="H181" i="14"/>
  <c r="H177" i="41"/>
  <c r="H183" i="41"/>
  <c r="H177" i="40"/>
  <c r="H183" i="40"/>
  <c r="H177" i="38"/>
  <c r="H183" i="38"/>
  <c r="H177" i="39"/>
  <c r="H183" i="39"/>
  <c r="I175" i="11"/>
  <c r="I177" i="11" s="1"/>
  <c r="H117" i="11"/>
  <c r="I91" i="11"/>
  <c r="I117" i="11" s="1"/>
  <c r="A162" i="11" s="1"/>
  <c r="D133" i="11"/>
  <c r="E133" i="11"/>
  <c r="C146" i="11"/>
  <c r="H146" i="11" s="1"/>
  <c r="I146" i="11" s="1"/>
  <c r="G144" i="11" s="1"/>
  <c r="H141" i="11" s="1"/>
  <c r="H142" i="11" s="1"/>
  <c r="C133" i="11"/>
  <c r="H177" i="15" l="1"/>
  <c r="H183" i="15"/>
  <c r="H133" i="11"/>
  <c r="I133" i="11" s="1"/>
  <c r="H136" i="11"/>
  <c r="H137" i="11"/>
  <c r="I142" i="11"/>
  <c r="H121" i="11" l="1"/>
  <c r="H126" i="11"/>
  <c r="H123" i="11"/>
  <c r="H127" i="11"/>
  <c r="G131" i="11"/>
  <c r="H138" i="11"/>
  <c r="H125" i="11"/>
  <c r="I182" i="11"/>
  <c r="I124" i="11" l="1"/>
  <c r="I191" i="11" s="1"/>
  <c r="F17" i="3" s="1"/>
  <c r="G17" i="3" s="1"/>
  <c r="G42" i="3" s="1"/>
  <c r="H124" i="11"/>
  <c r="H122" i="11" l="1"/>
  <c r="H128" i="11" s="1"/>
  <c r="H148" i="11" s="1"/>
  <c r="I128" i="11"/>
  <c r="I180" i="11" l="1"/>
  <c r="I183" i="11" s="1"/>
  <c r="I148" i="11"/>
  <c r="C162" i="11" s="1"/>
  <c r="D162" i="11" s="1"/>
  <c r="I154" i="11"/>
  <c r="H154" i="11" s="1"/>
  <c r="I152" i="11" l="1"/>
  <c r="H152" i="11" s="1"/>
  <c r="I153" i="11"/>
  <c r="H153" i="11" s="1"/>
  <c r="I155" i="11"/>
  <c r="H155" i="11" s="1"/>
  <c r="I156" i="11"/>
  <c r="H156" i="11" s="1"/>
  <c r="I157" i="11"/>
  <c r="I187" i="11" s="1"/>
  <c r="G197" i="11" s="1"/>
  <c r="H157" i="11"/>
  <c r="H170" i="11" s="1"/>
  <c r="I197" i="11" l="1"/>
  <c r="J17" i="3" s="1"/>
  <c r="K17" i="3" s="1"/>
  <c r="K27" i="3" s="1"/>
  <c r="K44" i="3" s="1"/>
  <c r="K42" i="3" s="1"/>
  <c r="H181" i="11"/>
  <c r="I170" i="11"/>
  <c r="I186" i="11"/>
  <c r="H180" i="11"/>
  <c r="H176" i="11"/>
  <c r="H186" i="11"/>
  <c r="H187" i="11" s="1"/>
  <c r="H175" i="11"/>
  <c r="H182" i="11"/>
  <c r="H174" i="11"/>
  <c r="H177" i="11" l="1"/>
  <c r="H183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0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0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0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0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1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1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1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1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1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1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1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1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1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1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1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1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1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1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1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1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1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1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1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1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1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1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1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1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1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1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1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1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1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2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2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2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2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2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2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2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2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2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2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2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2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2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2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2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2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2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2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2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2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2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2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2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2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2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2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2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2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2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3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3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3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3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3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3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3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3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3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3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3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3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3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3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3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3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3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3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3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3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3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3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3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3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3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3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3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3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3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4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4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4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4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4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4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4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4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4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4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4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4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4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4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4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4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4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4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4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4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4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4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4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4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4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4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4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4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4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5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5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5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5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5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5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5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5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5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5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5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5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5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5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5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5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5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5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5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5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5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5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5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5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5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5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5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5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5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6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6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6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6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6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6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6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6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6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6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6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6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6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6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6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6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6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6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6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6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6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6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6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6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6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6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6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6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6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7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7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7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7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7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7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7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7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7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7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7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7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7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7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7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7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7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7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7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7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7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7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7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7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7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7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7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7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7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8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8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8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8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8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8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8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8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8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8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8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8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8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8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8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8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8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8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8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8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8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8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8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8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8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8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8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8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8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9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9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9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9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9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9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9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9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9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9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9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9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9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9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9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9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9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9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9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9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9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9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9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9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9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9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9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9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9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A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A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A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A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A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A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A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A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A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A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A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A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A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A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A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A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A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A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A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A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A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A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A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A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A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A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A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A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A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B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B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B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B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B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B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B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B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B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B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B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B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B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B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B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B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B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B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B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B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B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B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B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B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B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B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B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B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B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C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C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C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C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C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C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C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C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C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C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C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C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C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C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C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C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C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C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C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C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C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C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C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C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C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C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C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C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C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D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D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D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D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D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D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D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D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D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D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D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D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D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D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D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D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D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D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D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D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D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D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D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D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D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D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D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D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D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E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E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E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E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E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E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E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E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E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E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E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E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E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E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E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E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E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E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E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E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E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E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E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E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E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E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E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E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E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F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F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F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F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F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F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F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F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F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F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F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F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F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F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F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F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F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F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F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F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F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F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F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F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F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F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F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F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F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0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0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0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0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0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0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0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0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0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0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0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0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0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0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0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0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0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0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0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0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0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0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0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1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1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1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1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1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1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1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1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1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1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1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1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1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1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1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1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1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1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1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1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1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1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1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1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1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1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1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1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1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2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2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2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2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2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2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2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2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2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2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2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2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2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2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2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2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2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2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2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2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2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2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2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2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2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2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2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2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2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3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3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3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3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3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3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3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3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3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3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3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3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3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3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3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3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3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3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3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3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3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3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3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3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3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3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3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3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3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4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4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4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4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4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4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4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4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4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4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4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4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4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4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4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4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4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4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4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4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4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4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4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4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4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4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4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4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4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5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5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5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5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5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5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5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5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5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5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5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5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5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5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5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5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5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5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5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5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5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5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5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5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5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5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5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5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5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6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6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6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6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6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6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6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6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6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6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6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6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6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6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6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6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6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6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6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6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6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6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6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6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6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6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6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6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6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7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7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7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7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7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7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7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7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7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7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7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7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7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7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7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7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7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7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7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7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7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7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7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7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7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7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7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7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7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8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8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8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8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8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8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8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8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8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8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8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8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8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8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8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8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8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8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8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8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8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8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8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8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8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8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8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8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8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9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9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9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9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9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9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9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9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9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9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9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9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9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9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9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9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9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9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9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9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9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9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9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9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9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9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9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9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9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A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A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A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A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A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A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A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A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A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A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A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A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A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A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A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A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A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A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A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A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A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A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A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A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A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A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A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A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A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B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B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B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B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B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B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B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B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B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B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B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B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B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B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B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B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B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B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B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B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B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B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B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B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B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B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B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B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B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C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C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C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C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C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C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C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C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C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C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C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C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C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C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C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C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C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C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C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C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C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C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C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C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C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C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C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C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C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D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D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D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D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D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D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D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D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D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D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D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D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D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D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D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D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D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D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D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D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D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D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D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D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D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D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D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D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D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E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E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E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E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E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E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E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E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E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E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E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E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E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E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E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E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E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E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E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E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E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E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E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E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E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E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E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E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E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F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F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F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F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F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F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F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F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F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F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F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F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F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F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F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F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F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F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F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F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F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F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F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F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F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F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F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F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F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2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20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2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20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2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2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20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2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2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20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20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20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20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20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20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20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20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20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20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20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20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20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20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20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20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20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20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20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20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21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21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21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21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21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21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21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21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21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21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21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21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21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21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21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21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21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21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21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21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21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21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21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21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21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21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21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21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21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<sst xmlns="http://schemas.openxmlformats.org/spreadsheetml/2006/main" count="9364" uniqueCount="288">
  <si>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</si>
  <si>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</si>
  <si>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</si>
  <si>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</si>
  <si>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</si>
  <si>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</si>
  <si>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</si>
  <si>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</si>
  <si>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</si>
  <si>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</si>
  <si>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</si>
  <si>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</si>
  <si>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</si>
  <si>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</si>
  <si>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</si>
  <si>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</si>
  <si>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</si>
  <si>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</si>
  <si>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</si>
  <si>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</si>
  <si>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</si>
  <si>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</si>
  <si>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</si>
  <si>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</si>
  <si>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</si>
  <si>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</si>
  <si>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</si>
  <si>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</si>
  <si>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</si>
  <si>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</si>
  <si>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</si>
  <si>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</si>
  <si>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</si>
  <si>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</si>
  <si>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</si>
  <si>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</si>
  <si>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</si>
  <si>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</si>
  <si>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</si>
  <si>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</si>
  <si>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</si>
  <si>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</si>
  <si>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</si>
  <si>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</si>
  <si>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</si>
  <si>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</si>
  <si>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</si>
  <si>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</si>
  <si>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</si>
  <si>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</si>
  <si>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</si>
  <si>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</si>
  <si>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</si>
  <si>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</si>
  <si>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</si>
  <si>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</si>
  <si>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</si>
  <si>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</si>
  <si>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</si>
  <si>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</si>
  <si>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</si>
  <si>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</si>
  <si>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</si>
  <si>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</si>
  <si>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</si>
  <si>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</si>
  <si>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</si>
  <si>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</si>
  <si>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</si>
  <si>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</si>
  <si>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</si>
  <si>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</si>
  <si>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</si>
  <si>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</si>
  <si>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</si>
  <si>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</si>
  <si>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</si>
  <si>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</si>
  <si>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</si>
  <si>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</si>
  <si>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</si>
  <si>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</si>
  <si>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</si>
  <si>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</si>
  <si>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</si>
  <si>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</si>
  <si>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</si>
  <si>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</si>
  <si>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</si>
  <si>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</si>
  <si>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</si>
  <si>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</si>
  <si>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</si>
  <si>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</si>
  <si>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</si>
  <si>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</si>
  <si>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</si>
  <si>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</si>
  <si>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</si>
  <si>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</si>
  <si>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</si>
  <si>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</si>
  <si>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</si>
  <si>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</si>
  <si>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</si>
  <si>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</si>
  <si>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</si>
  <si>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</si>
  <si>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</si>
  <si>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</si>
  <si>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</si>
  <si>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</si>
  <si>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</si>
  <si>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</si>
  <si>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</si>
  <si>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</si>
  <si>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</si>
  <si>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</si>
  <si>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</si>
  <si>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PIS</t>
  </si>
  <si>
    <t>COFINS</t>
  </si>
  <si>
    <t>Outros (CPRB)</t>
  </si>
  <si>
    <t>Total de Tributos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</si>
  <si>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</si>
  <si>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</si>
  <si>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</si>
  <si>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</si>
  <si>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</si>
  <si>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</si>
  <si>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</si>
  <si>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</si>
  <si>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</si>
  <si>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</si>
  <si>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</si>
  <si>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</si>
  <si>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</si>
  <si>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</si>
  <si>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</si>
  <si>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</si>
  <si>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</si>
  <si>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</si>
  <si>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</si>
  <si>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</si>
  <si>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</si>
  <si>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</si>
  <si>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</si>
  <si>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</si>
  <si>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</si>
  <si>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</si>
  <si>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</si>
  <si>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</si>
  <si>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</si>
  <si>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</si>
  <si>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</si>
  <si>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</si>
  <si>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</si>
  <si>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</si>
  <si>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</si>
  <si>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</si>
  <si>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</si>
  <si>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</si>
  <si>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</si>
  <si>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</si>
  <si>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</si>
  <si>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</si>
  <si>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</si>
  <si>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</si>
  <si>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</si>
  <si>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</si>
  <si>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Outros benefícios que refletem na planilha de custos, caso constem na CCT.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</si>
  <si>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</si>
  <si>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</si>
  <si>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</si>
  <si>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</si>
  <si>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</si>
  <si>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</si>
  <si>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</si>
  <si>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</si>
  <si>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</si>
  <si>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</si>
  <si>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</si>
  <si>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</si>
  <si>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</si>
  <si>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</si>
  <si>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</si>
  <si>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</si>
  <si>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</si>
  <si>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</si>
  <si>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</si>
  <si>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</si>
  <si>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</si>
  <si>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</si>
  <si>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</si>
  <si>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</si>
  <si>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</si>
  <si>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t>Valor total mensal do posto</t>
  </si>
  <si>
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custos para que seja previsto o salário normativo do cargo ou o salário mínimo nacional (o que se aplicar mais benéfico). Uma vez caracterizada a condição insalubre, deve a empresa contratada pagar ao empregado o respectivo adicional na sua integralidade, independentemente da jornada de trabalho do empregado.</t>
  </si>
  <si>
    <r>
      <t xml:space="preserve">Adicional Insalubridade 40%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</si>
  <si>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r>
      <t xml:space="preserve">Adicional Insalubridade 20%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</si>
  <si>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r>
      <t xml:space="preserve">Adicional Insalubridade 10%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</si>
  <si>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t>(2)</t>
  </si>
  <si>
    <r>
      <t xml:space="preserve">SEG. ACIDENTE DO TRABALHO 1%, 2% e 3% </t>
    </r>
    <r>
      <rPr>
        <b/>
        <sz val="5"/>
        <color rgb="FF000000"/>
        <rFont val="Calibri"/>
        <family val="2"/>
        <charset val="1"/>
      </rPr>
      <t xml:space="preserve">(art. 22, inc. II, alíneas "b" e "c", da Lei nº 8.212/91) </t>
    </r>
    <r>
      <rPr>
        <sz val="5"/>
        <color rgb="FF000000"/>
        <rFont val="Calibri"/>
        <family val="2"/>
      </rPr>
      <t>(2)</t>
    </r>
  </si>
  <si>
    <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</t>
    </r>
    <r>
      <rPr>
        <vertAlign val="superscript"/>
        <sz val="8"/>
        <color rgb="FF000000"/>
        <rFont val="Calibri"/>
        <family val="2"/>
      </rPr>
      <t>(3)</t>
    </r>
  </si>
  <si>
    <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(9)</t>
    </r>
  </si>
  <si>
    <t>(10)</t>
  </si>
  <si>
    <r>
      <t xml:space="preserve">SIMPLES </t>
    </r>
    <r>
      <rPr>
        <vertAlign val="superscript"/>
        <sz val="8"/>
        <color rgb="FF000000"/>
        <rFont val="Calibri"/>
        <family val="2"/>
        <charset val="1"/>
      </rPr>
      <t>(10)</t>
    </r>
  </si>
  <si>
    <t>(11)</t>
  </si>
  <si>
    <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(11)</t>
    </r>
  </si>
  <si>
    <t>Auxílio Creche</t>
  </si>
  <si>
    <t>PORTO ALEGRE</t>
  </si>
  <si>
    <t>20H SEMANAIS</t>
  </si>
  <si>
    <t>SEG A SEX</t>
  </si>
  <si>
    <t>OSÓRIO</t>
  </si>
  <si>
    <t>CAXIAS DO SUL</t>
  </si>
  <si>
    <t>SANTANA DO LIVRAMENTO</t>
  </si>
  <si>
    <t>LAJEADO</t>
  </si>
  <si>
    <t>PELOTAS</t>
  </si>
  <si>
    <t>SANTA MARIA</t>
  </si>
  <si>
    <t>PASSO FUNDO</t>
  </si>
  <si>
    <t>URUGUAIANA</t>
  </si>
  <si>
    <t>40H SEMANAIS</t>
  </si>
  <si>
    <t>30H SEMANAIS</t>
  </si>
  <si>
    <r>
      <rPr>
        <b/>
        <sz val="11"/>
        <color rgb="FF000000"/>
        <rFont val="Calibri"/>
        <family val="2"/>
      </rPr>
      <t xml:space="preserve">LOTE 2 - </t>
    </r>
    <r>
      <rPr>
        <sz val="11"/>
        <color rgb="FF000000"/>
        <rFont val="Calibri"/>
        <family val="2"/>
        <charset val="1"/>
      </rPr>
      <t>PSICÓLOGO</t>
    </r>
  </si>
  <si>
    <r>
      <rPr>
        <b/>
        <sz val="11"/>
        <color rgb="FF000000"/>
        <rFont val="Calibri"/>
        <family val="2"/>
      </rPr>
      <t>LOTE 3 -</t>
    </r>
    <r>
      <rPr>
        <sz val="11"/>
        <color rgb="FF000000"/>
        <rFont val="Calibri"/>
        <family val="2"/>
        <charset val="1"/>
      </rPr>
      <t xml:space="preserve"> ASSISTENTE SOCIAL</t>
    </r>
  </si>
  <si>
    <r>
      <rPr>
        <b/>
        <sz val="11"/>
        <color rgb="FF000000"/>
        <rFont val="Calibri"/>
        <family val="2"/>
      </rPr>
      <t>LOTE 4 -</t>
    </r>
    <r>
      <rPr>
        <sz val="11"/>
        <color rgb="FF000000"/>
        <rFont val="Calibri"/>
        <family val="2"/>
        <charset val="1"/>
      </rPr>
      <t xml:space="preserve"> ESTATÍSTICO</t>
    </r>
  </si>
  <si>
    <r>
      <rPr>
        <b/>
        <sz val="11"/>
        <color rgb="FF000000"/>
        <rFont val="Calibri"/>
        <family val="2"/>
      </rPr>
      <t xml:space="preserve">LOTE 5 - </t>
    </r>
    <r>
      <rPr>
        <sz val="11"/>
        <color rgb="FF000000"/>
        <rFont val="Calibri"/>
        <family val="2"/>
        <charset val="1"/>
      </rPr>
      <t>AUXILIAR ADMINISTRATIVO</t>
    </r>
  </si>
  <si>
    <t>26/1200-9000536-0</t>
  </si>
  <si>
    <t>SANTA ROSA</t>
  </si>
  <si>
    <t>MÉDICO PSIQUIATRA</t>
  </si>
  <si>
    <t>ESTATÍSTICO</t>
  </si>
  <si>
    <t>PSICÓLOGO OSÓRIO</t>
  </si>
  <si>
    <t>PSICÓLOGO POA</t>
  </si>
  <si>
    <t>PSICÓLOGO CAXIAS</t>
  </si>
  <si>
    <t>PSICÓLOGO SANTANA DO LIVRAMENTO</t>
  </si>
  <si>
    <t>PSICÓLOGO SANTA ROSA</t>
  </si>
  <si>
    <t>PSICÓLOGO LAJEADO</t>
  </si>
  <si>
    <t>PSICÓLOGO PELOTAS</t>
  </si>
  <si>
    <t>PSICÓLOGO SANTA MARIA</t>
  </si>
  <si>
    <t>PSICÓLOGO PASSO FUNDO</t>
  </si>
  <si>
    <t>PSICÓLOGO URUGUAIANA</t>
  </si>
  <si>
    <t>ASSISTENTE SOCIAL POA</t>
  </si>
  <si>
    <t>ASSISTENTE SOCIAL OSÓRIO</t>
  </si>
  <si>
    <t>ASSISTENTE SOCIAL CAXIAS</t>
  </si>
  <si>
    <t>ASSISTENTE SOCIAL SANTANA DO LIVRAMENTO</t>
  </si>
  <si>
    <t>ASSISTENTE SOCIAL SANTA ROSA</t>
  </si>
  <si>
    <t>ASSISTENTE SOCIAL LAJEADO</t>
  </si>
  <si>
    <t>ASSISTENTE SOCIAL PELOTAS</t>
  </si>
  <si>
    <t>ASSISTENTE SOCIAL SANTA MARIA</t>
  </si>
  <si>
    <t>ASSISTENTE SOCIAL PASSO FUNDO</t>
  </si>
  <si>
    <t>ASSISTENTE SOCIAL URUGUAIANA</t>
  </si>
  <si>
    <t>AUXILIAR ADMINISTRATIVO POA</t>
  </si>
  <si>
    <t>AUXILIAR ADMINISTRATIVO OSÓRIO</t>
  </si>
  <si>
    <t>AUXILIAR ADMINISTRATIVO CAXIAS</t>
  </si>
  <si>
    <t>AUXILIAR ADMINISTRATIVO SANTANA DO LIVRAMENTO</t>
  </si>
  <si>
    <t>AUXILIAR ADMINISTRATIVO SANTA ROSA</t>
  </si>
  <si>
    <t>AUXILIAR ADMINISTRATIVO LAJEADO</t>
  </si>
  <si>
    <t>AUXILIAR ADMINISTRATIVO PELOTAS</t>
  </si>
  <si>
    <t>AUXILIAR ADMINISTRATIVO SANTA MARIA</t>
  </si>
  <si>
    <t>AUXILIAR ADMINISTRATIVO PASSO FUNDO</t>
  </si>
  <si>
    <t>AUXILIAR ADMINISTRATIVO URUGUAIANA</t>
  </si>
  <si>
    <t>RS000041/2026</t>
  </si>
  <si>
    <t xml:space="preserve"> RS000082/2026</t>
  </si>
  <si>
    <t>RS000061/2026</t>
  </si>
  <si>
    <t>RS000250/2026</t>
  </si>
  <si>
    <t>RS000042/2026</t>
  </si>
  <si>
    <t>RS000056/2026</t>
  </si>
  <si>
    <t>Base de cálculo conforme item VI do ETP</t>
  </si>
  <si>
    <t>Conforme definido pelo órgão no item VI do ETP - Valor do salário dos Oficiais de Saúde Temporários (OST) médicos, que, conforme a Lei Estadual nº 15.115/18, é definida como 120% do valor do salário do posto de 1º Tenente, que foi estabelecido pela Lei Estadual 15.454/20</t>
  </si>
  <si>
    <t>Conforme indicado pelo órgão no item VI do ETP - Programa de Militares Estaduais Temporários de Saúde
(MTS) - Lei Estadual nº 15.583/2020 e nº 16.165/2024</t>
  </si>
  <si>
    <t>Sobreaviso - disponibilidade (1/3 da hora normal)</t>
  </si>
  <si>
    <t>Valor da hora do sobreaviso (1/3 da hora normal)</t>
  </si>
  <si>
    <t>Sobreaviso</t>
  </si>
  <si>
    <t>Horas sobreaviso/mês (2 dias de 12h e 1 dia de 24h de sobreaviso por semana)</t>
  </si>
  <si>
    <t>Horas sobreaviso/mês (1 dia de 12h de sobreaviso por semana)</t>
  </si>
  <si>
    <t>PORTO ALEGRE SEM SOBREAVISO</t>
  </si>
  <si>
    <t>40H SEMANAIS + 12+12+24H DE SOBREAVISO</t>
  </si>
  <si>
    <t>40H SEMANAIS + 12H DE SOBREAVISO</t>
  </si>
  <si>
    <t>PORTO ALEGRE COM SOBREAVISO 12+12+24H</t>
  </si>
  <si>
    <t>PORTO ALEGRE COM SOBREAVISO 12H</t>
  </si>
  <si>
    <r>
      <rPr>
        <b/>
        <sz val="11"/>
        <color rgb="FF000000"/>
        <rFont val="Calibri"/>
        <family val="2"/>
      </rPr>
      <t xml:space="preserve">LOTE 1 - </t>
    </r>
    <r>
      <rPr>
        <sz val="11"/>
        <color rgb="FF000000"/>
        <rFont val="Calibri"/>
        <family val="2"/>
        <charset val="1"/>
      </rPr>
      <t>MÉDICO PSIQUIATRA (2 P/SSP E 3 P/SSPS)</t>
    </r>
  </si>
  <si>
    <t>Conforme indicado pelo órgão no item VI do ETP - Lei nº 16.165/2024 -que reorganiza os quadros, as carreiras e reajusta as remunerações dos servidores públicos (...) incluindo o cargo de - APPGG</t>
  </si>
  <si>
    <t>VALOR GLOBAL MENSAL LOTE 1</t>
  </si>
  <si>
    <t>VALOR GLOBAL MENSAL LOTE 2</t>
  </si>
  <si>
    <t>VALOR GLOBAL MENSAL LOTE 3</t>
  </si>
  <si>
    <t>VALOR GLOBAL MENSAL LOTE 4</t>
  </si>
  <si>
    <t>VALOR GLOBAL MENSAL LOTE 5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</si>
  <si>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</si>
  <si>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r>
      <t xml:space="preserve">REGIME DE TRIBUTAÇÃO: </t>
    </r>
    <r>
      <rPr>
        <b/>
        <sz val="14"/>
        <color rgb="FFFF0000"/>
        <rFont val="Calibri"/>
        <family val="2"/>
      </rPr>
      <t>LUCRO REAL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</si>
</sst>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  <numFmt numFmtId="172" formatCode="#,##0_ ;\-#,##0\ "/>
  </numFmts>
  <fonts count="43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9"/>
      <color indexed="81"/>
      <name val="Segoe UI"/>
      <family val="2"/>
    </font>
    <font>
      <i/>
      <sz val="7"/>
      <color rgb="FF000000"/>
      <name val="Calibri"/>
      <family val="2"/>
    </font>
    <font>
      <sz val="5"/>
      <color rgb="FF000000"/>
      <name val="Calibri"/>
      <family val="2"/>
    </font>
    <font>
      <vertAlign val="superscript"/>
      <sz val="8"/>
      <color rgb="FF000000"/>
      <name val="Calibri"/>
      <family val="2"/>
    </font>
    <font>
      <b/>
      <sz val="5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4"/>
      <color rgb="FFFF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5" fillId="0" borderId="0" applyBorder="0" applyProtection="0"/>
    <xf numFmtId="0" fontId="25" fillId="0" borderId="0"/>
    <xf numFmtId="0" fontId="25" fillId="0" borderId="0"/>
    <xf numFmtId="0" fontId="25" fillId="0" borderId="0"/>
    <xf numFmtId="9" fontId="25" fillId="0" borderId="0" applyBorder="0" applyProtection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</cellStyleXfs>
  <cellXfs count="224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5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5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5" fillId="0" borderId="2" xfId="4" applyBorder="1" applyAlignment="1">
      <alignment horizontal="center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8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3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28" fillId="10" borderId="7" xfId="8" applyFont="1" applyFill="1" applyBorder="1" applyAlignment="1">
      <alignment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8" fillId="10" borderId="4" xfId="8" applyFont="1" applyFill="1" applyBorder="1" applyAlignment="1">
      <alignment vertical="center" wrapText="1"/>
    </xf>
    <xf numFmtId="44" fontId="28" fillId="10" borderId="9" xfId="8" applyFont="1" applyFill="1" applyBorder="1" applyAlignment="1">
      <alignment vertical="center" wrapText="1"/>
    </xf>
    <xf numFmtId="44" fontId="28" fillId="10" borderId="1" xfId="8" applyFont="1" applyFill="1" applyBorder="1" applyAlignment="1">
      <alignment vertical="center" wrapText="1"/>
    </xf>
    <xf numFmtId="44" fontId="25" fillId="11" borderId="2" xfId="8" applyFill="1" applyBorder="1" applyAlignment="1">
      <alignment horizontal="center"/>
    </xf>
    <xf numFmtId="164" fontId="25" fillId="14" borderId="2" xfId="4" applyNumberFormat="1" applyFill="1" applyBorder="1"/>
    <xf numFmtId="164" fontId="25" fillId="14" borderId="1" xfId="4" applyNumberFormat="1" applyFill="1" applyBorder="1"/>
    <xf numFmtId="44" fontId="25" fillId="15" borderId="2" xfId="8" applyFill="1" applyBorder="1" applyAlignment="1">
      <alignment horizontal="center"/>
    </xf>
    <xf numFmtId="170" fontId="0" fillId="15" borderId="2" xfId="4" applyNumberFormat="1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vertical="center" wrapText="1"/>
    </xf>
    <xf numFmtId="49" fontId="12" fillId="0" borderId="0" xfId="0" applyNumberFormat="1" applyFont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40" fillId="0" borderId="1" xfId="4" applyFont="1" applyBorder="1"/>
    <xf numFmtId="0" fontId="2" fillId="0" borderId="0" xfId="0" applyFont="1" applyAlignment="1">
      <alignment vertical="center" wrapText="1"/>
    </xf>
    <xf numFmtId="0" fontId="2" fillId="0" borderId="9" xfId="0" applyFont="1" applyBorder="1" applyAlignment="1">
      <alignment vertical="center" wrapText="1"/>
    </xf>
    <xf numFmtId="172" fontId="2" fillId="4" borderId="3" xfId="8" applyNumberFormat="1" applyFont="1" applyFill="1" applyBorder="1" applyAlignment="1">
      <alignment horizontal="center" vertical="center" wrapText="1"/>
    </xf>
    <xf numFmtId="164" fontId="39" fillId="13" borderId="2" xfId="4" applyNumberFormat="1" applyFont="1" applyFill="1" applyBorder="1"/>
    <xf numFmtId="164" fontId="39" fillId="13" borderId="13" xfId="4" applyNumberFormat="1" applyFont="1" applyFill="1" applyBorder="1"/>
    <xf numFmtId="0" fontId="39" fillId="13" borderId="5" xfId="4" applyFont="1" applyFill="1" applyBorder="1" applyAlignment="1">
      <alignment horizontal="right"/>
    </xf>
    <xf numFmtId="0" fontId="39" fillId="13" borderId="7" xfId="4" applyFont="1" applyFill="1" applyBorder="1" applyAlignment="1">
      <alignment horizontal="right"/>
    </xf>
    <xf numFmtId="0" fontId="39" fillId="13" borderId="10" xfId="4" applyFont="1" applyFill="1" applyBorder="1" applyAlignment="1">
      <alignment horizontal="right"/>
    </xf>
    <xf numFmtId="0" fontId="40" fillId="0" borderId="3" xfId="4" applyFont="1" applyBorder="1" applyAlignment="1">
      <alignment horizontal="left" vertical="center"/>
    </xf>
    <xf numFmtId="0" fontId="0" fillId="0" borderId="11" xfId="4" applyFont="1" applyBorder="1" applyAlignment="1">
      <alignment horizontal="left" vertical="center"/>
    </xf>
    <xf numFmtId="0" fontId="0" fillId="0" borderId="2" xfId="4" applyFont="1" applyBorder="1" applyAlignment="1">
      <alignment horizontal="left" vertical="center"/>
    </xf>
    <xf numFmtId="0" fontId="0" fillId="0" borderId="3" xfId="4" applyFont="1" applyBorder="1" applyAlignment="1">
      <alignment horizontal="center" vertical="center"/>
    </xf>
    <xf numFmtId="0" fontId="0" fillId="0" borderId="11" xfId="4" applyFont="1" applyBorder="1" applyAlignment="1">
      <alignment horizontal="center" vertical="center"/>
    </xf>
    <xf numFmtId="0" fontId="0" fillId="0" borderId="2" xfId="4" applyFont="1" applyBorder="1" applyAlignment="1">
      <alignment horizontal="center" vertical="center"/>
    </xf>
    <xf numFmtId="0" fontId="40" fillId="0" borderId="11" xfId="4" applyFont="1" applyBorder="1" applyAlignment="1">
      <alignment horizontal="left" vertical="center"/>
    </xf>
    <xf numFmtId="0" fontId="40" fillId="0" borderId="2" xfId="4" applyFont="1" applyBorder="1" applyAlignment="1">
      <alignment horizontal="left" vertical="center"/>
    </xf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28" fillId="10" borderId="1" xfId="0" applyFont="1" applyFill="1" applyBorder="1" applyAlignment="1">
      <alignment horizontal="center" vertical="center" wrapText="1"/>
    </xf>
    <xf numFmtId="0" fontId="28" fillId="10" borderId="5" xfId="0" applyFont="1" applyFill="1" applyBorder="1" applyAlignment="1">
      <alignment horizontal="center" vertical="center" wrapText="1"/>
    </xf>
    <xf numFmtId="4" fontId="29" fillId="10" borderId="6" xfId="0" applyNumberFormat="1" applyFont="1" applyFill="1" applyBorder="1" applyAlignment="1">
      <alignment horizontal="center" vertical="center" wrapText="1"/>
    </xf>
    <xf numFmtId="4" fontId="29" fillId="10" borderId="8" xfId="0" applyNumberFormat="1" applyFont="1" applyFill="1" applyBorder="1" applyAlignment="1">
      <alignment horizontal="center" vertical="center" wrapText="1"/>
    </xf>
    <xf numFmtId="4" fontId="29" fillId="10" borderId="12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12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13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8" fillId="10" borderId="7" xfId="0" applyFont="1" applyFill="1" applyBorder="1" applyAlignment="1">
      <alignment horizontal="center" vertical="center" wrapText="1"/>
    </xf>
    <xf numFmtId="0" fontId="28" fillId="10" borderId="10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left" vertical="center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49" fontId="38" fillId="0" borderId="8" xfId="0" applyNumberFormat="1" applyFont="1" applyBorder="1" applyAlignment="1">
      <alignment horizontal="center" vertical="center" wrapText="1"/>
    </xf>
    <xf numFmtId="49" fontId="38" fillId="0" borderId="9" xfId="0" applyNumberFormat="1" applyFont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49" fontId="38" fillId="0" borderId="0" xfId="0" applyNumberFormat="1" applyFont="1" applyAlignment="1">
      <alignment horizontal="center" vertical="center" wrapText="1"/>
    </xf>
    <xf numFmtId="0" fontId="35" fillId="0" borderId="8" xfId="0" applyFont="1" applyBorder="1" applyAlignment="1">
      <alignment horizontal="left" vertical="center" wrapText="1"/>
    </xf>
    <xf numFmtId="0" fontId="35" fillId="0" borderId="0" xfId="0" applyFont="1" applyAlignment="1">
      <alignment horizontal="left" vertical="center" wrapText="1"/>
    </xf>
    <xf numFmtId="0" fontId="35" fillId="0" borderId="9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1" fillId="0" borderId="2" xfId="4" applyFont="1" applyBorder="1" applyAlignment="1">
      <alignment horizontal="center"/>
    </xf>
    <xf numFmtId="0" fontId="41" fillId="3" borderId="1" xfId="0" applyFont="1" applyFill="1" applyBorder="1" applyAlignment="1">
      <alignment horizontal="center" vertical="center" wrapText="1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2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 refreshError="1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 refreshError="1"/>
      <sheetData sheetId="2"/>
      <sheetData sheetId="3" refreshError="1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228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100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20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266</v>
      </c>
      <c r="E7" s="157"/>
      <c r="F7" s="157"/>
      <c r="G7" s="210" t="s">
        <v>6</v>
      </c>
      <c r="H7" s="210"/>
      <c r="I7" s="212" t="s">
        <v>175</v>
      </c>
    </row>
    <row r="8" spans="1:11" ht="63" customHeight="1" x14ac:dyDescent="0.25">
      <c r="A8" s="183" t="s">
        <v>7</v>
      </c>
      <c r="B8" s="183"/>
      <c r="C8" s="183"/>
      <c r="D8" s="157" t="s">
        <v>267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209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200</v>
      </c>
      <c r="I10" s="11">
        <v>17976.45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5.3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0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0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0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>
        <v>0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>
        <v>0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>
        <v>0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>
        <v>0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8988.2250000000004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8988.2250000000004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1797.6450000000002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134.823375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89.882249999999999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17.97645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224.70562500000003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719.05799999999999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269.64675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53.929350000000007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3307.6668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1072.4210776500001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184.06985977500003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108.964251675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102.7893411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1.5639511500000001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3.9727954500000005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1.6628216250000001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816.04094774999999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2291.4850461750002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434.32002022500006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31.557657974999998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173.72441280000001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639.60209100000009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843.26649699240022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843.26649699240022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7082.0204341673998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5.3</v>
      </c>
      <c r="B107" s="190"/>
      <c r="C107" s="17">
        <f>IF(I13="Não aplicável",0,I13)</f>
        <v>22</v>
      </c>
      <c r="D107" s="17">
        <v>2</v>
      </c>
      <c r="E107" s="37">
        <f>A107*C107*D107</f>
        <v>233.2</v>
      </c>
      <c r="F107" s="37">
        <f>I38</f>
        <v>8988.2250000000004</v>
      </c>
      <c r="G107" s="38">
        <f>IF(I14="Não aplicável",0,I14)</f>
        <v>0.06</v>
      </c>
      <c r="H107" s="37">
        <f>F107*G107</f>
        <v>539.29349999999999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0</v>
      </c>
      <c r="B115" s="189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1.787922024</v>
      </c>
      <c r="I117" s="48">
        <f>I46+I91+I103</f>
        <v>16070.2454341674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1607.0245434167402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8988.2250000000004</v>
      </c>
      <c r="B133" s="180"/>
      <c r="C133" s="62">
        <f>I66</f>
        <v>3307.6668</v>
      </c>
      <c r="D133" s="62">
        <f>I78</f>
        <v>2291.4850461750002</v>
      </c>
      <c r="E133" s="62">
        <f>I85</f>
        <v>639.60209100000009</v>
      </c>
      <c r="F133" s="62">
        <f>I89</f>
        <v>843.26649699240022</v>
      </c>
      <c r="G133" s="62">
        <f>I103</f>
        <v>0</v>
      </c>
      <c r="H133" s="62">
        <f>A133+C133+D133+E133+F133+G133</f>
        <v>16070.245434167402</v>
      </c>
      <c r="I133" s="62">
        <f>H133-I131</f>
        <v>16070.245434167402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2892.6441781501321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8988.2250000000004</v>
      </c>
      <c r="B146" s="180"/>
      <c r="C146" s="62">
        <f>I66</f>
        <v>3307.6668</v>
      </c>
      <c r="D146" s="62">
        <f>I78</f>
        <v>2291.4850461750002</v>
      </c>
      <c r="E146" s="62">
        <f>I85</f>
        <v>639.60209100000009</v>
      </c>
      <c r="F146" s="62">
        <f>I89</f>
        <v>843.26649699240022</v>
      </c>
      <c r="G146" s="62">
        <f>I103</f>
        <v>0</v>
      </c>
      <c r="H146" s="62">
        <f>A146+C146+D146+E146+F146+G146</f>
        <v>16070.245434167402</v>
      </c>
      <c r="I146" s="62">
        <f>H146-I144</f>
        <v>16070.245434167402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1.9241982507288629E-2</v>
      </c>
      <c r="I152" s="24">
        <f>($D$162/$E$163)*G162</f>
        <v>309.22338153208409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8.8629737609329448E-2</v>
      </c>
      <c r="I153" s="24">
        <f>($D$162/$E$163)*G163</f>
        <v>1424.3016361477812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5.830903790087464E-2</v>
      </c>
      <c r="I154" s="24">
        <f>($D$162/$E$163)*G164</f>
        <v>937.04055009722458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0.16618075801749271</v>
      </c>
      <c r="I157" s="26">
        <f>SUM(I152:I156)</f>
        <v>2670.5655677770901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16070.2454341674</v>
      </c>
      <c r="B162" s="172"/>
      <c r="C162" s="24">
        <f>I148</f>
        <v>0</v>
      </c>
      <c r="D162" s="173">
        <f>A162+C162</f>
        <v>16070.2454341674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0.14250000000000002</v>
      </c>
      <c r="E163" s="66">
        <f>C163-D163</f>
        <v>0.85749999999999993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8.6499999999999994E-2</v>
      </c>
      <c r="E164" s="68">
        <f>C164-D164</f>
        <v>0.91349999999999998</v>
      </c>
      <c r="F164" s="17" t="str">
        <f>B154</f>
        <v>ISS</v>
      </c>
      <c r="G164" s="64">
        <f>I11</f>
        <v>0.05</v>
      </c>
      <c r="H164" s="163">
        <f>I11</f>
        <v>0.05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0.14250000000000002</v>
      </c>
      <c r="H167" s="164">
        <f>SUM(H162:I166)</f>
        <v>8.6499999999999994E-2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0.16618075801749271</v>
      </c>
      <c r="I170" s="48">
        <f>I157</f>
        <v>2670.5655677770901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0.47960707141260167</v>
      </c>
      <c r="I174" s="73">
        <f>I46</f>
        <v>8988.2250000000004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0.37789297443212966</v>
      </c>
      <c r="I175" s="73">
        <f>I66+I78+I85+I89</f>
        <v>7082.0204341673998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</v>
      </c>
      <c r="I176" s="73">
        <f>I103</f>
        <v>0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0.85750004584473127</v>
      </c>
      <c r="I177" s="48">
        <f>SUM(I174:I176)</f>
        <v>16070.2454341674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0.14250000761851223</v>
      </c>
      <c r="I186" s="24">
        <f>I157</f>
        <v>2670.5655677770901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0.14250000761851223</v>
      </c>
      <c r="I187" s="48">
        <f>I157</f>
        <v>2670.5655677770901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3460.6664512182001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18740.810000000001</v>
      </c>
      <c r="H197" s="81">
        <f>IF(D6="12x36",2,1)</f>
        <v>1</v>
      </c>
      <c r="I197" s="91">
        <f>G197*H197</f>
        <v>18740.810000000001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3"/>
  <sheetViews>
    <sheetView showGridLines="0" tabSelected="1" view="pageBreakPreview" topLeftCell="A16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9.42578125" style="1" customWidth="1"/>
    <col min="8" max="8" width="16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231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200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40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266</v>
      </c>
      <c r="E7" s="157"/>
      <c r="F7" s="157"/>
      <c r="G7" s="210" t="s">
        <v>6</v>
      </c>
      <c r="H7" s="210"/>
      <c r="I7" s="212" t="s">
        <v>175</v>
      </c>
    </row>
    <row r="8" spans="1:11" ht="39.75" customHeight="1" x14ac:dyDescent="0.25">
      <c r="A8" s="183" t="s">
        <v>7</v>
      </c>
      <c r="B8" s="183"/>
      <c r="C8" s="183"/>
      <c r="D8" s="157" t="s">
        <v>268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209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5.3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0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0</v>
      </c>
    </row>
    <row r="17" spans="1:12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</v>
      </c>
    </row>
    <row r="18" spans="1:12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12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12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12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0</v>
      </c>
    </row>
    <row r="22" spans="1:12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0</v>
      </c>
    </row>
    <row r="23" spans="1:12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>
        <v>0</v>
      </c>
    </row>
    <row r="24" spans="1:12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12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12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12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12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12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12" s="2" customFormat="1" ht="0.75" customHeight="1" x14ac:dyDescent="0.25">
      <c r="A30" s="116"/>
      <c r="B30" s="116"/>
      <c r="C30" s="116"/>
      <c r="D30" s="116"/>
      <c r="E30" s="116"/>
      <c r="F30" s="116"/>
      <c r="G30" s="116"/>
      <c r="H30" s="116"/>
      <c r="I30" s="116"/>
      <c r="K30" s="1"/>
      <c r="L30" s="1"/>
    </row>
    <row r="31" spans="1:12" ht="2.25" hidden="1" customHeight="1" x14ac:dyDescent="0.25">
      <c r="A31" s="117"/>
      <c r="B31" s="117"/>
      <c r="C31" s="117"/>
      <c r="D31" s="117"/>
      <c r="E31" s="117"/>
      <c r="F31" s="117"/>
      <c r="G31" s="117"/>
      <c r="H31" s="117"/>
      <c r="I31" s="117"/>
    </row>
    <row r="32" spans="1:12" ht="8.25" customHeight="1" x14ac:dyDescent="0.25">
      <c r="A32" s="156" t="s">
        <v>30</v>
      </c>
      <c r="B32" s="156"/>
      <c r="C32" s="156"/>
      <c r="D32" s="156"/>
      <c r="E32" s="156"/>
      <c r="F32" s="156"/>
      <c r="G32" s="156"/>
      <c r="H32" s="156"/>
      <c r="I32" s="156"/>
    </row>
    <row r="33" spans="1:10" ht="33.75" customHeight="1" x14ac:dyDescent="0.25">
      <c r="A33" s="22" t="s">
        <v>31</v>
      </c>
      <c r="B33" s="177" t="s">
        <v>32</v>
      </c>
      <c r="C33" s="177"/>
      <c r="D33" s="177"/>
      <c r="E33" s="177"/>
      <c r="F33" s="177"/>
      <c r="G33" s="177"/>
      <c r="H33" s="22" t="s">
        <v>33</v>
      </c>
      <c r="I33" s="22" t="s">
        <v>34</v>
      </c>
    </row>
    <row r="34" spans="1:10" ht="15" customHeight="1" x14ac:dyDescent="0.25">
      <c r="A34" s="17">
        <v>1</v>
      </c>
      <c r="B34" s="157" t="s">
        <v>35</v>
      </c>
      <c r="C34" s="157"/>
      <c r="D34" s="157"/>
      <c r="E34" s="157"/>
      <c r="F34" s="157"/>
      <c r="G34" s="157"/>
      <c r="H34" s="23">
        <f t="shared" ref="H34:H40" si="0">I34/$I$42</f>
        <v>1</v>
      </c>
      <c r="I34" s="24">
        <f>IF(D6="12x36",I10,I10/H10*I5)</f>
        <v>9922.89</v>
      </c>
    </row>
    <row r="35" spans="1:10" ht="15" customHeight="1" x14ac:dyDescent="0.25">
      <c r="A35" s="17">
        <f t="shared" ref="A35:A40" si="1">A34+1</f>
        <v>2</v>
      </c>
      <c r="B35" s="157" t="s">
        <v>36</v>
      </c>
      <c r="C35" s="157"/>
      <c r="D35" s="157"/>
      <c r="E35" s="157"/>
      <c r="F35" s="157"/>
      <c r="G35" s="157"/>
      <c r="H35" s="23">
        <f t="shared" si="0"/>
        <v>0</v>
      </c>
      <c r="I35" s="24">
        <f>IF(I9=30%,I34*I9,0)</f>
        <v>0</v>
      </c>
    </row>
    <row r="36" spans="1:10" ht="15" customHeight="1" x14ac:dyDescent="0.25">
      <c r="A36" s="17">
        <f t="shared" si="1"/>
        <v>3</v>
      </c>
      <c r="B36" s="157" t="s">
        <v>199</v>
      </c>
      <c r="C36" s="157"/>
      <c r="D36" s="157"/>
      <c r="E36" s="157"/>
      <c r="F36" s="157"/>
      <c r="G36" s="157"/>
      <c r="H36" s="23">
        <f t="shared" si="0"/>
        <v>0</v>
      </c>
      <c r="I36" s="24">
        <f>IF(I7=10%,I25*I7,0)</f>
        <v>0</v>
      </c>
    </row>
    <row r="37" spans="1:10" ht="15" customHeight="1" x14ac:dyDescent="0.25">
      <c r="A37" s="17">
        <f t="shared" si="1"/>
        <v>4</v>
      </c>
      <c r="B37" s="157" t="s">
        <v>198</v>
      </c>
      <c r="C37" s="157"/>
      <c r="D37" s="157"/>
      <c r="E37" s="157"/>
      <c r="F37" s="157"/>
      <c r="G37" s="157"/>
      <c r="H37" s="23">
        <f t="shared" si="0"/>
        <v>0</v>
      </c>
      <c r="I37" s="24">
        <f>IF(I7=20%,I25*I7,0)</f>
        <v>0</v>
      </c>
    </row>
    <row r="38" spans="1:10" ht="15" customHeight="1" x14ac:dyDescent="0.25">
      <c r="A38" s="17">
        <f t="shared" si="1"/>
        <v>5</v>
      </c>
      <c r="B38" s="157" t="s">
        <v>197</v>
      </c>
      <c r="C38" s="157"/>
      <c r="D38" s="157"/>
      <c r="E38" s="157"/>
      <c r="F38" s="157"/>
      <c r="G38" s="157"/>
      <c r="H38" s="23">
        <f t="shared" si="0"/>
        <v>0</v>
      </c>
      <c r="I38" s="24">
        <f>IF(I7=40%,I25*I7,0)</f>
        <v>0</v>
      </c>
    </row>
    <row r="39" spans="1:10" ht="15" customHeight="1" x14ac:dyDescent="0.25">
      <c r="A39" s="17">
        <f t="shared" si="1"/>
        <v>6</v>
      </c>
      <c r="B39" s="157" t="s">
        <v>162</v>
      </c>
      <c r="C39" s="157"/>
      <c r="D39" s="157"/>
      <c r="E39" s="157"/>
      <c r="F39" s="157"/>
      <c r="G39" s="157"/>
      <c r="H39" s="23">
        <f t="shared" si="0"/>
        <v>0</v>
      </c>
      <c r="I39" s="24">
        <f>IF(I24="Não aplicável",0,I34*I24)</f>
        <v>0</v>
      </c>
    </row>
    <row r="40" spans="1:10" ht="15" customHeight="1" x14ac:dyDescent="0.25">
      <c r="A40" s="17">
        <f t="shared" si="1"/>
        <v>7</v>
      </c>
      <c r="B40" s="157" t="s">
        <v>37</v>
      </c>
      <c r="C40" s="157"/>
      <c r="D40" s="157"/>
      <c r="E40" s="157"/>
      <c r="F40" s="157"/>
      <c r="G40" s="157"/>
      <c r="H40" s="23">
        <f t="shared" si="0"/>
        <v>0</v>
      </c>
      <c r="I40" s="24">
        <f>IF(I26="Não aplicável",0,(I34+I35+I36+I37+I38+I39)/I5*I26*(1+I27))</f>
        <v>0</v>
      </c>
    </row>
    <row r="41" spans="1:10" ht="23.25" customHeight="1" x14ac:dyDescent="0.25">
      <c r="A41" s="17">
        <f>A40+1</f>
        <v>8</v>
      </c>
      <c r="B41" s="157" t="s">
        <v>38</v>
      </c>
      <c r="C41" s="157"/>
      <c r="D41" s="157"/>
      <c r="E41" s="157"/>
      <c r="F41" s="157"/>
      <c r="G41" s="157"/>
      <c r="H41" s="23">
        <f>I41/$I$42</f>
        <v>0</v>
      </c>
      <c r="I41" s="24">
        <f>IF(I26="Não aplicável",0,I26/I13*5*(I10/H10*(1+I27)))</f>
        <v>0</v>
      </c>
    </row>
    <row r="42" spans="1:10" s="28" customFormat="1" ht="15" customHeight="1" x14ac:dyDescent="0.25">
      <c r="A42" s="174" t="s">
        <v>39</v>
      </c>
      <c r="B42" s="174"/>
      <c r="C42" s="174"/>
      <c r="D42" s="174"/>
      <c r="E42" s="174"/>
      <c r="F42" s="174"/>
      <c r="G42" s="174"/>
      <c r="H42" s="25">
        <f>SUM(H34:H41)</f>
        <v>1</v>
      </c>
      <c r="I42" s="26">
        <f>SUM(I34:I41)</f>
        <v>9922.89</v>
      </c>
      <c r="J42" s="27"/>
    </row>
    <row r="43" spans="1:10" s="28" customFormat="1" ht="34.9" customHeight="1" x14ac:dyDescent="0.25">
      <c r="A43" s="197" t="s">
        <v>140</v>
      </c>
      <c r="B43" s="201" t="s">
        <v>196</v>
      </c>
      <c r="C43" s="201"/>
      <c r="D43" s="201"/>
      <c r="E43" s="201"/>
      <c r="F43" s="201"/>
      <c r="G43" s="201"/>
      <c r="H43" s="201"/>
      <c r="I43" s="201"/>
      <c r="J43" s="27"/>
    </row>
    <row r="44" spans="1:10" s="28" customFormat="1" ht="1.1499999999999999" customHeight="1" x14ac:dyDescent="0.25">
      <c r="A44" s="200"/>
      <c r="B44" s="202"/>
      <c r="C44" s="202"/>
      <c r="D44" s="202"/>
      <c r="E44" s="202"/>
      <c r="F44" s="202"/>
      <c r="G44" s="202"/>
      <c r="H44" s="202"/>
      <c r="I44" s="202"/>
      <c r="J44" s="27"/>
    </row>
    <row r="45" spans="1:10" s="28" customFormat="1" ht="1.1499999999999999" customHeight="1" x14ac:dyDescent="0.25">
      <c r="A45" s="200"/>
      <c r="B45" s="202"/>
      <c r="C45" s="202"/>
      <c r="D45" s="202"/>
      <c r="E45" s="202"/>
      <c r="F45" s="202"/>
      <c r="G45" s="202"/>
      <c r="H45" s="202"/>
      <c r="I45" s="202"/>
      <c r="J45" s="27"/>
    </row>
    <row r="46" spans="1:10" s="28" customFormat="1" ht="1.1499999999999999" customHeight="1" x14ac:dyDescent="0.25">
      <c r="A46" s="200"/>
      <c r="B46" s="202"/>
      <c r="C46" s="202"/>
      <c r="D46" s="202"/>
      <c r="E46" s="202"/>
      <c r="F46" s="202"/>
      <c r="G46" s="202"/>
      <c r="H46" s="202"/>
      <c r="I46" s="202"/>
      <c r="J46" s="27"/>
    </row>
    <row r="47" spans="1:10" s="28" customFormat="1" ht="1.1499999999999999" customHeight="1" x14ac:dyDescent="0.25">
      <c r="A47" s="200"/>
      <c r="B47" s="202"/>
      <c r="C47" s="202"/>
      <c r="D47" s="202"/>
      <c r="E47" s="202"/>
      <c r="F47" s="202"/>
      <c r="G47" s="202"/>
      <c r="H47" s="202"/>
      <c r="I47" s="202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ht="1.1499999999999999" customHeight="1" x14ac:dyDescent="0.25">
      <c r="A52" s="198"/>
      <c r="B52" s="203"/>
      <c r="C52" s="203"/>
      <c r="D52" s="203"/>
      <c r="E52" s="203"/>
      <c r="F52" s="203"/>
      <c r="G52" s="203"/>
      <c r="H52" s="203"/>
      <c r="I52" s="203"/>
    </row>
    <row r="53" spans="1:10" ht="33.75" customHeight="1" x14ac:dyDescent="0.25">
      <c r="A53" s="22" t="s">
        <v>40</v>
      </c>
      <c r="B53" s="177" t="s">
        <v>41</v>
      </c>
      <c r="C53" s="177"/>
      <c r="D53" s="177"/>
      <c r="E53" s="177"/>
      <c r="F53" s="177"/>
      <c r="G53" s="177"/>
      <c r="H53" s="22" t="s">
        <v>33</v>
      </c>
      <c r="I53" s="22" t="s">
        <v>34</v>
      </c>
    </row>
    <row r="54" spans="1:10" ht="15" customHeight="1" x14ac:dyDescent="0.25">
      <c r="A54" s="17">
        <v>1</v>
      </c>
      <c r="B54" s="157" t="s">
        <v>42</v>
      </c>
      <c r="C54" s="157"/>
      <c r="D54" s="157"/>
      <c r="E54" s="157"/>
      <c r="F54" s="157"/>
      <c r="G54" s="157"/>
      <c r="H54" s="23">
        <v>0.2</v>
      </c>
      <c r="I54" s="24">
        <f t="shared" ref="I54:I61" si="2">$I$42*H54</f>
        <v>1984.578</v>
      </c>
    </row>
    <row r="55" spans="1:10" ht="15" customHeight="1" x14ac:dyDescent="0.25">
      <c r="A55" s="17">
        <v>2</v>
      </c>
      <c r="B55" s="157" t="s">
        <v>43</v>
      </c>
      <c r="C55" s="157"/>
      <c r="D55" s="157"/>
      <c r="E55" s="157"/>
      <c r="F55" s="157"/>
      <c r="G55" s="157"/>
      <c r="H55" s="23">
        <v>1.4999999999999999E-2</v>
      </c>
      <c r="I55" s="24">
        <f t="shared" si="2"/>
        <v>148.84334999999999</v>
      </c>
    </row>
    <row r="56" spans="1:10" ht="15" customHeight="1" x14ac:dyDescent="0.25">
      <c r="A56" s="17">
        <v>3</v>
      </c>
      <c r="B56" s="157" t="s">
        <v>44</v>
      </c>
      <c r="C56" s="157"/>
      <c r="D56" s="157"/>
      <c r="E56" s="157"/>
      <c r="F56" s="157"/>
      <c r="G56" s="157"/>
      <c r="H56" s="23">
        <v>0.01</v>
      </c>
      <c r="I56" s="24">
        <f t="shared" si="2"/>
        <v>99.228899999999996</v>
      </c>
    </row>
    <row r="57" spans="1:10" ht="15" customHeight="1" x14ac:dyDescent="0.25">
      <c r="A57" s="17">
        <v>4</v>
      </c>
      <c r="B57" s="157" t="s">
        <v>45</v>
      </c>
      <c r="C57" s="157"/>
      <c r="D57" s="157"/>
      <c r="E57" s="157"/>
      <c r="F57" s="157"/>
      <c r="G57" s="157"/>
      <c r="H57" s="23">
        <v>2E-3</v>
      </c>
      <c r="I57" s="24">
        <f t="shared" si="2"/>
        <v>19.845779999999998</v>
      </c>
    </row>
    <row r="58" spans="1:10" ht="15" customHeight="1" x14ac:dyDescent="0.25">
      <c r="A58" s="17">
        <v>5</v>
      </c>
      <c r="B58" s="157" t="s">
        <v>46</v>
      </c>
      <c r="C58" s="157"/>
      <c r="D58" s="157"/>
      <c r="E58" s="157"/>
      <c r="F58" s="157"/>
      <c r="G58" s="157"/>
      <c r="H58" s="23">
        <v>2.5000000000000001E-2</v>
      </c>
      <c r="I58" s="24">
        <f t="shared" si="2"/>
        <v>248.07225</v>
      </c>
    </row>
    <row r="59" spans="1:10" ht="15" customHeight="1" x14ac:dyDescent="0.25">
      <c r="A59" s="17">
        <v>6</v>
      </c>
      <c r="B59" s="157" t="s">
        <v>47</v>
      </c>
      <c r="C59" s="157"/>
      <c r="D59" s="157"/>
      <c r="E59" s="157"/>
      <c r="F59" s="157"/>
      <c r="G59" s="157"/>
      <c r="H59" s="23">
        <v>0.08</v>
      </c>
      <c r="I59" s="24">
        <f t="shared" si="2"/>
        <v>793.83119999999997</v>
      </c>
    </row>
    <row r="60" spans="1:10" ht="15" customHeight="1" x14ac:dyDescent="0.25">
      <c r="A60" s="17">
        <v>7</v>
      </c>
      <c r="B60" s="157" t="s">
        <v>201</v>
      </c>
      <c r="C60" s="157"/>
      <c r="D60" s="157"/>
      <c r="E60" s="157"/>
      <c r="F60" s="157"/>
      <c r="G60" s="157"/>
      <c r="H60" s="23">
        <v>0.03</v>
      </c>
      <c r="I60" s="24">
        <f t="shared" si="2"/>
        <v>297.68669999999997</v>
      </c>
    </row>
    <row r="61" spans="1:10" ht="15" customHeight="1" x14ac:dyDescent="0.25">
      <c r="A61" s="17">
        <v>8</v>
      </c>
      <c r="B61" s="157" t="s">
        <v>48</v>
      </c>
      <c r="C61" s="157"/>
      <c r="D61" s="157"/>
      <c r="E61" s="157"/>
      <c r="F61" s="157"/>
      <c r="G61" s="157"/>
      <c r="H61" s="23">
        <v>6.0000000000000001E-3</v>
      </c>
      <c r="I61" s="24">
        <f t="shared" si="2"/>
        <v>59.53734</v>
      </c>
    </row>
    <row r="62" spans="1:10" s="28" customFormat="1" ht="15" customHeight="1" x14ac:dyDescent="0.25">
      <c r="A62" s="174" t="s">
        <v>49</v>
      </c>
      <c r="B62" s="174"/>
      <c r="C62" s="174"/>
      <c r="D62" s="174"/>
      <c r="E62" s="174"/>
      <c r="F62" s="174"/>
      <c r="G62" s="174"/>
      <c r="H62" s="25">
        <f>SUM(H54:H61)</f>
        <v>0.3680000000000001</v>
      </c>
      <c r="I62" s="26">
        <f>SUM(I54:I61)</f>
        <v>3651.6235200000001</v>
      </c>
      <c r="J62" s="27"/>
    </row>
    <row r="63" spans="1:10" ht="15" customHeight="1" x14ac:dyDescent="0.25">
      <c r="A63" s="197" t="s">
        <v>200</v>
      </c>
      <c r="B63" s="175" t="s">
        <v>50</v>
      </c>
      <c r="C63" s="175"/>
      <c r="D63" s="175"/>
      <c r="E63" s="175"/>
      <c r="F63" s="175"/>
      <c r="G63" s="175"/>
      <c r="H63" s="175"/>
      <c r="I63" s="175"/>
    </row>
    <row r="64" spans="1:10" ht="30.75" customHeight="1" x14ac:dyDescent="0.25">
      <c r="A64" s="198"/>
      <c r="B64" s="196" t="s">
        <v>51</v>
      </c>
      <c r="C64" s="196"/>
      <c r="D64" s="196"/>
      <c r="E64" s="196"/>
      <c r="F64" s="196"/>
      <c r="G64" s="196"/>
      <c r="H64" s="196"/>
      <c r="I64" s="196"/>
    </row>
    <row r="65" spans="1:10" ht="33.75" customHeight="1" x14ac:dyDescent="0.25">
      <c r="A65" s="22" t="s">
        <v>52</v>
      </c>
      <c r="B65" s="199" t="s">
        <v>53</v>
      </c>
      <c r="C65" s="199"/>
      <c r="D65" s="199"/>
      <c r="E65" s="199"/>
      <c r="F65" s="199"/>
      <c r="G65" s="199"/>
      <c r="H65" s="114" t="s">
        <v>33</v>
      </c>
      <c r="I65" s="114" t="s">
        <v>34</v>
      </c>
    </row>
    <row r="66" spans="1:10" ht="15" customHeight="1" x14ac:dyDescent="0.25">
      <c r="A66" s="17">
        <v>1</v>
      </c>
      <c r="B66" s="157" t="s">
        <v>54</v>
      </c>
      <c r="C66" s="157"/>
      <c r="D66" s="157"/>
      <c r="E66" s="157"/>
      <c r="F66" s="157"/>
      <c r="G66" s="157"/>
      <c r="H66" s="23">
        <v>0.119314</v>
      </c>
      <c r="I66" s="24">
        <f t="shared" ref="I66:I73" si="3">$I$42*H66</f>
        <v>1183.9396974599999</v>
      </c>
    </row>
    <row r="67" spans="1:10" ht="15" customHeight="1" x14ac:dyDescent="0.25">
      <c r="A67" s="17">
        <v>2</v>
      </c>
      <c r="B67" s="157" t="s">
        <v>202</v>
      </c>
      <c r="C67" s="157"/>
      <c r="D67" s="157"/>
      <c r="E67" s="157"/>
      <c r="F67" s="157"/>
      <c r="G67" s="157"/>
      <c r="H67" s="23">
        <v>2.0479000000000001E-2</v>
      </c>
      <c r="I67" s="24">
        <f t="shared" si="3"/>
        <v>203.21086431000001</v>
      </c>
    </row>
    <row r="68" spans="1:10" ht="15" customHeight="1" x14ac:dyDescent="0.25">
      <c r="A68" s="17">
        <v>3</v>
      </c>
      <c r="B68" s="157" t="s">
        <v>181</v>
      </c>
      <c r="C68" s="157"/>
      <c r="D68" s="157"/>
      <c r="E68" s="157"/>
      <c r="F68" s="157"/>
      <c r="G68" s="157"/>
      <c r="H68" s="23">
        <v>1.2123E-2</v>
      </c>
      <c r="I68" s="24">
        <f t="shared" si="3"/>
        <v>120.29519547</v>
      </c>
    </row>
    <row r="69" spans="1:10" ht="15" customHeight="1" x14ac:dyDescent="0.25">
      <c r="A69" s="17">
        <v>4</v>
      </c>
      <c r="B69" s="157" t="s">
        <v>55</v>
      </c>
      <c r="C69" s="157"/>
      <c r="D69" s="157"/>
      <c r="E69" s="157"/>
      <c r="F69" s="157"/>
      <c r="G69" s="157"/>
      <c r="H69" s="23">
        <v>1.1436E-2</v>
      </c>
      <c r="I69" s="24">
        <f t="shared" si="3"/>
        <v>113.47817003999999</v>
      </c>
    </row>
    <row r="70" spans="1:10" ht="15" customHeight="1" x14ac:dyDescent="0.25">
      <c r="A70" s="17">
        <v>5</v>
      </c>
      <c r="B70" s="157" t="s">
        <v>56</v>
      </c>
      <c r="C70" s="157"/>
      <c r="D70" s="157"/>
      <c r="E70" s="157"/>
      <c r="F70" s="157"/>
      <c r="G70" s="157"/>
      <c r="H70" s="23">
        <v>1.74E-4</v>
      </c>
      <c r="I70" s="24">
        <f t="shared" si="3"/>
        <v>1.7265828599999999</v>
      </c>
    </row>
    <row r="71" spans="1:10" ht="15" customHeight="1" x14ac:dyDescent="0.25">
      <c r="A71" s="17">
        <v>6</v>
      </c>
      <c r="B71" s="157" t="s">
        <v>57</v>
      </c>
      <c r="C71" s="157"/>
      <c r="D71" s="157"/>
      <c r="E71" s="157"/>
      <c r="F71" s="157"/>
      <c r="G71" s="157"/>
      <c r="H71" s="23">
        <v>4.4200000000000001E-4</v>
      </c>
      <c r="I71" s="24">
        <f t="shared" si="3"/>
        <v>4.3859173799999995</v>
      </c>
    </row>
    <row r="72" spans="1:10" ht="15" customHeight="1" x14ac:dyDescent="0.25">
      <c r="A72" s="17">
        <v>7</v>
      </c>
      <c r="B72" s="157" t="s">
        <v>58</v>
      </c>
      <c r="C72" s="157"/>
      <c r="D72" s="157"/>
      <c r="E72" s="157"/>
      <c r="F72" s="157"/>
      <c r="G72" s="157"/>
      <c r="H72" s="23">
        <v>1.85E-4</v>
      </c>
      <c r="I72" s="24">
        <f t="shared" si="3"/>
        <v>1.8357346499999998</v>
      </c>
    </row>
    <row r="73" spans="1:10" ht="15" customHeight="1" x14ac:dyDescent="0.25">
      <c r="A73" s="17">
        <v>8</v>
      </c>
      <c r="B73" s="157" t="s">
        <v>59</v>
      </c>
      <c r="C73" s="157"/>
      <c r="D73" s="157"/>
      <c r="E73" s="157"/>
      <c r="F73" s="157"/>
      <c r="G73" s="157"/>
      <c r="H73" s="23">
        <v>9.0789999999999996E-2</v>
      </c>
      <c r="I73" s="24">
        <f t="shared" si="3"/>
        <v>900.89918309999996</v>
      </c>
    </row>
    <row r="74" spans="1:10" s="28" customFormat="1" ht="15" customHeight="1" x14ac:dyDescent="0.25">
      <c r="A74" s="174" t="s">
        <v>60</v>
      </c>
      <c r="B74" s="174"/>
      <c r="C74" s="174"/>
      <c r="D74" s="174"/>
      <c r="E74" s="174"/>
      <c r="F74" s="174"/>
      <c r="G74" s="174"/>
      <c r="H74" s="25">
        <f>SUM(H66:H73)</f>
        <v>0.25494299999999998</v>
      </c>
      <c r="I74" s="26">
        <f>SUM(I66:I73)</f>
        <v>2529.7713452699995</v>
      </c>
      <c r="J74" s="27"/>
    </row>
    <row r="75" spans="1:10" ht="11.25" customHeight="1" x14ac:dyDescent="0.25">
      <c r="A75" s="29" t="s">
        <v>61</v>
      </c>
      <c r="B75" s="175" t="s">
        <v>62</v>
      </c>
      <c r="C75" s="175"/>
      <c r="D75" s="175"/>
      <c r="E75" s="175"/>
      <c r="F75" s="175"/>
      <c r="G75" s="175"/>
      <c r="H75" s="175"/>
      <c r="I75" s="175"/>
    </row>
    <row r="76" spans="1:10" ht="15" customHeight="1" x14ac:dyDescent="0.25">
      <c r="A76" s="29" t="s">
        <v>63</v>
      </c>
      <c r="B76" s="196" t="s">
        <v>64</v>
      </c>
      <c r="C76" s="196"/>
      <c r="D76" s="196"/>
      <c r="E76" s="196"/>
      <c r="F76" s="196"/>
      <c r="G76" s="196"/>
      <c r="H76" s="196"/>
      <c r="I76" s="196"/>
    </row>
    <row r="77" spans="1:10" ht="33.75" customHeight="1" x14ac:dyDescent="0.25">
      <c r="A77" s="22" t="s">
        <v>65</v>
      </c>
      <c r="B77" s="177" t="s">
        <v>66</v>
      </c>
      <c r="C77" s="177"/>
      <c r="D77" s="177"/>
      <c r="E77" s="177"/>
      <c r="F77" s="177"/>
      <c r="G77" s="177"/>
      <c r="H77" s="22" t="s">
        <v>33</v>
      </c>
      <c r="I77" s="22" t="s">
        <v>34</v>
      </c>
    </row>
    <row r="78" spans="1:10" ht="15" customHeight="1" x14ac:dyDescent="0.25">
      <c r="A78" s="17">
        <v>1</v>
      </c>
      <c r="B78" s="157" t="s">
        <v>67</v>
      </c>
      <c r="C78" s="157"/>
      <c r="D78" s="157"/>
      <c r="E78" s="157"/>
      <c r="F78" s="157"/>
      <c r="G78" s="157"/>
      <c r="H78" s="23">
        <v>4.8321000000000003E-2</v>
      </c>
      <c r="I78" s="24">
        <f>$I$42*H78</f>
        <v>479.48396768999999</v>
      </c>
    </row>
    <row r="79" spans="1:10" ht="15" customHeight="1" x14ac:dyDescent="0.25">
      <c r="A79" s="17">
        <v>2</v>
      </c>
      <c r="B79" s="157" t="s">
        <v>68</v>
      </c>
      <c r="C79" s="157"/>
      <c r="D79" s="157"/>
      <c r="E79" s="157"/>
      <c r="F79" s="157"/>
      <c r="G79" s="157"/>
      <c r="H79" s="23">
        <v>3.5109999999999998E-3</v>
      </c>
      <c r="I79" s="24">
        <f>$I$42*H79</f>
        <v>34.839266789999996</v>
      </c>
    </row>
    <row r="80" spans="1:10" ht="15" customHeight="1" x14ac:dyDescent="0.25">
      <c r="A80" s="17">
        <v>3</v>
      </c>
      <c r="B80" s="157" t="s">
        <v>69</v>
      </c>
      <c r="C80" s="157"/>
      <c r="D80" s="157"/>
      <c r="E80" s="157"/>
      <c r="F80" s="157"/>
      <c r="G80" s="157"/>
      <c r="H80" s="23">
        <v>1.9328000000000001E-2</v>
      </c>
      <c r="I80" s="24">
        <f>$I$42*H80</f>
        <v>191.78961792000001</v>
      </c>
    </row>
    <row r="81" spans="1:11" s="28" customFormat="1" ht="15" customHeight="1" x14ac:dyDescent="0.25">
      <c r="A81" s="174" t="s">
        <v>70</v>
      </c>
      <c r="B81" s="174"/>
      <c r="C81" s="174"/>
      <c r="D81" s="174"/>
      <c r="E81" s="174"/>
      <c r="F81" s="174"/>
      <c r="G81" s="174"/>
      <c r="H81" s="25">
        <f>SUM(H78:H80)</f>
        <v>7.1160000000000001E-2</v>
      </c>
      <c r="I81" s="26">
        <f>SUM(I78:I80)</f>
        <v>706.11285240000007</v>
      </c>
      <c r="J81" s="27"/>
    </row>
    <row r="82" spans="1:11" ht="4.5" customHeight="1" x14ac:dyDescent="0.25"/>
    <row r="83" spans="1:11" ht="33.75" customHeight="1" x14ac:dyDescent="0.25">
      <c r="A83" s="22" t="s">
        <v>71</v>
      </c>
      <c r="B83" s="177" t="s">
        <v>72</v>
      </c>
      <c r="C83" s="177"/>
      <c r="D83" s="177"/>
      <c r="E83" s="177"/>
      <c r="F83" s="177"/>
      <c r="G83" s="177"/>
      <c r="H83" s="22" t="s">
        <v>33</v>
      </c>
      <c r="I83" s="22" t="s">
        <v>34</v>
      </c>
    </row>
    <row r="84" spans="1:11" ht="15" customHeight="1" x14ac:dyDescent="0.25">
      <c r="A84" s="17">
        <v>1</v>
      </c>
      <c r="B84" s="157" t="s">
        <v>73</v>
      </c>
      <c r="C84" s="157"/>
      <c r="D84" s="157"/>
      <c r="E84" s="157"/>
      <c r="F84" s="157"/>
      <c r="G84" s="157"/>
      <c r="H84" s="23">
        <f>(H62*H74)</f>
        <v>9.3819024000000015E-2</v>
      </c>
      <c r="I84" s="24">
        <f>$I$42*H84</f>
        <v>930.95585505936015</v>
      </c>
    </row>
    <row r="85" spans="1:11" s="28" customFormat="1" ht="15" customHeight="1" x14ac:dyDescent="0.25">
      <c r="A85" s="174" t="s">
        <v>74</v>
      </c>
      <c r="B85" s="174"/>
      <c r="C85" s="174"/>
      <c r="D85" s="174"/>
      <c r="E85" s="174"/>
      <c r="F85" s="174"/>
      <c r="G85" s="174"/>
      <c r="H85" s="25">
        <f>SUM(H84:H84)</f>
        <v>9.3819024000000015E-2</v>
      </c>
      <c r="I85" s="26">
        <f>I84</f>
        <v>930.95585505936015</v>
      </c>
      <c r="J85" s="27"/>
      <c r="K85" s="30"/>
    </row>
    <row r="86" spans="1:11" ht="4.5" customHeight="1" x14ac:dyDescent="0.25">
      <c r="J86" s="31"/>
    </row>
    <row r="87" spans="1:11" s="28" customFormat="1" ht="12" customHeight="1" x14ac:dyDescent="0.25">
      <c r="A87" s="195" t="s">
        <v>170</v>
      </c>
      <c r="B87" s="195"/>
      <c r="C87" s="195"/>
      <c r="D87" s="195"/>
      <c r="E87" s="195"/>
      <c r="F87" s="195"/>
      <c r="G87" s="195"/>
      <c r="H87" s="32">
        <f>H62+H74+H81+H85</f>
        <v>0.787922024</v>
      </c>
      <c r="I87" s="33">
        <f>I62+I74+I81+I85</f>
        <v>7818.4635727293598</v>
      </c>
      <c r="J87" s="27"/>
    </row>
    <row r="88" spans="1:11" ht="4.5" customHeight="1" x14ac:dyDescent="0.25"/>
    <row r="89" spans="1:11" ht="33.75" customHeight="1" x14ac:dyDescent="0.25">
      <c r="A89" s="22" t="s">
        <v>75</v>
      </c>
      <c r="B89" s="177" t="s">
        <v>76</v>
      </c>
      <c r="C89" s="177"/>
      <c r="D89" s="177"/>
      <c r="E89" s="177"/>
      <c r="F89" s="177"/>
      <c r="G89" s="177"/>
      <c r="H89" s="22" t="s">
        <v>33</v>
      </c>
      <c r="I89" s="22" t="s">
        <v>34</v>
      </c>
    </row>
    <row r="90" spans="1:11" ht="15" customHeight="1" x14ac:dyDescent="0.25">
      <c r="A90" s="17">
        <v>1</v>
      </c>
      <c r="B90" s="157" t="s">
        <v>18</v>
      </c>
      <c r="C90" s="157"/>
      <c r="D90" s="157"/>
      <c r="E90" s="157"/>
      <c r="F90" s="157"/>
      <c r="G90" s="157"/>
      <c r="H90" s="23">
        <f t="shared" ref="H90:H98" si="4">I90/$I$42</f>
        <v>0</v>
      </c>
      <c r="I90" s="24">
        <f>I111</f>
        <v>0</v>
      </c>
    </row>
    <row r="91" spans="1:11" ht="15" customHeight="1" x14ac:dyDescent="0.25">
      <c r="A91" s="17">
        <f>A90+1</f>
        <v>2</v>
      </c>
      <c r="B91" s="157" t="s">
        <v>19</v>
      </c>
      <c r="C91" s="157"/>
      <c r="D91" s="157"/>
      <c r="E91" s="157"/>
      <c r="F91" s="157"/>
      <c r="G91" s="157"/>
      <c r="H91" s="23">
        <f t="shared" si="4"/>
        <v>0</v>
      </c>
      <c r="I91" s="24">
        <f>I107</f>
        <v>0</v>
      </c>
    </row>
    <row r="92" spans="1:11" ht="15" customHeight="1" x14ac:dyDescent="0.25">
      <c r="A92" s="17">
        <f t="shared" ref="A92:A94" si="5">A91+1</f>
        <v>3</v>
      </c>
      <c r="B92" s="192" t="s">
        <v>164</v>
      </c>
      <c r="C92" s="193"/>
      <c r="D92" s="193"/>
      <c r="E92" s="193"/>
      <c r="F92" s="193"/>
      <c r="G92" s="194"/>
      <c r="H92" s="23">
        <f t="shared" si="4"/>
        <v>0</v>
      </c>
      <c r="I92" s="24">
        <v>0</v>
      </c>
    </row>
    <row r="93" spans="1:11" ht="15" customHeight="1" x14ac:dyDescent="0.25">
      <c r="A93" s="17">
        <f t="shared" si="5"/>
        <v>4</v>
      </c>
      <c r="B93" s="157" t="s">
        <v>77</v>
      </c>
      <c r="C93" s="157"/>
      <c r="D93" s="157"/>
      <c r="E93" s="157"/>
      <c r="F93" s="157"/>
      <c r="G93" s="157"/>
      <c r="H93" s="23">
        <f t="shared" si="4"/>
        <v>0</v>
      </c>
      <c r="I93" s="24">
        <f>I103</f>
        <v>0</v>
      </c>
    </row>
    <row r="94" spans="1:11" ht="15" customHeight="1" x14ac:dyDescent="0.25">
      <c r="A94" s="17">
        <f t="shared" si="5"/>
        <v>5</v>
      </c>
      <c r="B94" s="157" t="s">
        <v>78</v>
      </c>
      <c r="C94" s="157"/>
      <c r="D94" s="157"/>
      <c r="E94" s="157"/>
      <c r="F94" s="157"/>
      <c r="G94" s="157"/>
      <c r="H94" s="23">
        <f t="shared" si="4"/>
        <v>0</v>
      </c>
      <c r="I94" s="24">
        <f>IF(I28="Não aplicável",0,((I10/H10)*1.5*I28))</f>
        <v>0</v>
      </c>
    </row>
    <row r="95" spans="1:11" ht="15" customHeight="1" x14ac:dyDescent="0.25">
      <c r="A95" s="17">
        <v>6</v>
      </c>
      <c r="B95" s="157" t="s">
        <v>192</v>
      </c>
      <c r="C95" s="157"/>
      <c r="D95" s="157"/>
      <c r="E95" s="157"/>
      <c r="F95" s="157"/>
      <c r="G95" s="157"/>
      <c r="H95" s="23">
        <f>I95/$I$42</f>
        <v>0</v>
      </c>
      <c r="I95" s="24">
        <f>IF(I21="Não aplicável",0,I21)</f>
        <v>0</v>
      </c>
    </row>
    <row r="96" spans="1:11" ht="15" customHeight="1" x14ac:dyDescent="0.25">
      <c r="A96" s="17">
        <v>7</v>
      </c>
      <c r="B96" s="157" t="s">
        <v>193</v>
      </c>
      <c r="C96" s="157"/>
      <c r="D96" s="157"/>
      <c r="E96" s="157"/>
      <c r="F96" s="157"/>
      <c r="G96" s="157"/>
      <c r="H96" s="23">
        <f>I96/$I$42</f>
        <v>0</v>
      </c>
      <c r="I96" s="24">
        <f>IF(I22="Não aplicável",0,I22)</f>
        <v>0</v>
      </c>
    </row>
    <row r="97" spans="1:10" ht="15" customHeight="1" x14ac:dyDescent="0.25">
      <c r="A97" s="17">
        <v>8</v>
      </c>
      <c r="B97" s="157" t="s">
        <v>208</v>
      </c>
      <c r="C97" s="157"/>
      <c r="D97" s="157"/>
      <c r="E97" s="157"/>
      <c r="F97" s="157"/>
      <c r="G97" s="157"/>
      <c r="H97" s="23">
        <f>I97/$I$42</f>
        <v>0</v>
      </c>
      <c r="I97" s="24">
        <v>0</v>
      </c>
    </row>
    <row r="98" spans="1:10" ht="15" customHeight="1" x14ac:dyDescent="0.25">
      <c r="A98" s="17">
        <v>9</v>
      </c>
      <c r="B98" s="157" t="s">
        <v>79</v>
      </c>
      <c r="C98" s="157"/>
      <c r="D98" s="157"/>
      <c r="E98" s="157"/>
      <c r="F98" s="157"/>
      <c r="G98" s="157"/>
      <c r="H98" s="23">
        <f t="shared" si="4"/>
        <v>0</v>
      </c>
      <c r="I98" s="24">
        <f>IF(I23="Não aplicável",0,I23)</f>
        <v>0</v>
      </c>
    </row>
    <row r="99" spans="1:10" ht="15" customHeight="1" x14ac:dyDescent="0.25">
      <c r="A99" s="174" t="s">
        <v>80</v>
      </c>
      <c r="B99" s="174"/>
      <c r="C99" s="174"/>
      <c r="D99" s="174"/>
      <c r="E99" s="174"/>
      <c r="F99" s="174"/>
      <c r="G99" s="174"/>
      <c r="H99" s="25">
        <f>SUM(H90:H98)</f>
        <v>0</v>
      </c>
      <c r="I99" s="26">
        <f>SUM(I90:I98)</f>
        <v>0</v>
      </c>
      <c r="J99" s="34"/>
    </row>
    <row r="100" spans="1:10" ht="18" customHeight="1" x14ac:dyDescent="0.25">
      <c r="A100" s="29" t="s">
        <v>81</v>
      </c>
      <c r="B100" s="191" t="s">
        <v>82</v>
      </c>
      <c r="C100" s="191"/>
      <c r="D100" s="191"/>
      <c r="E100" s="191"/>
      <c r="F100" s="191"/>
      <c r="G100" s="191"/>
      <c r="H100" s="35"/>
      <c r="I100" s="36"/>
    </row>
    <row r="101" spans="1:10" ht="15" customHeight="1" x14ac:dyDescent="0.25">
      <c r="A101" s="176" t="s">
        <v>83</v>
      </c>
      <c r="B101" s="176"/>
      <c r="C101" s="176"/>
      <c r="D101" s="176"/>
      <c r="E101" s="176"/>
      <c r="F101" s="176"/>
      <c r="G101" s="176"/>
      <c r="H101" s="176"/>
      <c r="I101" s="176"/>
    </row>
    <row r="102" spans="1:10" ht="24" customHeight="1" x14ac:dyDescent="0.25">
      <c r="A102" s="170" t="s">
        <v>84</v>
      </c>
      <c r="B102" s="170"/>
      <c r="C102" s="17" t="s">
        <v>85</v>
      </c>
      <c r="D102" s="17" t="s">
        <v>86</v>
      </c>
      <c r="E102" s="17" t="s">
        <v>87</v>
      </c>
      <c r="F102" s="17" t="s">
        <v>88</v>
      </c>
      <c r="G102" s="17" t="s">
        <v>89</v>
      </c>
      <c r="H102" s="23" t="s">
        <v>90</v>
      </c>
      <c r="I102" s="24" t="s">
        <v>91</v>
      </c>
    </row>
    <row r="103" spans="1:10" ht="15" customHeight="1" x14ac:dyDescent="0.25">
      <c r="A103" s="190">
        <f>IF(I12="Não aplicável",0,I12)</f>
        <v>5.3</v>
      </c>
      <c r="B103" s="190"/>
      <c r="C103" s="17">
        <f>IF(I13="Não aplicável",0,I13)</f>
        <v>22</v>
      </c>
      <c r="D103" s="17">
        <v>2</v>
      </c>
      <c r="E103" s="37">
        <f>A103*C103*D103</f>
        <v>233.2</v>
      </c>
      <c r="F103" s="37">
        <f>I34</f>
        <v>9922.89</v>
      </c>
      <c r="G103" s="38">
        <f>IF(I14="Não aplicável",0,I14)</f>
        <v>0.06</v>
      </c>
      <c r="H103" s="37">
        <f>F103*G103</f>
        <v>595.37339999999995</v>
      </c>
      <c r="I103" s="24">
        <f>IF((E103-H103)&gt;0,E103-H103,0)</f>
        <v>0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76" t="s">
        <v>92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3.25" customHeight="1" x14ac:dyDescent="0.25">
      <c r="A106" s="170" t="s">
        <v>84</v>
      </c>
      <c r="B106" s="170"/>
      <c r="C106" s="17" t="s">
        <v>93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9">
        <f>IF(I18="Não aplicável",0,I18)</f>
        <v>0</v>
      </c>
      <c r="B107" s="189"/>
      <c r="C107" s="42">
        <f>IF(I19="Não aplicável",0,I19)</f>
        <v>0</v>
      </c>
      <c r="D107" s="17">
        <v>1</v>
      </c>
      <c r="E107" s="37">
        <f>A107*C107*D107</f>
        <v>0</v>
      </c>
      <c r="F107" s="37">
        <f>E107</f>
        <v>0</v>
      </c>
      <c r="G107" s="43">
        <f>IF(I20="Não aplicável",0,I20)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84" t="s">
        <v>163</v>
      </c>
      <c r="B109" s="185"/>
      <c r="C109" s="185"/>
      <c r="D109" s="185"/>
      <c r="E109" s="185"/>
      <c r="F109" s="186" t="str">
        <f>A15</f>
        <v xml:space="preserve">Auxílio Alimentação </v>
      </c>
      <c r="G109" s="186"/>
      <c r="H109" s="186"/>
      <c r="I109" s="187"/>
    </row>
    <row r="110" spans="1:10" ht="23.25" customHeight="1" x14ac:dyDescent="0.25">
      <c r="A110" s="188" t="s">
        <v>84</v>
      </c>
      <c r="B110" s="188"/>
      <c r="C110" s="80" t="s">
        <v>93</v>
      </c>
      <c r="D110" s="80" t="s">
        <v>86</v>
      </c>
      <c r="E110" s="80" t="s">
        <v>87</v>
      </c>
      <c r="F110" s="80" t="s">
        <v>88</v>
      </c>
      <c r="G110" s="80" t="s">
        <v>89</v>
      </c>
      <c r="H110" s="78" t="str">
        <f>H102</f>
        <v>Valor desconto</v>
      </c>
      <c r="I110" s="79" t="s">
        <v>91</v>
      </c>
    </row>
    <row r="111" spans="1:10" ht="15" customHeight="1" x14ac:dyDescent="0.25">
      <c r="A111" s="189">
        <f>IF(I15="Não aplicável",0,I15)</f>
        <v>0</v>
      </c>
      <c r="B111" s="189"/>
      <c r="C111" s="42">
        <f>IF(I16="Não aplicável",0,I16)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IF(I17="Não aplicável",0,I17)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/>
    <row r="113" spans="1:12" ht="12" customHeight="1" x14ac:dyDescent="0.25">
      <c r="A113" s="158" t="s">
        <v>94</v>
      </c>
      <c r="B113" s="158"/>
      <c r="C113" s="158"/>
      <c r="D113" s="158"/>
      <c r="E113" s="158"/>
      <c r="F113" s="158"/>
      <c r="G113" s="158"/>
      <c r="H113" s="47">
        <f>H42+H87+H99</f>
        <v>1.787922024</v>
      </c>
      <c r="I113" s="48">
        <f>I42+I87+I99</f>
        <v>17741.35357272936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56" t="s">
        <v>95</v>
      </c>
      <c r="B115" s="156"/>
      <c r="C115" s="156"/>
      <c r="D115" s="156"/>
      <c r="E115" s="156"/>
      <c r="F115" s="156"/>
      <c r="G115" s="156"/>
      <c r="H115" s="156"/>
      <c r="I115" s="156"/>
    </row>
    <row r="116" spans="1:12" ht="33.75" customHeight="1" x14ac:dyDescent="0.25">
      <c r="A116" s="22" t="s">
        <v>31</v>
      </c>
      <c r="B116" s="177" t="s">
        <v>96</v>
      </c>
      <c r="C116" s="177"/>
      <c r="D116" s="177"/>
      <c r="E116" s="177"/>
      <c r="F116" s="177"/>
      <c r="G116" s="177"/>
      <c r="H116" s="22" t="s">
        <v>33</v>
      </c>
      <c r="I116" s="22" t="s">
        <v>34</v>
      </c>
    </row>
    <row r="117" spans="1:12" ht="15" customHeight="1" x14ac:dyDescent="0.25">
      <c r="A117" s="17">
        <v>1</v>
      </c>
      <c r="B117" s="157" t="s">
        <v>97</v>
      </c>
      <c r="C117" s="157"/>
      <c r="D117" s="157"/>
      <c r="E117" s="157"/>
      <c r="F117" s="157"/>
      <c r="G117" s="157"/>
      <c r="H117" s="23">
        <f t="shared" ref="H117:H123" si="6">I117/$I$129</f>
        <v>0</v>
      </c>
      <c r="I117" s="24">
        <v>0</v>
      </c>
    </row>
    <row r="118" spans="1:12" ht="15" customHeight="1" x14ac:dyDescent="0.25">
      <c r="A118" s="17">
        <v>2</v>
      </c>
      <c r="B118" s="183" t="s">
        <v>98</v>
      </c>
      <c r="C118" s="183"/>
      <c r="D118" s="183"/>
      <c r="E118" s="183"/>
      <c r="F118" s="183"/>
      <c r="G118" s="183"/>
      <c r="H118" s="23">
        <f t="shared" si="6"/>
        <v>0.1</v>
      </c>
      <c r="I118" s="24">
        <f>IF(F127=10%,G127,0)</f>
        <v>1774.1353572729361</v>
      </c>
    </row>
    <row r="119" spans="1:12" ht="15" customHeight="1" x14ac:dyDescent="0.25">
      <c r="A119" s="17">
        <v>3</v>
      </c>
      <c r="B119" s="157" t="s">
        <v>99</v>
      </c>
      <c r="C119" s="157"/>
      <c r="D119" s="157"/>
      <c r="E119" s="157"/>
      <c r="F119" s="157"/>
      <c r="G119" s="157"/>
      <c r="H119" s="23">
        <f t="shared" si="6"/>
        <v>0</v>
      </c>
      <c r="I119" s="24">
        <v>0</v>
      </c>
    </row>
    <row r="120" spans="1:12" ht="15" customHeight="1" x14ac:dyDescent="0.25">
      <c r="A120" s="17">
        <v>4</v>
      </c>
      <c r="B120" s="157" t="s">
        <v>177</v>
      </c>
      <c r="C120" s="157"/>
      <c r="D120" s="157"/>
      <c r="E120" s="157"/>
      <c r="F120" s="157"/>
      <c r="G120" s="157"/>
      <c r="H120" s="23">
        <f t="shared" si="6"/>
        <v>0</v>
      </c>
      <c r="I120" s="24">
        <f>IF(F127=20%,G127,0)</f>
        <v>0</v>
      </c>
    </row>
    <row r="121" spans="1:12" ht="15" customHeight="1" x14ac:dyDescent="0.25">
      <c r="A121" s="17">
        <v>5</v>
      </c>
      <c r="B121" s="157" t="s">
        <v>179</v>
      </c>
      <c r="C121" s="157"/>
      <c r="D121" s="157"/>
      <c r="E121" s="157"/>
      <c r="F121" s="157"/>
      <c r="G121" s="157"/>
      <c r="H121" s="23">
        <f t="shared" si="6"/>
        <v>0</v>
      </c>
      <c r="I121" s="24">
        <v>0</v>
      </c>
    </row>
    <row r="122" spans="1:12" ht="15" customHeight="1" x14ac:dyDescent="0.25">
      <c r="A122" s="17">
        <v>6</v>
      </c>
      <c r="B122" s="157" t="s">
        <v>178</v>
      </c>
      <c r="C122" s="157"/>
      <c r="D122" s="157"/>
      <c r="E122" s="157"/>
      <c r="F122" s="157"/>
      <c r="G122" s="157"/>
      <c r="H122" s="23">
        <f t="shared" si="6"/>
        <v>0</v>
      </c>
      <c r="I122" s="24">
        <v>0</v>
      </c>
    </row>
    <row r="123" spans="1:12" ht="15" customHeight="1" x14ac:dyDescent="0.25">
      <c r="A123" s="17">
        <v>7</v>
      </c>
      <c r="B123" s="157" t="s">
        <v>100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4" t="s">
        <v>101</v>
      </c>
      <c r="B124" s="174"/>
      <c r="C124" s="174"/>
      <c r="D124" s="174"/>
      <c r="E124" s="174"/>
      <c r="F124" s="174"/>
      <c r="G124" s="174"/>
      <c r="H124" s="25">
        <f>H117+H118+H119+H120+H121+H123</f>
        <v>0.1</v>
      </c>
      <c r="I124" s="54">
        <f>SUM(I117:I123)</f>
        <v>1774.1353572729361</v>
      </c>
      <c r="J124" s="34"/>
    </row>
    <row r="125" spans="1:12" ht="46.5" customHeight="1" x14ac:dyDescent="0.25">
      <c r="B125" s="175" t="s">
        <v>180</v>
      </c>
      <c r="C125" s="175"/>
      <c r="D125" s="175"/>
      <c r="E125" s="175"/>
      <c r="F125" s="175"/>
      <c r="G125" s="175"/>
      <c r="H125" s="175"/>
      <c r="I125" s="175"/>
    </row>
    <row r="126" spans="1:12" ht="5.25" customHeight="1" x14ac:dyDescent="0.25"/>
    <row r="127" spans="1:12" ht="48.75" customHeight="1" x14ac:dyDescent="0.25">
      <c r="A127" s="182" t="s">
        <v>102</v>
      </c>
      <c r="B127" s="182"/>
      <c r="C127" s="182"/>
      <c r="D127" s="182"/>
      <c r="E127" s="182"/>
      <c r="F127" s="55">
        <f>I29</f>
        <v>0.1</v>
      </c>
      <c r="G127" s="56">
        <f>I129*F127</f>
        <v>1774.1353572729361</v>
      </c>
      <c r="H127" s="57" t="s">
        <v>103</v>
      </c>
      <c r="I127" s="58">
        <f>I93</f>
        <v>0</v>
      </c>
    </row>
    <row r="128" spans="1:12" s="61" customFormat="1" ht="16.5" customHeight="1" x14ac:dyDescent="0.25">
      <c r="A128" s="179" t="s">
        <v>104</v>
      </c>
      <c r="B128" s="179"/>
      <c r="C128" s="57" t="s">
        <v>105</v>
      </c>
      <c r="D128" s="57" t="s">
        <v>106</v>
      </c>
      <c r="E128" s="57" t="s">
        <v>107</v>
      </c>
      <c r="F128" s="57" t="s">
        <v>108</v>
      </c>
      <c r="G128" s="57" t="s">
        <v>109</v>
      </c>
      <c r="H128" s="57" t="s">
        <v>110</v>
      </c>
      <c r="I128" s="59" t="s">
        <v>111</v>
      </c>
      <c r="J128" s="60"/>
    </row>
    <row r="129" spans="1:12" ht="16.5" customHeight="1" x14ac:dyDescent="0.25">
      <c r="A129" s="180">
        <f>I42</f>
        <v>9922.89</v>
      </c>
      <c r="B129" s="180"/>
      <c r="C129" s="62">
        <f>I62</f>
        <v>3651.6235200000001</v>
      </c>
      <c r="D129" s="62">
        <f>I74</f>
        <v>2529.7713452699995</v>
      </c>
      <c r="E129" s="62">
        <f>I81</f>
        <v>706.11285240000007</v>
      </c>
      <c r="F129" s="62">
        <f>I85</f>
        <v>930.95585505936015</v>
      </c>
      <c r="G129" s="62">
        <f>I99</f>
        <v>0</v>
      </c>
      <c r="H129" s="62">
        <f>A129+C129+D129+E129+F129+G129</f>
        <v>17741.35357272936</v>
      </c>
      <c r="I129" s="62">
        <f>H129-I127</f>
        <v>17741.35357272936</v>
      </c>
      <c r="J129" s="34"/>
    </row>
    <row r="130" spans="1:12" ht="4.5" customHeight="1" x14ac:dyDescent="0.25">
      <c r="A130" s="29"/>
      <c r="B130" s="181"/>
      <c r="C130" s="181"/>
      <c r="D130" s="181"/>
      <c r="E130" s="181"/>
      <c r="F130" s="181"/>
      <c r="G130" s="181"/>
      <c r="H130" s="181"/>
      <c r="I130" s="181"/>
    </row>
    <row r="131" spans="1:12" ht="33.75" customHeight="1" x14ac:dyDescent="0.25">
      <c r="A131" s="22" t="s">
        <v>40</v>
      </c>
      <c r="B131" s="177" t="s">
        <v>112</v>
      </c>
      <c r="C131" s="177"/>
      <c r="D131" s="177"/>
      <c r="E131" s="177"/>
      <c r="F131" s="177"/>
      <c r="G131" s="177"/>
      <c r="H131" s="22" t="s">
        <v>33</v>
      </c>
      <c r="I131" s="22" t="s">
        <v>34</v>
      </c>
    </row>
    <row r="132" spans="1:12" ht="15" customHeight="1" x14ac:dyDescent="0.25">
      <c r="A132" s="17">
        <v>1</v>
      </c>
      <c r="B132" s="157" t="s">
        <v>113</v>
      </c>
      <c r="C132" s="157"/>
      <c r="D132" s="157"/>
      <c r="E132" s="157"/>
      <c r="F132" s="157"/>
      <c r="G132" s="157"/>
      <c r="H132" s="23">
        <f>I132/$I$142</f>
        <v>5.6365485074212308E-3</v>
      </c>
      <c r="I132" s="24">
        <v>100</v>
      </c>
    </row>
    <row r="133" spans="1:12" ht="15" customHeight="1" x14ac:dyDescent="0.25">
      <c r="A133" s="17">
        <v>2</v>
      </c>
      <c r="B133" s="157" t="s">
        <v>114</v>
      </c>
      <c r="C133" s="157"/>
      <c r="D133" s="157"/>
      <c r="E133" s="157"/>
      <c r="F133" s="157"/>
      <c r="G133" s="157"/>
      <c r="H133" s="23">
        <f>I133/$I$142</f>
        <v>2.8182742537106154E-3</v>
      </c>
      <c r="I133" s="24">
        <v>50</v>
      </c>
    </row>
    <row r="134" spans="1:12" ht="35.65" customHeight="1" x14ac:dyDescent="0.25">
      <c r="A134" s="174" t="s">
        <v>166</v>
      </c>
      <c r="B134" s="174"/>
      <c r="C134" s="174"/>
      <c r="D134" s="174"/>
      <c r="E134" s="174"/>
      <c r="F134" s="174"/>
      <c r="G134" s="174"/>
      <c r="H134" s="25">
        <f>H132+H133</f>
        <v>8.4548227611318458E-3</v>
      </c>
      <c r="I134" s="26">
        <f>SUM(I132:I133)</f>
        <v>150</v>
      </c>
    </row>
    <row r="135" spans="1:12" ht="4.5" customHeight="1" x14ac:dyDescent="0.25"/>
    <row r="136" spans="1:12" ht="33.75" customHeight="1" x14ac:dyDescent="0.25">
      <c r="A136" s="22" t="s">
        <v>52</v>
      </c>
      <c r="B136" s="177" t="s">
        <v>115</v>
      </c>
      <c r="C136" s="177"/>
      <c r="D136" s="177"/>
      <c r="E136" s="177"/>
      <c r="F136" s="177"/>
      <c r="G136" s="177"/>
      <c r="H136" s="22" t="s">
        <v>33</v>
      </c>
      <c r="I136" s="22">
        <v>0</v>
      </c>
    </row>
    <row r="137" spans="1:12" ht="15" customHeight="1" x14ac:dyDescent="0.25">
      <c r="A137" s="17">
        <v>1</v>
      </c>
      <c r="B137" s="157" t="s">
        <v>115</v>
      </c>
      <c r="C137" s="157"/>
      <c r="D137" s="157"/>
      <c r="E137" s="157"/>
      <c r="F137" s="157"/>
      <c r="G137" s="157"/>
      <c r="H137" s="23">
        <f>I137/I142</f>
        <v>0</v>
      </c>
      <c r="I137" s="24">
        <v>0</v>
      </c>
    </row>
    <row r="138" spans="1:12" ht="36.6" customHeight="1" x14ac:dyDescent="0.25">
      <c r="A138" s="174" t="s">
        <v>165</v>
      </c>
      <c r="B138" s="174"/>
      <c r="C138" s="174"/>
      <c r="D138" s="174"/>
      <c r="E138" s="174"/>
      <c r="F138" s="174"/>
      <c r="G138" s="174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78" t="s">
        <v>116</v>
      </c>
      <c r="B140" s="178"/>
      <c r="C140" s="178"/>
      <c r="D140" s="178"/>
      <c r="E140" s="178"/>
      <c r="F140" s="55">
        <v>0.18</v>
      </c>
      <c r="G140" s="56">
        <f>I142*F140</f>
        <v>3193.4436430912847</v>
      </c>
      <c r="H140" s="57" t="s">
        <v>103</v>
      </c>
      <c r="I140" s="58">
        <f>I93</f>
        <v>0</v>
      </c>
      <c r="L140" s="2"/>
    </row>
    <row r="141" spans="1:12" s="61" customFormat="1" ht="16.5" customHeight="1" x14ac:dyDescent="0.25">
      <c r="A141" s="179" t="s">
        <v>104</v>
      </c>
      <c r="B141" s="179"/>
      <c r="C141" s="57" t="s">
        <v>105</v>
      </c>
      <c r="D141" s="57" t="s">
        <v>106</v>
      </c>
      <c r="E141" s="57" t="s">
        <v>107</v>
      </c>
      <c r="F141" s="57" t="s">
        <v>108</v>
      </c>
      <c r="G141" s="57" t="s">
        <v>109</v>
      </c>
      <c r="H141" s="57" t="s">
        <v>110</v>
      </c>
      <c r="I141" s="59">
        <v>0</v>
      </c>
      <c r="J141" s="60"/>
      <c r="L141" s="60"/>
    </row>
    <row r="142" spans="1:12" ht="16.5" customHeight="1" x14ac:dyDescent="0.25">
      <c r="A142" s="180">
        <f>I42</f>
        <v>9922.89</v>
      </c>
      <c r="B142" s="180"/>
      <c r="C142" s="62">
        <f>I62</f>
        <v>3651.6235200000001</v>
      </c>
      <c r="D142" s="62">
        <f>I74</f>
        <v>2529.7713452699995</v>
      </c>
      <c r="E142" s="62">
        <f>I81</f>
        <v>706.11285240000007</v>
      </c>
      <c r="F142" s="62">
        <f>I85</f>
        <v>930.95585505936015</v>
      </c>
      <c r="G142" s="62">
        <f>I99</f>
        <v>0</v>
      </c>
      <c r="H142" s="62">
        <f>A142+C142+D142+E142+F142+G142</f>
        <v>17741.35357272936</v>
      </c>
      <c r="I142" s="62">
        <f>H142-I140</f>
        <v>17741.35357272936</v>
      </c>
      <c r="J142" s="34"/>
      <c r="L142" s="2"/>
    </row>
    <row r="143" spans="1:12" ht="4.5" customHeight="1" x14ac:dyDescent="0.25"/>
    <row r="144" spans="1:12" ht="12" customHeight="1" x14ac:dyDescent="0.25">
      <c r="A144" s="158" t="s">
        <v>117</v>
      </c>
      <c r="B144" s="158"/>
      <c r="C144" s="158"/>
      <c r="D144" s="158"/>
      <c r="E144" s="158"/>
      <c r="F144" s="158"/>
      <c r="G144" s="158"/>
      <c r="H144" s="47">
        <f>H124+H134+H138</f>
        <v>0.10845482276113186</v>
      </c>
      <c r="I144" s="48">
        <f>I124+I134+I138</f>
        <v>1924.1353572729361</v>
      </c>
    </row>
    <row r="145" spans="1:10" ht="4.5" customHeight="1" x14ac:dyDescent="0.25"/>
    <row r="146" spans="1:10" ht="11.25" customHeight="1" x14ac:dyDescent="0.25">
      <c r="A146" s="156" t="s">
        <v>118</v>
      </c>
      <c r="B146" s="156"/>
      <c r="C146" s="156"/>
      <c r="D146" s="156"/>
      <c r="E146" s="156"/>
      <c r="F146" s="156"/>
      <c r="G146" s="156"/>
      <c r="H146" s="156"/>
      <c r="I146" s="156"/>
    </row>
    <row r="147" spans="1:10" ht="33.75" customHeight="1" x14ac:dyDescent="0.25">
      <c r="A147" s="22" t="s">
        <v>31</v>
      </c>
      <c r="B147" s="177" t="s">
        <v>203</v>
      </c>
      <c r="C147" s="177"/>
      <c r="D147" s="177"/>
      <c r="E147" s="177"/>
      <c r="F147" s="177"/>
      <c r="G147" s="177"/>
      <c r="H147" s="22" t="s">
        <v>33</v>
      </c>
      <c r="I147" s="22" t="s">
        <v>34</v>
      </c>
    </row>
    <row r="148" spans="1:10" ht="15" customHeight="1" x14ac:dyDescent="0.25">
      <c r="A148" s="17">
        <v>1</v>
      </c>
      <c r="B148" s="157" t="s">
        <v>119</v>
      </c>
      <c r="C148" s="157"/>
      <c r="D148" s="157"/>
      <c r="E148" s="157"/>
      <c r="F148" s="157"/>
      <c r="G148" s="157"/>
      <c r="H148" s="23">
        <f>I148/$I$113</f>
        <v>2.1328868309689417E-2</v>
      </c>
      <c r="I148" s="24">
        <f>($D$158/$E$159)*G158</f>
        <v>378.40299398838238</v>
      </c>
    </row>
    <row r="149" spans="1:10" ht="15" customHeight="1" x14ac:dyDescent="0.25">
      <c r="A149" s="17">
        <v>2</v>
      </c>
      <c r="B149" s="157" t="s">
        <v>120</v>
      </c>
      <c r="C149" s="157"/>
      <c r="D149" s="157"/>
      <c r="E149" s="157"/>
      <c r="F149" s="157"/>
      <c r="G149" s="157"/>
      <c r="H149" s="23">
        <f>I149/$I$113</f>
        <v>9.8242060093114883E-2</v>
      </c>
      <c r="I149" s="24">
        <f>($D$158/$E$159)*G159</f>
        <v>1742.9471238252763</v>
      </c>
    </row>
    <row r="150" spans="1:10" ht="15" customHeight="1" x14ac:dyDescent="0.25">
      <c r="A150" s="17">
        <v>3</v>
      </c>
      <c r="B150" s="157" t="s">
        <v>11</v>
      </c>
      <c r="C150" s="157"/>
      <c r="D150" s="157"/>
      <c r="E150" s="157"/>
      <c r="F150" s="157"/>
      <c r="G150" s="157"/>
      <c r="H150" s="23">
        <f>I150/$I$113</f>
        <v>6.4632934271786111E-2</v>
      </c>
      <c r="I150" s="24">
        <f>($D$158/$E$159)*G160</f>
        <v>1146.6757393587345</v>
      </c>
    </row>
    <row r="151" spans="1:10" ht="15" customHeight="1" x14ac:dyDescent="0.25">
      <c r="A151" s="17">
        <v>4</v>
      </c>
      <c r="B151" s="157" t="s">
        <v>205</v>
      </c>
      <c r="C151" s="157"/>
      <c r="D151" s="157"/>
      <c r="E151" s="157"/>
      <c r="F151" s="157"/>
      <c r="G151" s="157"/>
      <c r="H151" s="23">
        <f>I151/$I$113</f>
        <v>0</v>
      </c>
      <c r="I151" s="24">
        <f>($D$158/$E$159)*G161</f>
        <v>0</v>
      </c>
    </row>
    <row r="152" spans="1:10" ht="15" customHeight="1" x14ac:dyDescent="0.25">
      <c r="A152" s="17">
        <v>5</v>
      </c>
      <c r="B152" s="157" t="s">
        <v>121</v>
      </c>
      <c r="C152" s="157"/>
      <c r="D152" s="157"/>
      <c r="E152" s="157"/>
      <c r="F152" s="157"/>
      <c r="G152" s="157"/>
      <c r="H152" s="23">
        <f>I152/$I$113</f>
        <v>0</v>
      </c>
      <c r="I152" s="24">
        <f>($D$158/$E$159)*G162</f>
        <v>0</v>
      </c>
    </row>
    <row r="153" spans="1:10" ht="15" customHeight="1" x14ac:dyDescent="0.25">
      <c r="A153" s="174" t="s">
        <v>122</v>
      </c>
      <c r="B153" s="174"/>
      <c r="C153" s="174"/>
      <c r="D153" s="174"/>
      <c r="E153" s="174"/>
      <c r="F153" s="174"/>
      <c r="G153" s="174"/>
      <c r="H153" s="25">
        <f>H148+H149+H150+H151+H152</f>
        <v>0.18420386267459041</v>
      </c>
      <c r="I153" s="26">
        <f>SUM(I148:I152)</f>
        <v>3268.025857172393</v>
      </c>
    </row>
    <row r="154" spans="1:10" ht="11.25" customHeight="1" x14ac:dyDescent="0.25">
      <c r="A154" s="113" t="s">
        <v>124</v>
      </c>
      <c r="B154" s="175" t="s">
        <v>123</v>
      </c>
      <c r="C154" s="175"/>
      <c r="D154" s="175"/>
      <c r="E154" s="175"/>
      <c r="F154" s="175"/>
      <c r="G154" s="175"/>
      <c r="H154" s="175"/>
      <c r="I154" s="175"/>
    </row>
    <row r="155" spans="1:10" ht="18.75" customHeight="1" x14ac:dyDescent="0.25">
      <c r="A155" s="113" t="s">
        <v>204</v>
      </c>
      <c r="B155" s="165" t="s">
        <v>125</v>
      </c>
      <c r="C155" s="165"/>
      <c r="D155" s="165"/>
      <c r="E155" s="165"/>
      <c r="F155" s="165"/>
      <c r="G155" s="165"/>
      <c r="H155" s="165"/>
      <c r="I155" s="165"/>
    </row>
    <row r="156" spans="1:10" ht="13.5" customHeight="1" x14ac:dyDescent="0.25">
      <c r="A156" s="176" t="s">
        <v>126</v>
      </c>
      <c r="B156" s="176"/>
      <c r="C156" s="176"/>
      <c r="D156" s="176"/>
      <c r="E156" s="176"/>
      <c r="F156" s="176"/>
      <c r="G156" s="176"/>
      <c r="H156" s="176"/>
      <c r="I156" s="176"/>
    </row>
    <row r="157" spans="1:10" ht="13.5" customHeight="1" x14ac:dyDescent="0.25">
      <c r="A157" s="170" t="s">
        <v>127</v>
      </c>
      <c r="B157" s="170"/>
      <c r="C157" s="17" t="s">
        <v>128</v>
      </c>
      <c r="D157" s="171" t="s">
        <v>129</v>
      </c>
      <c r="E157" s="171"/>
      <c r="F157" s="17" t="s">
        <v>130</v>
      </c>
      <c r="G157" s="63" t="s">
        <v>131</v>
      </c>
      <c r="H157" s="170" t="s">
        <v>132</v>
      </c>
      <c r="I157" s="170"/>
    </row>
    <row r="158" spans="1:10" ht="13.5" customHeight="1" x14ac:dyDescent="0.25">
      <c r="A158" s="172">
        <f>I113</f>
        <v>17741.35357272936</v>
      </c>
      <c r="B158" s="172"/>
      <c r="C158" s="24">
        <f>I144</f>
        <v>1924.1353572729361</v>
      </c>
      <c r="D158" s="173">
        <f>A158+C158</f>
        <v>19665.488930002295</v>
      </c>
      <c r="E158" s="173"/>
      <c r="F158" s="17" t="str">
        <f>B148</f>
        <v>PIS</v>
      </c>
      <c r="G158" s="64">
        <v>1.6500000000000001E-2</v>
      </c>
      <c r="H158" s="163">
        <v>6.4999999999999997E-3</v>
      </c>
      <c r="I158" s="163"/>
      <c r="J158" s="34"/>
    </row>
    <row r="159" spans="1:10" ht="13.5" customHeight="1" x14ac:dyDescent="0.25">
      <c r="A159" s="167" t="s">
        <v>133</v>
      </c>
      <c r="B159" s="167"/>
      <c r="C159" s="63">
        <v>1</v>
      </c>
      <c r="D159" s="65">
        <f>G163/1</f>
        <v>0.14250000000000002</v>
      </c>
      <c r="E159" s="66">
        <f>C159-D159</f>
        <v>0.85749999999999993</v>
      </c>
      <c r="F159" s="17" t="str">
        <f>B149</f>
        <v>COFINS</v>
      </c>
      <c r="G159" s="64">
        <v>7.5999999999999998E-2</v>
      </c>
      <c r="H159" s="163">
        <v>0.03</v>
      </c>
      <c r="I159" s="163"/>
    </row>
    <row r="160" spans="1:10" ht="13.5" customHeight="1" x14ac:dyDescent="0.25">
      <c r="A160" s="168" t="s">
        <v>134</v>
      </c>
      <c r="B160" s="168"/>
      <c r="C160" s="17">
        <v>1</v>
      </c>
      <c r="D160" s="67">
        <f>H163</f>
        <v>8.6499999999999994E-2</v>
      </c>
      <c r="E160" s="68">
        <f>C160-D160</f>
        <v>0.91349999999999998</v>
      </c>
      <c r="F160" s="17" t="str">
        <f>B150</f>
        <v>ISS</v>
      </c>
      <c r="G160" s="64">
        <f>I11</f>
        <v>0.05</v>
      </c>
      <c r="H160" s="163">
        <f>I11</f>
        <v>0.05</v>
      </c>
      <c r="I160" s="163"/>
    </row>
    <row r="161" spans="1:10" ht="13.5" customHeight="1" x14ac:dyDescent="0.25">
      <c r="A161" s="169" t="s">
        <v>135</v>
      </c>
      <c r="B161" s="169"/>
      <c r="C161" s="17">
        <v>1</v>
      </c>
      <c r="D161" s="69">
        <v>0.09</v>
      </c>
      <c r="E161" s="70">
        <f>C161-D161</f>
        <v>0.91</v>
      </c>
      <c r="F161" s="17" t="s">
        <v>136</v>
      </c>
      <c r="G161" s="64">
        <v>0</v>
      </c>
      <c r="H161" s="163">
        <v>0</v>
      </c>
      <c r="I161" s="163"/>
    </row>
    <row r="162" spans="1:10" ht="13.5" customHeight="1" x14ac:dyDescent="0.25">
      <c r="A162" s="162" t="s">
        <v>137</v>
      </c>
      <c r="B162" s="162" t="s">
        <v>138</v>
      </c>
      <c r="C162" s="162"/>
      <c r="D162" s="162"/>
      <c r="E162" s="162"/>
      <c r="F162" s="12" t="s">
        <v>207</v>
      </c>
      <c r="G162" s="64">
        <v>0</v>
      </c>
      <c r="H162" s="163">
        <v>0</v>
      </c>
      <c r="I162" s="163"/>
    </row>
    <row r="163" spans="1:10" ht="18" customHeight="1" x14ac:dyDescent="0.25">
      <c r="A163" s="162"/>
      <c r="B163" s="162"/>
      <c r="C163" s="162"/>
      <c r="D163" s="162"/>
      <c r="E163" s="162"/>
      <c r="F163" s="3" t="s">
        <v>139</v>
      </c>
      <c r="G163" s="71">
        <f>SUM(G158:G162)</f>
        <v>0.14250000000000002</v>
      </c>
      <c r="H163" s="164">
        <f>SUM(H158:I162)</f>
        <v>8.6499999999999994E-2</v>
      </c>
      <c r="I163" s="164"/>
    </row>
    <row r="164" spans="1:10" ht="18" customHeight="1" x14ac:dyDescent="0.25">
      <c r="A164" s="113" t="s">
        <v>206</v>
      </c>
      <c r="B164" s="165" t="s">
        <v>141</v>
      </c>
      <c r="C164" s="165"/>
      <c r="D164" s="165"/>
      <c r="E164" s="165"/>
      <c r="F164" s="165"/>
      <c r="G164" s="165"/>
      <c r="H164" s="165"/>
      <c r="I164" s="165"/>
    </row>
    <row r="165" spans="1:10" ht="4.5" customHeight="1" x14ac:dyDescent="0.25">
      <c r="A165" s="72"/>
      <c r="B165" s="166"/>
      <c r="C165" s="166"/>
      <c r="D165" s="166"/>
      <c r="E165" s="166"/>
      <c r="F165" s="166"/>
      <c r="G165" s="166"/>
      <c r="H165" s="166"/>
      <c r="I165" s="166"/>
    </row>
    <row r="166" spans="1:10" ht="12" customHeight="1" x14ac:dyDescent="0.25">
      <c r="A166" s="158" t="s">
        <v>142</v>
      </c>
      <c r="B166" s="158"/>
      <c r="C166" s="158"/>
      <c r="D166" s="158"/>
      <c r="E166" s="158"/>
      <c r="F166" s="158"/>
      <c r="G166" s="158"/>
      <c r="H166" s="47">
        <f>H153</f>
        <v>0.18420386267459041</v>
      </c>
      <c r="I166" s="48">
        <f>I153</f>
        <v>3268.025857172393</v>
      </c>
    </row>
    <row r="167" spans="1:10" ht="4.5" customHeight="1" x14ac:dyDescent="0.25"/>
    <row r="168" spans="1:10" ht="11.25" customHeight="1" x14ac:dyDescent="0.25">
      <c r="A168" s="161" t="s">
        <v>143</v>
      </c>
      <c r="B168" s="161"/>
      <c r="C168" s="161"/>
      <c r="D168" s="161"/>
      <c r="E168" s="161"/>
      <c r="F168" s="161"/>
      <c r="G168" s="161"/>
      <c r="H168" s="161"/>
      <c r="I168" s="161"/>
    </row>
    <row r="169" spans="1:10" ht="11.25" customHeight="1" x14ac:dyDescent="0.25">
      <c r="A169" s="156" t="s">
        <v>30</v>
      </c>
      <c r="B169" s="156"/>
      <c r="C169" s="156"/>
      <c r="D169" s="156"/>
      <c r="E169" s="156"/>
      <c r="F169" s="156"/>
      <c r="G169" s="156"/>
      <c r="H169" s="156"/>
      <c r="I169" s="156"/>
    </row>
    <row r="170" spans="1:10" ht="15" customHeight="1" x14ac:dyDescent="0.25">
      <c r="A170" s="17">
        <v>1</v>
      </c>
      <c r="B170" s="157" t="s">
        <v>144</v>
      </c>
      <c r="C170" s="157"/>
      <c r="D170" s="157"/>
      <c r="E170" s="157"/>
      <c r="F170" s="157"/>
      <c r="G170" s="157"/>
      <c r="H170" s="23">
        <f>I170/$G$193</f>
        <v>0.43268082382504902</v>
      </c>
      <c r="I170" s="73">
        <f>I42</f>
        <v>9922.89</v>
      </c>
    </row>
    <row r="171" spans="1:10" ht="15" customHeight="1" x14ac:dyDescent="0.25">
      <c r="A171" s="17">
        <v>2</v>
      </c>
      <c r="B171" s="157" t="s">
        <v>145</v>
      </c>
      <c r="C171" s="157"/>
      <c r="D171" s="157"/>
      <c r="E171" s="157"/>
      <c r="F171" s="157"/>
      <c r="G171" s="157"/>
      <c r="H171" s="23">
        <f>I171/$G$193</f>
        <v>0.34091875045422004</v>
      </c>
      <c r="I171" s="73">
        <f>I62+I74+I81+I85</f>
        <v>7818.4635727293598</v>
      </c>
    </row>
    <row r="172" spans="1:10" ht="15" customHeight="1" x14ac:dyDescent="0.25">
      <c r="A172" s="17">
        <v>3</v>
      </c>
      <c r="B172" s="157" t="s">
        <v>146</v>
      </c>
      <c r="C172" s="157"/>
      <c r="D172" s="157"/>
      <c r="E172" s="157"/>
      <c r="F172" s="157"/>
      <c r="G172" s="157"/>
      <c r="H172" s="23">
        <f>I172/$G$193</f>
        <v>0</v>
      </c>
      <c r="I172" s="73">
        <f>I99</f>
        <v>0</v>
      </c>
    </row>
    <row r="173" spans="1:10" s="28" customFormat="1" ht="15" customHeight="1" x14ac:dyDescent="0.25">
      <c r="A173" s="158" t="s">
        <v>147</v>
      </c>
      <c r="B173" s="158"/>
      <c r="C173" s="158"/>
      <c r="D173" s="158"/>
      <c r="E173" s="158"/>
      <c r="F173" s="158"/>
      <c r="G173" s="158"/>
      <c r="H173" s="47">
        <f>H170+H171+H172</f>
        <v>0.77359957427926906</v>
      </c>
      <c r="I173" s="48">
        <f>SUM(I170:I172)</f>
        <v>17741.35357272936</v>
      </c>
      <c r="J173" s="35"/>
    </row>
    <row r="174" spans="1:10" ht="4.5" customHeight="1" x14ac:dyDescent="0.25"/>
    <row r="175" spans="1:10" ht="11.25" customHeight="1" x14ac:dyDescent="0.25">
      <c r="A175" s="156" t="s">
        <v>95</v>
      </c>
      <c r="B175" s="156"/>
      <c r="C175" s="156"/>
      <c r="D175" s="156"/>
      <c r="E175" s="156"/>
      <c r="F175" s="156"/>
      <c r="G175" s="156"/>
      <c r="H175" s="156"/>
      <c r="I175" s="156"/>
    </row>
    <row r="176" spans="1:10" ht="15" customHeight="1" x14ac:dyDescent="0.25">
      <c r="A176" s="17">
        <v>1</v>
      </c>
      <c r="B176" s="157" t="s">
        <v>148</v>
      </c>
      <c r="C176" s="157"/>
      <c r="D176" s="157"/>
      <c r="E176" s="157"/>
      <c r="F176" s="157"/>
      <c r="G176" s="157"/>
      <c r="H176" s="23">
        <f>I176/$G$193</f>
        <v>7.7359957427926909E-2</v>
      </c>
      <c r="I176" s="24">
        <f>I124</f>
        <v>1774.1353572729361</v>
      </c>
    </row>
    <row r="177" spans="1:12" ht="15" customHeight="1" x14ac:dyDescent="0.25">
      <c r="A177" s="17">
        <v>2</v>
      </c>
      <c r="B177" s="157" t="s">
        <v>149</v>
      </c>
      <c r="C177" s="157"/>
      <c r="D177" s="157"/>
      <c r="E177" s="157"/>
      <c r="F177" s="157"/>
      <c r="G177" s="157"/>
      <c r="H177" s="23">
        <f>I177/$G$193</f>
        <v>6.5406472886182709E-3</v>
      </c>
      <c r="I177" s="24">
        <f>I134</f>
        <v>150</v>
      </c>
    </row>
    <row r="178" spans="1:12" ht="15" customHeight="1" x14ac:dyDescent="0.25">
      <c r="A178" s="17">
        <v>3</v>
      </c>
      <c r="B178" s="157" t="s">
        <v>150</v>
      </c>
      <c r="C178" s="157"/>
      <c r="D178" s="157"/>
      <c r="E178" s="157"/>
      <c r="F178" s="157"/>
      <c r="G178" s="157"/>
      <c r="H178" s="23">
        <f>I178/$G$193</f>
        <v>0</v>
      </c>
      <c r="I178" s="24">
        <f>I138</f>
        <v>0</v>
      </c>
    </row>
    <row r="179" spans="1:12" ht="15" customHeight="1" x14ac:dyDescent="0.25">
      <c r="A179" s="158" t="s">
        <v>151</v>
      </c>
      <c r="B179" s="158"/>
      <c r="C179" s="158"/>
      <c r="D179" s="158"/>
      <c r="E179" s="158"/>
      <c r="F179" s="158"/>
      <c r="G179" s="158"/>
      <c r="H179" s="47">
        <f>H176+H177+H178</f>
        <v>8.3900604716545174E-2</v>
      </c>
      <c r="I179" s="48">
        <f>I176+I177+I178</f>
        <v>1924.1353572729361</v>
      </c>
    </row>
    <row r="180" spans="1:12" ht="4.5" customHeight="1" x14ac:dyDescent="0.25"/>
    <row r="181" spans="1:12" ht="11.25" customHeight="1" x14ac:dyDescent="0.25">
      <c r="A181" s="156" t="s">
        <v>118</v>
      </c>
      <c r="B181" s="156"/>
      <c r="C181" s="156"/>
      <c r="D181" s="156"/>
      <c r="E181" s="156"/>
      <c r="F181" s="156"/>
      <c r="G181" s="156"/>
      <c r="H181" s="156"/>
      <c r="I181" s="156"/>
    </row>
    <row r="182" spans="1:12" ht="15" customHeight="1" x14ac:dyDescent="0.25">
      <c r="A182" s="17">
        <v>1</v>
      </c>
      <c r="B182" s="157" t="s">
        <v>152</v>
      </c>
      <c r="C182" s="157"/>
      <c r="D182" s="157"/>
      <c r="E182" s="157"/>
      <c r="F182" s="157"/>
      <c r="G182" s="157"/>
      <c r="H182" s="23">
        <f>I182/$G$193</f>
        <v>0.14250002974566009</v>
      </c>
      <c r="I182" s="24">
        <f>I153</f>
        <v>3268.025857172393</v>
      </c>
    </row>
    <row r="183" spans="1:12" ht="15" customHeight="1" x14ac:dyDescent="0.25">
      <c r="A183" s="158" t="s">
        <v>153</v>
      </c>
      <c r="B183" s="158"/>
      <c r="C183" s="158"/>
      <c r="D183" s="158"/>
      <c r="E183" s="158"/>
      <c r="F183" s="158"/>
      <c r="G183" s="158"/>
      <c r="H183" s="47">
        <f>H182</f>
        <v>0.14250002974566009</v>
      </c>
      <c r="I183" s="48">
        <f>I153</f>
        <v>3268.025857172393</v>
      </c>
      <c r="K183" s="41"/>
    </row>
    <row r="184" spans="1:12" ht="4.5" customHeight="1" x14ac:dyDescent="0.25"/>
    <row r="185" spans="1:12" ht="11.25" customHeight="1" x14ac:dyDescent="0.25">
      <c r="A185" s="144" t="s">
        <v>174</v>
      </c>
      <c r="B185" s="144"/>
      <c r="C185" s="144"/>
      <c r="D185" s="144"/>
      <c r="E185" s="144"/>
      <c r="F185" s="144"/>
      <c r="G185" s="144"/>
      <c r="H185" s="144"/>
      <c r="I185" s="144"/>
    </row>
    <row r="186" spans="1:12" ht="4.9000000000000004" customHeight="1" x14ac:dyDescent="0.25">
      <c r="A186" s="149"/>
      <c r="B186" s="149"/>
      <c r="C186" s="149"/>
      <c r="D186" s="149"/>
      <c r="E186" s="149"/>
      <c r="F186" s="149"/>
      <c r="G186" s="149"/>
      <c r="H186" s="149"/>
      <c r="I186" s="149"/>
    </row>
    <row r="187" spans="1:12" ht="22.5" customHeight="1" x14ac:dyDescent="0.25">
      <c r="A187" s="145" t="s">
        <v>187</v>
      </c>
      <c r="B187" s="159"/>
      <c r="C187" s="159"/>
      <c r="D187" s="159"/>
      <c r="E187" s="159"/>
      <c r="F187" s="159"/>
      <c r="G187" s="159"/>
      <c r="H187" s="160"/>
      <c r="I187" s="96">
        <f>I120*H193</f>
        <v>0</v>
      </c>
    </row>
    <row r="188" spans="1:12" ht="4.5" customHeight="1" x14ac:dyDescent="0.25">
      <c r="A188" s="95"/>
      <c r="B188" s="95"/>
      <c r="C188" s="95"/>
      <c r="D188" s="95"/>
      <c r="E188" s="95"/>
      <c r="F188" s="95"/>
      <c r="G188" s="97"/>
      <c r="H188" s="97"/>
      <c r="I188" s="97"/>
    </row>
    <row r="189" spans="1:12" ht="40.5" customHeight="1" x14ac:dyDescent="0.25">
      <c r="A189" s="144" t="s">
        <v>172</v>
      </c>
      <c r="B189" s="144"/>
      <c r="C189" s="144"/>
      <c r="D189" s="144"/>
      <c r="E189" s="144"/>
      <c r="F189" s="145"/>
      <c r="G189" s="146" t="s">
        <v>176</v>
      </c>
      <c r="H189" s="147"/>
      <c r="I189" s="148"/>
    </row>
    <row r="190" spans="1:12" ht="11.25" customHeight="1" x14ac:dyDescent="0.25">
      <c r="A190" s="144"/>
      <c r="B190" s="144"/>
      <c r="C190" s="144"/>
      <c r="D190" s="144"/>
      <c r="E190" s="144"/>
      <c r="F190" s="144"/>
      <c r="G190" s="98"/>
      <c r="H190" s="99"/>
      <c r="I190" s="100">
        <f>((H66+H72+H73+H78+H79+H80)+((H66+H72+H73+H78+H79+H80)*H62))*I42*H193</f>
        <v>3820.53325569048</v>
      </c>
    </row>
    <row r="191" spans="1:12" s="2" customFormat="1" ht="4.9000000000000004" customHeight="1" x14ac:dyDescent="0.25">
      <c r="A191" s="149"/>
      <c r="B191" s="149"/>
      <c r="C191" s="149"/>
      <c r="D191" s="149"/>
      <c r="E191" s="149"/>
      <c r="F191" s="149"/>
      <c r="G191" s="149"/>
      <c r="H191" s="149"/>
      <c r="I191" s="149"/>
      <c r="K191" s="1"/>
      <c r="L191" s="1"/>
    </row>
    <row r="192" spans="1:12" s="2" customFormat="1" ht="35.450000000000003" customHeight="1" x14ac:dyDescent="0.25">
      <c r="A192" s="150" t="s">
        <v>173</v>
      </c>
      <c r="B192" s="151"/>
      <c r="C192" s="151"/>
      <c r="D192" s="151"/>
      <c r="E192" s="151"/>
      <c r="F192" s="152"/>
      <c r="G192" s="82" t="s">
        <v>154</v>
      </c>
      <c r="H192" s="82" t="s">
        <v>155</v>
      </c>
      <c r="I192" s="82" t="s">
        <v>156</v>
      </c>
      <c r="K192" s="1"/>
      <c r="L192" s="1"/>
    </row>
    <row r="193" spans="1:12" s="2" customFormat="1" ht="14.45" customHeight="1" x14ac:dyDescent="0.25">
      <c r="A193" s="153"/>
      <c r="B193" s="154"/>
      <c r="C193" s="154"/>
      <c r="D193" s="154"/>
      <c r="E193" s="154"/>
      <c r="F193" s="155"/>
      <c r="G193" s="90">
        <f>ROUND(I173+I179+I183,2)</f>
        <v>22933.51</v>
      </c>
      <c r="H193" s="81">
        <f>IF(D6="12x36",2,1)</f>
        <v>1</v>
      </c>
      <c r="I193" s="91">
        <f>G193*H193</f>
        <v>22933.51</v>
      </c>
      <c r="K193" s="1"/>
      <c r="L193" s="1"/>
    </row>
  </sheetData>
  <mergeCells count="183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2:I32"/>
    <mergeCell ref="B33:G33"/>
    <mergeCell ref="B34:G34"/>
    <mergeCell ref="B35:G35"/>
    <mergeCell ref="B36:G36"/>
    <mergeCell ref="A23:F23"/>
    <mergeCell ref="A24:F24"/>
    <mergeCell ref="A25:F25"/>
    <mergeCell ref="A26:F27"/>
    <mergeCell ref="A28:F28"/>
    <mergeCell ref="A29:F29"/>
    <mergeCell ref="A43:A52"/>
    <mergeCell ref="B43:I52"/>
    <mergeCell ref="B53:G53"/>
    <mergeCell ref="B54:G54"/>
    <mergeCell ref="B55:G55"/>
    <mergeCell ref="B56:G56"/>
    <mergeCell ref="B37:G37"/>
    <mergeCell ref="B38:G38"/>
    <mergeCell ref="B39:G39"/>
    <mergeCell ref="B40:G40"/>
    <mergeCell ref="B41:G41"/>
    <mergeCell ref="A42:G42"/>
    <mergeCell ref="A63:A64"/>
    <mergeCell ref="B63:I63"/>
    <mergeCell ref="B64:I64"/>
    <mergeCell ref="B65:G65"/>
    <mergeCell ref="B66:G66"/>
    <mergeCell ref="B67:G67"/>
    <mergeCell ref="B57:G57"/>
    <mergeCell ref="B58:G58"/>
    <mergeCell ref="B59:G59"/>
    <mergeCell ref="B60:G60"/>
    <mergeCell ref="B61:G61"/>
    <mergeCell ref="A62:G62"/>
    <mergeCell ref="A74:G74"/>
    <mergeCell ref="B75:I75"/>
    <mergeCell ref="B76:I76"/>
    <mergeCell ref="B77:G77"/>
    <mergeCell ref="B78:G78"/>
    <mergeCell ref="B79:G79"/>
    <mergeCell ref="B68:G68"/>
    <mergeCell ref="B69:G69"/>
    <mergeCell ref="B70:G70"/>
    <mergeCell ref="B71:G71"/>
    <mergeCell ref="B72:G72"/>
    <mergeCell ref="B73:G73"/>
    <mergeCell ref="B89:G89"/>
    <mergeCell ref="B90:G90"/>
    <mergeCell ref="B91:G91"/>
    <mergeCell ref="B92:G92"/>
    <mergeCell ref="B93:G93"/>
    <mergeCell ref="B94:G94"/>
    <mergeCell ref="B80:G80"/>
    <mergeCell ref="A81:G81"/>
    <mergeCell ref="B83:G83"/>
    <mergeCell ref="B84:G84"/>
    <mergeCell ref="A85:G85"/>
    <mergeCell ref="A87:G87"/>
    <mergeCell ref="A101:I101"/>
    <mergeCell ref="A102:B102"/>
    <mergeCell ref="A103:B103"/>
    <mergeCell ref="A105:I105"/>
    <mergeCell ref="A106:B106"/>
    <mergeCell ref="A107:B107"/>
    <mergeCell ref="B95:G95"/>
    <mergeCell ref="B96:G96"/>
    <mergeCell ref="B97:G97"/>
    <mergeCell ref="B98:G98"/>
    <mergeCell ref="A99:G99"/>
    <mergeCell ref="B100:G100"/>
    <mergeCell ref="B116:G116"/>
    <mergeCell ref="B117:G117"/>
    <mergeCell ref="B118:G118"/>
    <mergeCell ref="B119:G119"/>
    <mergeCell ref="B120:G120"/>
    <mergeCell ref="B121:G121"/>
    <mergeCell ref="A109:E109"/>
    <mergeCell ref="F109:I109"/>
    <mergeCell ref="A110:B110"/>
    <mergeCell ref="A111:B111"/>
    <mergeCell ref="A113:G113"/>
    <mergeCell ref="A115:I115"/>
    <mergeCell ref="A129:B129"/>
    <mergeCell ref="B130:I130"/>
    <mergeCell ref="B131:G131"/>
    <mergeCell ref="B132:G132"/>
    <mergeCell ref="B133:G133"/>
    <mergeCell ref="A134:G134"/>
    <mergeCell ref="B122:G122"/>
    <mergeCell ref="B123:G123"/>
    <mergeCell ref="A124:G124"/>
    <mergeCell ref="B125:I125"/>
    <mergeCell ref="A127:E127"/>
    <mergeCell ref="A128:B128"/>
    <mergeCell ref="A144:G144"/>
    <mergeCell ref="A146:I146"/>
    <mergeCell ref="B147:G147"/>
    <mergeCell ref="B148:G148"/>
    <mergeCell ref="B149:G149"/>
    <mergeCell ref="B150:G150"/>
    <mergeCell ref="B136:G136"/>
    <mergeCell ref="B137:G137"/>
    <mergeCell ref="A138:G138"/>
    <mergeCell ref="A140:E140"/>
    <mergeCell ref="A141:B141"/>
    <mergeCell ref="A142:B142"/>
    <mergeCell ref="A157:B157"/>
    <mergeCell ref="D157:E157"/>
    <mergeCell ref="H157:I157"/>
    <mergeCell ref="A158:B158"/>
    <mergeCell ref="D158:E158"/>
    <mergeCell ref="H158:I158"/>
    <mergeCell ref="B151:G151"/>
    <mergeCell ref="B152:G152"/>
    <mergeCell ref="A153:G153"/>
    <mergeCell ref="B154:I154"/>
    <mergeCell ref="B155:I155"/>
    <mergeCell ref="A156:I156"/>
    <mergeCell ref="A162:A163"/>
    <mergeCell ref="B162:E163"/>
    <mergeCell ref="H162:I162"/>
    <mergeCell ref="H163:I163"/>
    <mergeCell ref="B164:I164"/>
    <mergeCell ref="B165:I165"/>
    <mergeCell ref="A159:B159"/>
    <mergeCell ref="H159:I159"/>
    <mergeCell ref="A160:B160"/>
    <mergeCell ref="H160:I160"/>
    <mergeCell ref="A161:B161"/>
    <mergeCell ref="H161:I161"/>
    <mergeCell ref="A173:G173"/>
    <mergeCell ref="A175:I175"/>
    <mergeCell ref="B176:G176"/>
    <mergeCell ref="B177:G177"/>
    <mergeCell ref="B178:G178"/>
    <mergeCell ref="A179:G179"/>
    <mergeCell ref="A166:G166"/>
    <mergeCell ref="A168:I168"/>
    <mergeCell ref="A169:I169"/>
    <mergeCell ref="B170:G170"/>
    <mergeCell ref="B171:G171"/>
    <mergeCell ref="B172:G172"/>
    <mergeCell ref="A189:F190"/>
    <mergeCell ref="G189:I189"/>
    <mergeCell ref="A191:I191"/>
    <mergeCell ref="A192:F193"/>
    <mergeCell ref="A181:I181"/>
    <mergeCell ref="B182:G182"/>
    <mergeCell ref="A183:G183"/>
    <mergeCell ref="A185:I185"/>
    <mergeCell ref="A186:I186"/>
    <mergeCell ref="A187:H187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95"/>
  <sheetViews>
    <sheetView showGridLines="0" tabSelected="1" view="pageBreakPreview" topLeftCell="A19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9.42578125" style="1" customWidth="1"/>
    <col min="8" max="8" width="16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231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200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40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266</v>
      </c>
      <c r="E7" s="157"/>
      <c r="F7" s="157"/>
      <c r="G7" s="210" t="s">
        <v>6</v>
      </c>
      <c r="H7" s="210"/>
      <c r="I7" s="212" t="s">
        <v>175</v>
      </c>
    </row>
    <row r="8" spans="1:11" ht="39.75" customHeight="1" x14ac:dyDescent="0.25">
      <c r="A8" s="183" t="s">
        <v>7</v>
      </c>
      <c r="B8" s="183"/>
      <c r="C8" s="183"/>
      <c r="D8" s="157" t="s">
        <v>268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209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5.3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0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0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0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>
        <v>0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36" customHeight="1" x14ac:dyDescent="0.25">
      <c r="A30" s="209" t="s">
        <v>271</v>
      </c>
      <c r="B30" s="219"/>
      <c r="C30" s="219"/>
      <c r="D30" s="219"/>
      <c r="E30" s="219"/>
      <c r="F30" s="220"/>
      <c r="G30" s="10"/>
      <c r="H30" s="8" t="s">
        <v>270</v>
      </c>
      <c r="I30" s="16">
        <f>I10/H10/3</f>
        <v>16.538149999999998</v>
      </c>
    </row>
    <row r="31" spans="1:9" ht="31.5" x14ac:dyDescent="0.25">
      <c r="A31" s="211"/>
      <c r="B31" s="205"/>
      <c r="C31" s="205"/>
      <c r="D31" s="205"/>
      <c r="E31" s="205"/>
      <c r="F31" s="221"/>
      <c r="G31" s="10"/>
      <c r="H31" s="8" t="s">
        <v>272</v>
      </c>
      <c r="I31" s="118">
        <f>(12+12+24)*4.33</f>
        <v>207.84</v>
      </c>
    </row>
    <row r="32" spans="1:9" ht="0.75" customHeight="1" x14ac:dyDescent="0.25">
      <c r="A32" s="116"/>
      <c r="B32" s="116"/>
      <c r="C32" s="116"/>
      <c r="D32" s="116"/>
      <c r="E32" s="116"/>
      <c r="F32" s="116"/>
      <c r="G32" s="116"/>
      <c r="H32" s="116"/>
      <c r="I32" s="116"/>
    </row>
    <row r="33" spans="1:10" ht="2.25" hidden="1" customHeight="1" x14ac:dyDescent="0.25">
      <c r="A33" s="117"/>
      <c r="B33" s="117"/>
      <c r="C33" s="117"/>
      <c r="D33" s="117"/>
      <c r="E33" s="117"/>
      <c r="F33" s="117"/>
      <c r="G33" s="117"/>
      <c r="H33" s="117"/>
      <c r="I33" s="117"/>
    </row>
    <row r="34" spans="1:10" ht="8.25" customHeight="1" x14ac:dyDescent="0.25">
      <c r="A34" s="156" t="s">
        <v>30</v>
      </c>
      <c r="B34" s="156"/>
      <c r="C34" s="156"/>
      <c r="D34" s="156"/>
      <c r="E34" s="156"/>
      <c r="F34" s="156"/>
      <c r="G34" s="156"/>
      <c r="H34" s="156"/>
      <c r="I34" s="156"/>
    </row>
    <row r="35" spans="1:10" ht="33.75" customHeight="1" x14ac:dyDescent="0.25">
      <c r="A35" s="22" t="s">
        <v>31</v>
      </c>
      <c r="B35" s="177" t="s">
        <v>32</v>
      </c>
      <c r="C35" s="177"/>
      <c r="D35" s="177"/>
      <c r="E35" s="177"/>
      <c r="F35" s="177"/>
      <c r="G35" s="177"/>
      <c r="H35" s="22" t="s">
        <v>33</v>
      </c>
      <c r="I35" s="22" t="s">
        <v>34</v>
      </c>
    </row>
    <row r="36" spans="1:10" ht="15" customHeight="1" x14ac:dyDescent="0.25">
      <c r="A36" s="17">
        <v>1</v>
      </c>
      <c r="B36" s="157" t="s">
        <v>35</v>
      </c>
      <c r="C36" s="157"/>
      <c r="D36" s="157"/>
      <c r="E36" s="157"/>
      <c r="F36" s="157"/>
      <c r="G36" s="157"/>
      <c r="H36" s="23">
        <f t="shared" ref="H36:H43" si="0">I36/$I$44</f>
        <v>0.74272133095662507</v>
      </c>
      <c r="I36" s="24">
        <f>IF(D6="12x36",I10,I10/H10*I5)</f>
        <v>9922.89</v>
      </c>
    </row>
    <row r="37" spans="1:10" ht="15" customHeight="1" x14ac:dyDescent="0.25">
      <c r="A37" s="17">
        <f t="shared" ref="A37:A42" si="1">A36+1</f>
        <v>2</v>
      </c>
      <c r="B37" s="157" t="s">
        <v>36</v>
      </c>
      <c r="C37" s="157"/>
      <c r="D37" s="157"/>
      <c r="E37" s="157"/>
      <c r="F37" s="157"/>
      <c r="G37" s="157"/>
      <c r="H37" s="23">
        <f t="shared" si="0"/>
        <v>0</v>
      </c>
      <c r="I37" s="24">
        <f>IF(I9=30%,I36*I9,0)</f>
        <v>0</v>
      </c>
    </row>
    <row r="38" spans="1:10" ht="15" customHeight="1" x14ac:dyDescent="0.25">
      <c r="A38" s="17">
        <f t="shared" si="1"/>
        <v>3</v>
      </c>
      <c r="B38" s="157" t="s">
        <v>199</v>
      </c>
      <c r="C38" s="157"/>
      <c r="D38" s="157"/>
      <c r="E38" s="157"/>
      <c r="F38" s="157"/>
      <c r="G38" s="157"/>
      <c r="H38" s="23">
        <f t="shared" si="0"/>
        <v>0</v>
      </c>
      <c r="I38" s="24">
        <f>IF(I7=10%,I25*I7,0)</f>
        <v>0</v>
      </c>
    </row>
    <row r="39" spans="1:10" ht="15" customHeight="1" x14ac:dyDescent="0.25">
      <c r="A39" s="17">
        <f t="shared" si="1"/>
        <v>4</v>
      </c>
      <c r="B39" s="157" t="s">
        <v>198</v>
      </c>
      <c r="C39" s="157"/>
      <c r="D39" s="157"/>
      <c r="E39" s="157"/>
      <c r="F39" s="157"/>
      <c r="G39" s="157"/>
      <c r="H39" s="23">
        <f t="shared" si="0"/>
        <v>0</v>
      </c>
      <c r="I39" s="24">
        <f>IF(I7=20%,I25*I7,0)</f>
        <v>0</v>
      </c>
    </row>
    <row r="40" spans="1:10" ht="15" customHeight="1" x14ac:dyDescent="0.25">
      <c r="A40" s="17">
        <f t="shared" si="1"/>
        <v>5</v>
      </c>
      <c r="B40" s="157" t="s">
        <v>197</v>
      </c>
      <c r="C40" s="157"/>
      <c r="D40" s="157"/>
      <c r="E40" s="157"/>
      <c r="F40" s="157"/>
      <c r="G40" s="157"/>
      <c r="H40" s="23">
        <f t="shared" si="0"/>
        <v>0</v>
      </c>
      <c r="I40" s="24">
        <f>IF(I7=40%,I25*I7,0)</f>
        <v>0</v>
      </c>
    </row>
    <row r="41" spans="1:10" ht="15" customHeight="1" x14ac:dyDescent="0.25">
      <c r="A41" s="17">
        <f t="shared" si="1"/>
        <v>6</v>
      </c>
      <c r="B41" s="157" t="s">
        <v>162</v>
      </c>
      <c r="C41" s="157"/>
      <c r="D41" s="157"/>
      <c r="E41" s="157"/>
      <c r="F41" s="157"/>
      <c r="G41" s="157"/>
      <c r="H41" s="23">
        <f t="shared" si="0"/>
        <v>0</v>
      </c>
      <c r="I41" s="24">
        <f>IF(I24="Não aplicável",0,I36*I24)</f>
        <v>0</v>
      </c>
    </row>
    <row r="42" spans="1:10" ht="15" customHeight="1" x14ac:dyDescent="0.25">
      <c r="A42" s="17">
        <f t="shared" si="1"/>
        <v>7</v>
      </c>
      <c r="B42" s="157" t="s">
        <v>37</v>
      </c>
      <c r="C42" s="157"/>
      <c r="D42" s="157"/>
      <c r="E42" s="157"/>
      <c r="F42" s="157"/>
      <c r="G42" s="157"/>
      <c r="H42" s="23">
        <f t="shared" si="0"/>
        <v>0</v>
      </c>
      <c r="I42" s="24">
        <f>IF(I26="Não aplicável",0,(I36+I37+I38+I39+I40+I41)/I5*I26*(1+I27))</f>
        <v>0</v>
      </c>
    </row>
    <row r="43" spans="1:10" ht="23.25" customHeight="1" x14ac:dyDescent="0.25">
      <c r="A43" s="17">
        <f>A42+1</f>
        <v>8</v>
      </c>
      <c r="B43" s="157" t="s">
        <v>269</v>
      </c>
      <c r="C43" s="157"/>
      <c r="D43" s="157"/>
      <c r="E43" s="157"/>
      <c r="F43" s="157"/>
      <c r="G43" s="157"/>
      <c r="H43" s="23">
        <f t="shared" si="0"/>
        <v>0.25727866904337487</v>
      </c>
      <c r="I43" s="24">
        <f>I31*I30</f>
        <v>3437.2890959999995</v>
      </c>
    </row>
    <row r="44" spans="1:10" s="28" customFormat="1" ht="15" customHeight="1" x14ac:dyDescent="0.25">
      <c r="A44" s="174" t="s">
        <v>39</v>
      </c>
      <c r="B44" s="174"/>
      <c r="C44" s="174"/>
      <c r="D44" s="174"/>
      <c r="E44" s="174"/>
      <c r="F44" s="174"/>
      <c r="G44" s="174"/>
      <c r="H44" s="25">
        <f>SUM(H36:H43)</f>
        <v>1</v>
      </c>
      <c r="I44" s="26">
        <f>SUM(I36:I43)</f>
        <v>13360.179096</v>
      </c>
      <c r="J44" s="27"/>
    </row>
    <row r="45" spans="1:10" s="28" customFormat="1" ht="34.9" customHeight="1" x14ac:dyDescent="0.25">
      <c r="A45" s="197" t="s">
        <v>140</v>
      </c>
      <c r="B45" s="201" t="s">
        <v>196</v>
      </c>
      <c r="C45" s="201"/>
      <c r="D45" s="201"/>
      <c r="E45" s="201"/>
      <c r="F45" s="201"/>
      <c r="G45" s="201"/>
      <c r="H45" s="201"/>
      <c r="I45" s="201"/>
      <c r="J45" s="27"/>
    </row>
    <row r="46" spans="1:10" s="28" customFormat="1" ht="1.1499999999999999" customHeight="1" x14ac:dyDescent="0.25">
      <c r="A46" s="200"/>
      <c r="B46" s="202"/>
      <c r="C46" s="202"/>
      <c r="D46" s="202"/>
      <c r="E46" s="202"/>
      <c r="F46" s="202"/>
      <c r="G46" s="202"/>
      <c r="H46" s="202"/>
      <c r="I46" s="202"/>
      <c r="J46" s="27"/>
    </row>
    <row r="47" spans="1:10" s="28" customFormat="1" ht="1.1499999999999999" customHeight="1" x14ac:dyDescent="0.25">
      <c r="A47" s="200"/>
      <c r="B47" s="202"/>
      <c r="C47" s="202"/>
      <c r="D47" s="202"/>
      <c r="E47" s="202"/>
      <c r="F47" s="202"/>
      <c r="G47" s="202"/>
      <c r="H47" s="202"/>
      <c r="I47" s="202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ht="1.1499999999999999" customHeight="1" x14ac:dyDescent="0.25">
      <c r="A54" s="198"/>
      <c r="B54" s="203"/>
      <c r="C54" s="203"/>
      <c r="D54" s="203"/>
      <c r="E54" s="203"/>
      <c r="F54" s="203"/>
      <c r="G54" s="203"/>
      <c r="H54" s="203"/>
      <c r="I54" s="203"/>
    </row>
    <row r="55" spans="1:10" ht="33.75" customHeight="1" x14ac:dyDescent="0.25">
      <c r="A55" s="22" t="s">
        <v>40</v>
      </c>
      <c r="B55" s="177" t="s">
        <v>41</v>
      </c>
      <c r="C55" s="177"/>
      <c r="D55" s="177"/>
      <c r="E55" s="177"/>
      <c r="F55" s="177"/>
      <c r="G55" s="177"/>
      <c r="H55" s="22" t="s">
        <v>33</v>
      </c>
      <c r="I55" s="22" t="s">
        <v>34</v>
      </c>
    </row>
    <row r="56" spans="1:10" ht="15" customHeight="1" x14ac:dyDescent="0.25">
      <c r="A56" s="17">
        <v>1</v>
      </c>
      <c r="B56" s="157" t="s">
        <v>42</v>
      </c>
      <c r="C56" s="157"/>
      <c r="D56" s="157"/>
      <c r="E56" s="157"/>
      <c r="F56" s="157"/>
      <c r="G56" s="157"/>
      <c r="H56" s="23">
        <v>0.2</v>
      </c>
      <c r="I56" s="24">
        <f t="shared" ref="I56:I63" si="2">$I$44*H56</f>
        <v>2672.0358192000003</v>
      </c>
    </row>
    <row r="57" spans="1:10" ht="15" customHeight="1" x14ac:dyDescent="0.25">
      <c r="A57" s="17">
        <v>2</v>
      </c>
      <c r="B57" s="157" t="s">
        <v>43</v>
      </c>
      <c r="C57" s="157"/>
      <c r="D57" s="157"/>
      <c r="E57" s="157"/>
      <c r="F57" s="157"/>
      <c r="G57" s="157"/>
      <c r="H57" s="23">
        <v>1.4999999999999999E-2</v>
      </c>
      <c r="I57" s="24">
        <f t="shared" si="2"/>
        <v>200.40268644</v>
      </c>
    </row>
    <row r="58" spans="1:10" ht="15" customHeight="1" x14ac:dyDescent="0.25">
      <c r="A58" s="17">
        <v>3</v>
      </c>
      <c r="B58" s="157" t="s">
        <v>44</v>
      </c>
      <c r="C58" s="157"/>
      <c r="D58" s="157"/>
      <c r="E58" s="157"/>
      <c r="F58" s="157"/>
      <c r="G58" s="157"/>
      <c r="H58" s="23">
        <v>0.01</v>
      </c>
      <c r="I58" s="24">
        <f t="shared" si="2"/>
        <v>133.60179095999999</v>
      </c>
    </row>
    <row r="59" spans="1:10" ht="15" customHeight="1" x14ac:dyDescent="0.25">
      <c r="A59" s="17">
        <v>4</v>
      </c>
      <c r="B59" s="157" t="s">
        <v>45</v>
      </c>
      <c r="C59" s="157"/>
      <c r="D59" s="157"/>
      <c r="E59" s="157"/>
      <c r="F59" s="157"/>
      <c r="G59" s="157"/>
      <c r="H59" s="23">
        <v>2E-3</v>
      </c>
      <c r="I59" s="24">
        <f t="shared" si="2"/>
        <v>26.720358191999999</v>
      </c>
    </row>
    <row r="60" spans="1:10" ht="15" customHeight="1" x14ac:dyDescent="0.25">
      <c r="A60" s="17">
        <v>5</v>
      </c>
      <c r="B60" s="157" t="s">
        <v>46</v>
      </c>
      <c r="C60" s="157"/>
      <c r="D60" s="157"/>
      <c r="E60" s="157"/>
      <c r="F60" s="157"/>
      <c r="G60" s="157"/>
      <c r="H60" s="23">
        <v>2.5000000000000001E-2</v>
      </c>
      <c r="I60" s="24">
        <f t="shared" si="2"/>
        <v>334.00447740000004</v>
      </c>
    </row>
    <row r="61" spans="1:10" ht="15" customHeight="1" x14ac:dyDescent="0.25">
      <c r="A61" s="17">
        <v>6</v>
      </c>
      <c r="B61" s="157" t="s">
        <v>47</v>
      </c>
      <c r="C61" s="157"/>
      <c r="D61" s="157"/>
      <c r="E61" s="157"/>
      <c r="F61" s="157"/>
      <c r="G61" s="157"/>
      <c r="H61" s="23">
        <v>0.08</v>
      </c>
      <c r="I61" s="24">
        <f t="shared" si="2"/>
        <v>1068.8143276799999</v>
      </c>
    </row>
    <row r="62" spans="1:10" ht="15" customHeight="1" x14ac:dyDescent="0.25">
      <c r="A62" s="17">
        <v>7</v>
      </c>
      <c r="B62" s="157" t="s">
        <v>201</v>
      </c>
      <c r="C62" s="157"/>
      <c r="D62" s="157"/>
      <c r="E62" s="157"/>
      <c r="F62" s="157"/>
      <c r="G62" s="157"/>
      <c r="H62" s="23">
        <v>0.03</v>
      </c>
      <c r="I62" s="24">
        <f t="shared" si="2"/>
        <v>400.80537287999999</v>
      </c>
    </row>
    <row r="63" spans="1:10" ht="15" customHeight="1" x14ac:dyDescent="0.25">
      <c r="A63" s="17">
        <v>8</v>
      </c>
      <c r="B63" s="157" t="s">
        <v>48</v>
      </c>
      <c r="C63" s="157"/>
      <c r="D63" s="157"/>
      <c r="E63" s="157"/>
      <c r="F63" s="157"/>
      <c r="G63" s="157"/>
      <c r="H63" s="23">
        <v>6.0000000000000001E-3</v>
      </c>
      <c r="I63" s="24">
        <f t="shared" si="2"/>
        <v>80.161074576000004</v>
      </c>
    </row>
    <row r="64" spans="1:10" s="28" customFormat="1" ht="15" customHeight="1" x14ac:dyDescent="0.25">
      <c r="A64" s="174" t="s">
        <v>49</v>
      </c>
      <c r="B64" s="174"/>
      <c r="C64" s="174"/>
      <c r="D64" s="174"/>
      <c r="E64" s="174"/>
      <c r="F64" s="174"/>
      <c r="G64" s="174"/>
      <c r="H64" s="25">
        <f>SUM(H56:H63)</f>
        <v>0.3680000000000001</v>
      </c>
      <c r="I64" s="26">
        <f>SUM(I56:I63)</f>
        <v>4916.5459073279999</v>
      </c>
      <c r="J64" s="27"/>
    </row>
    <row r="65" spans="1:10" ht="15" customHeight="1" x14ac:dyDescent="0.25">
      <c r="A65" s="197" t="s">
        <v>200</v>
      </c>
      <c r="B65" s="175" t="s">
        <v>50</v>
      </c>
      <c r="C65" s="175"/>
      <c r="D65" s="175"/>
      <c r="E65" s="175"/>
      <c r="F65" s="175"/>
      <c r="G65" s="175"/>
      <c r="H65" s="175"/>
      <c r="I65" s="175"/>
    </row>
    <row r="66" spans="1:10" ht="30.75" customHeight="1" x14ac:dyDescent="0.25">
      <c r="A66" s="198"/>
      <c r="B66" s="196" t="s">
        <v>51</v>
      </c>
      <c r="C66" s="196"/>
      <c r="D66" s="196"/>
      <c r="E66" s="196"/>
      <c r="F66" s="196"/>
      <c r="G66" s="196"/>
      <c r="H66" s="196"/>
      <c r="I66" s="196"/>
    </row>
    <row r="67" spans="1:10" ht="33.75" customHeight="1" x14ac:dyDescent="0.25">
      <c r="A67" s="22" t="s">
        <v>52</v>
      </c>
      <c r="B67" s="199" t="s">
        <v>53</v>
      </c>
      <c r="C67" s="199"/>
      <c r="D67" s="199"/>
      <c r="E67" s="199"/>
      <c r="F67" s="199"/>
      <c r="G67" s="199"/>
      <c r="H67" s="114" t="s">
        <v>33</v>
      </c>
      <c r="I67" s="114" t="s">
        <v>34</v>
      </c>
    </row>
    <row r="68" spans="1:10" ht="15" customHeight="1" x14ac:dyDescent="0.25">
      <c r="A68" s="17">
        <v>1</v>
      </c>
      <c r="B68" s="157" t="s">
        <v>54</v>
      </c>
      <c r="C68" s="157"/>
      <c r="D68" s="157"/>
      <c r="E68" s="157"/>
      <c r="F68" s="157"/>
      <c r="G68" s="157"/>
      <c r="H68" s="23">
        <v>0.119314</v>
      </c>
      <c r="I68" s="24">
        <f t="shared" ref="I68:I75" si="3">$I$44*H68</f>
        <v>1594.0564086601439</v>
      </c>
    </row>
    <row r="69" spans="1:10" ht="15" customHeight="1" x14ac:dyDescent="0.25">
      <c r="A69" s="17">
        <v>2</v>
      </c>
      <c r="B69" s="157" t="s">
        <v>202</v>
      </c>
      <c r="C69" s="157"/>
      <c r="D69" s="157"/>
      <c r="E69" s="157"/>
      <c r="F69" s="157"/>
      <c r="G69" s="157"/>
      <c r="H69" s="23">
        <v>2.0479000000000001E-2</v>
      </c>
      <c r="I69" s="24">
        <f t="shared" si="3"/>
        <v>273.60310770698402</v>
      </c>
    </row>
    <row r="70" spans="1:10" ht="15" customHeight="1" x14ac:dyDescent="0.25">
      <c r="A70" s="17">
        <v>3</v>
      </c>
      <c r="B70" s="157" t="s">
        <v>181</v>
      </c>
      <c r="C70" s="157"/>
      <c r="D70" s="157"/>
      <c r="E70" s="157"/>
      <c r="F70" s="157"/>
      <c r="G70" s="157"/>
      <c r="H70" s="23">
        <v>1.2123E-2</v>
      </c>
      <c r="I70" s="24">
        <f t="shared" si="3"/>
        <v>161.965451180808</v>
      </c>
    </row>
    <row r="71" spans="1:10" ht="15" customHeight="1" x14ac:dyDescent="0.25">
      <c r="A71" s="17">
        <v>4</v>
      </c>
      <c r="B71" s="157" t="s">
        <v>55</v>
      </c>
      <c r="C71" s="157"/>
      <c r="D71" s="157"/>
      <c r="E71" s="157"/>
      <c r="F71" s="157"/>
      <c r="G71" s="157"/>
      <c r="H71" s="23">
        <v>1.1436E-2</v>
      </c>
      <c r="I71" s="24">
        <f t="shared" si="3"/>
        <v>152.78700814185601</v>
      </c>
    </row>
    <row r="72" spans="1:10" ht="15" customHeight="1" x14ac:dyDescent="0.25">
      <c r="A72" s="17">
        <v>5</v>
      </c>
      <c r="B72" s="157" t="s">
        <v>56</v>
      </c>
      <c r="C72" s="157"/>
      <c r="D72" s="157"/>
      <c r="E72" s="157"/>
      <c r="F72" s="157"/>
      <c r="G72" s="157"/>
      <c r="H72" s="23">
        <v>1.74E-4</v>
      </c>
      <c r="I72" s="24">
        <f t="shared" si="3"/>
        <v>2.324671162704</v>
      </c>
    </row>
    <row r="73" spans="1:10" ht="15" customHeight="1" x14ac:dyDescent="0.25">
      <c r="A73" s="17">
        <v>6</v>
      </c>
      <c r="B73" s="157" t="s">
        <v>57</v>
      </c>
      <c r="C73" s="157"/>
      <c r="D73" s="157"/>
      <c r="E73" s="157"/>
      <c r="F73" s="157"/>
      <c r="G73" s="157"/>
      <c r="H73" s="23">
        <v>4.4200000000000001E-4</v>
      </c>
      <c r="I73" s="24">
        <f t="shared" si="3"/>
        <v>5.9051991604319998</v>
      </c>
    </row>
    <row r="74" spans="1:10" ht="15" customHeight="1" x14ac:dyDescent="0.25">
      <c r="A74" s="17">
        <v>7</v>
      </c>
      <c r="B74" s="157" t="s">
        <v>58</v>
      </c>
      <c r="C74" s="157"/>
      <c r="D74" s="157"/>
      <c r="E74" s="157"/>
      <c r="F74" s="157"/>
      <c r="G74" s="157"/>
      <c r="H74" s="23">
        <v>1.85E-4</v>
      </c>
      <c r="I74" s="24">
        <f t="shared" si="3"/>
        <v>2.4716331327600001</v>
      </c>
    </row>
    <row r="75" spans="1:10" ht="15" customHeight="1" x14ac:dyDescent="0.25">
      <c r="A75" s="17">
        <v>8</v>
      </c>
      <c r="B75" s="157" t="s">
        <v>59</v>
      </c>
      <c r="C75" s="157"/>
      <c r="D75" s="157"/>
      <c r="E75" s="157"/>
      <c r="F75" s="157"/>
      <c r="G75" s="157"/>
      <c r="H75" s="23">
        <v>9.0789999999999996E-2</v>
      </c>
      <c r="I75" s="24">
        <f t="shared" si="3"/>
        <v>1212.9706601258399</v>
      </c>
    </row>
    <row r="76" spans="1:10" s="28" customFormat="1" ht="15" customHeight="1" x14ac:dyDescent="0.25">
      <c r="A76" s="174" t="s">
        <v>60</v>
      </c>
      <c r="B76" s="174"/>
      <c r="C76" s="174"/>
      <c r="D76" s="174"/>
      <c r="E76" s="174"/>
      <c r="F76" s="174"/>
      <c r="G76" s="174"/>
      <c r="H76" s="25">
        <f>SUM(H68:H75)</f>
        <v>0.25494299999999998</v>
      </c>
      <c r="I76" s="26">
        <f>SUM(I68:I75)</f>
        <v>3406.0841392715279</v>
      </c>
      <c r="J76" s="27"/>
    </row>
    <row r="77" spans="1:10" ht="11.25" customHeight="1" x14ac:dyDescent="0.25">
      <c r="A77" s="29" t="s">
        <v>61</v>
      </c>
      <c r="B77" s="175" t="s">
        <v>62</v>
      </c>
      <c r="C77" s="175"/>
      <c r="D77" s="175"/>
      <c r="E77" s="175"/>
      <c r="F77" s="175"/>
      <c r="G77" s="175"/>
      <c r="H77" s="175"/>
      <c r="I77" s="175"/>
    </row>
    <row r="78" spans="1:10" ht="15" customHeight="1" x14ac:dyDescent="0.25">
      <c r="A78" s="29" t="s">
        <v>63</v>
      </c>
      <c r="B78" s="196" t="s">
        <v>64</v>
      </c>
      <c r="C78" s="196"/>
      <c r="D78" s="196"/>
      <c r="E78" s="196"/>
      <c r="F78" s="196"/>
      <c r="G78" s="196"/>
      <c r="H78" s="196"/>
      <c r="I78" s="196"/>
    </row>
    <row r="79" spans="1:10" ht="33.75" customHeight="1" x14ac:dyDescent="0.25">
      <c r="A79" s="22" t="s">
        <v>65</v>
      </c>
      <c r="B79" s="177" t="s">
        <v>66</v>
      </c>
      <c r="C79" s="177"/>
      <c r="D79" s="177"/>
      <c r="E79" s="177"/>
      <c r="F79" s="177"/>
      <c r="G79" s="177"/>
      <c r="H79" s="22" t="s">
        <v>33</v>
      </c>
      <c r="I79" s="22" t="s">
        <v>34</v>
      </c>
    </row>
    <row r="80" spans="1:10" ht="15" customHeight="1" x14ac:dyDescent="0.25">
      <c r="A80" s="17">
        <v>1</v>
      </c>
      <c r="B80" s="157" t="s">
        <v>67</v>
      </c>
      <c r="C80" s="157"/>
      <c r="D80" s="157"/>
      <c r="E80" s="157"/>
      <c r="F80" s="157"/>
      <c r="G80" s="157"/>
      <c r="H80" s="23">
        <v>4.8321000000000003E-2</v>
      </c>
      <c r="I80" s="24">
        <f>$I$44*H80</f>
        <v>645.57721409781607</v>
      </c>
    </row>
    <row r="81" spans="1:11" ht="15" customHeight="1" x14ac:dyDescent="0.25">
      <c r="A81" s="17">
        <v>2</v>
      </c>
      <c r="B81" s="157" t="s">
        <v>68</v>
      </c>
      <c r="C81" s="157"/>
      <c r="D81" s="157"/>
      <c r="E81" s="157"/>
      <c r="F81" s="157"/>
      <c r="G81" s="157"/>
      <c r="H81" s="23">
        <v>3.5109999999999998E-3</v>
      </c>
      <c r="I81" s="24">
        <f>$I$44*H81</f>
        <v>46.907588806055998</v>
      </c>
    </row>
    <row r="82" spans="1:11" ht="15" customHeight="1" x14ac:dyDescent="0.25">
      <c r="A82" s="17">
        <v>3</v>
      </c>
      <c r="B82" s="157" t="s">
        <v>69</v>
      </c>
      <c r="C82" s="157"/>
      <c r="D82" s="157"/>
      <c r="E82" s="157"/>
      <c r="F82" s="157"/>
      <c r="G82" s="157"/>
      <c r="H82" s="23">
        <v>1.9328000000000001E-2</v>
      </c>
      <c r="I82" s="24">
        <f>$I$44*H82</f>
        <v>258.22554156748799</v>
      </c>
    </row>
    <row r="83" spans="1:11" s="28" customFormat="1" ht="15" customHeight="1" x14ac:dyDescent="0.25">
      <c r="A83" s="174" t="s">
        <v>70</v>
      </c>
      <c r="B83" s="174"/>
      <c r="C83" s="174"/>
      <c r="D83" s="174"/>
      <c r="E83" s="174"/>
      <c r="F83" s="174"/>
      <c r="G83" s="174"/>
      <c r="H83" s="25">
        <f>SUM(H80:H82)</f>
        <v>7.1160000000000001E-2</v>
      </c>
      <c r="I83" s="26">
        <f>SUM(I80:I82)</f>
        <v>950.71034447136003</v>
      </c>
      <c r="J83" s="27"/>
    </row>
    <row r="84" spans="1:11" ht="4.5" customHeight="1" x14ac:dyDescent="0.25"/>
    <row r="85" spans="1:11" ht="33.75" customHeight="1" x14ac:dyDescent="0.25">
      <c r="A85" s="22" t="s">
        <v>71</v>
      </c>
      <c r="B85" s="177" t="s">
        <v>72</v>
      </c>
      <c r="C85" s="177"/>
      <c r="D85" s="177"/>
      <c r="E85" s="177"/>
      <c r="F85" s="177"/>
      <c r="G85" s="177"/>
      <c r="H85" s="22" t="s">
        <v>33</v>
      </c>
      <c r="I85" s="22" t="s">
        <v>34</v>
      </c>
    </row>
    <row r="86" spans="1:11" ht="15" customHeight="1" x14ac:dyDescent="0.25">
      <c r="A86" s="17">
        <v>1</v>
      </c>
      <c r="B86" s="157" t="s">
        <v>73</v>
      </c>
      <c r="C86" s="157"/>
      <c r="D86" s="157"/>
      <c r="E86" s="157"/>
      <c r="F86" s="157"/>
      <c r="G86" s="157"/>
      <c r="H86" s="23">
        <f>(H64*H76)</f>
        <v>9.3819024000000015E-2</v>
      </c>
      <c r="I86" s="24">
        <f>$I$44*H86</f>
        <v>1253.4389632519226</v>
      </c>
    </row>
    <row r="87" spans="1:11" s="28" customFormat="1" ht="15" customHeight="1" x14ac:dyDescent="0.25">
      <c r="A87" s="174" t="s">
        <v>74</v>
      </c>
      <c r="B87" s="174"/>
      <c r="C87" s="174"/>
      <c r="D87" s="174"/>
      <c r="E87" s="174"/>
      <c r="F87" s="174"/>
      <c r="G87" s="174"/>
      <c r="H87" s="25">
        <f>SUM(H86:H86)</f>
        <v>9.3819024000000015E-2</v>
      </c>
      <c r="I87" s="26">
        <f>I86</f>
        <v>1253.4389632519226</v>
      </c>
      <c r="J87" s="27"/>
      <c r="K87" s="30"/>
    </row>
    <row r="88" spans="1:11" ht="4.5" customHeight="1" x14ac:dyDescent="0.25">
      <c r="J88" s="31"/>
    </row>
    <row r="89" spans="1:11" s="28" customFormat="1" ht="12" customHeight="1" x14ac:dyDescent="0.25">
      <c r="A89" s="195" t="s">
        <v>170</v>
      </c>
      <c r="B89" s="195"/>
      <c r="C89" s="195"/>
      <c r="D89" s="195"/>
      <c r="E89" s="195"/>
      <c r="F89" s="195"/>
      <c r="G89" s="195"/>
      <c r="H89" s="32">
        <f>H64+H76+H83+H87</f>
        <v>0.787922024</v>
      </c>
      <c r="I89" s="33">
        <f>I64+I76+I83+I87</f>
        <v>10526.779354322811</v>
      </c>
      <c r="J89" s="27"/>
    </row>
    <row r="90" spans="1:11" ht="4.5" customHeight="1" x14ac:dyDescent="0.25"/>
    <row r="91" spans="1:11" ht="33.75" customHeight="1" x14ac:dyDescent="0.25">
      <c r="A91" s="22" t="s">
        <v>75</v>
      </c>
      <c r="B91" s="177" t="s">
        <v>76</v>
      </c>
      <c r="C91" s="177"/>
      <c r="D91" s="177"/>
      <c r="E91" s="177"/>
      <c r="F91" s="177"/>
      <c r="G91" s="177"/>
      <c r="H91" s="22" t="s">
        <v>33</v>
      </c>
      <c r="I91" s="22" t="s">
        <v>34</v>
      </c>
    </row>
    <row r="92" spans="1:11" ht="15" customHeight="1" x14ac:dyDescent="0.25">
      <c r="A92" s="17">
        <v>1</v>
      </c>
      <c r="B92" s="157" t="s">
        <v>18</v>
      </c>
      <c r="C92" s="157"/>
      <c r="D92" s="157"/>
      <c r="E92" s="157"/>
      <c r="F92" s="157"/>
      <c r="G92" s="157"/>
      <c r="H92" s="23">
        <f t="shared" ref="H92:H100" si="4">I92/$I$44</f>
        <v>0</v>
      </c>
      <c r="I92" s="24">
        <f>I113</f>
        <v>0</v>
      </c>
    </row>
    <row r="93" spans="1:11" ht="15" customHeight="1" x14ac:dyDescent="0.25">
      <c r="A93" s="17">
        <f>A92+1</f>
        <v>2</v>
      </c>
      <c r="B93" s="157" t="s">
        <v>19</v>
      </c>
      <c r="C93" s="157"/>
      <c r="D93" s="157"/>
      <c r="E93" s="157"/>
      <c r="F93" s="157"/>
      <c r="G93" s="157"/>
      <c r="H93" s="23">
        <f t="shared" si="4"/>
        <v>0</v>
      </c>
      <c r="I93" s="24">
        <f>I109</f>
        <v>0</v>
      </c>
    </row>
    <row r="94" spans="1:11" ht="15" customHeight="1" x14ac:dyDescent="0.25">
      <c r="A94" s="17">
        <f t="shared" ref="A94:A96" si="5">A93+1</f>
        <v>3</v>
      </c>
      <c r="B94" s="192" t="s">
        <v>164</v>
      </c>
      <c r="C94" s="193"/>
      <c r="D94" s="193"/>
      <c r="E94" s="193"/>
      <c r="F94" s="193"/>
      <c r="G94" s="194"/>
      <c r="H94" s="23">
        <f t="shared" si="4"/>
        <v>0</v>
      </c>
      <c r="I94" s="24">
        <v>0</v>
      </c>
    </row>
    <row r="95" spans="1:11" ht="15" customHeight="1" x14ac:dyDescent="0.25">
      <c r="A95" s="17">
        <f t="shared" si="5"/>
        <v>4</v>
      </c>
      <c r="B95" s="157" t="s">
        <v>77</v>
      </c>
      <c r="C95" s="157"/>
      <c r="D95" s="157"/>
      <c r="E95" s="157"/>
      <c r="F95" s="157"/>
      <c r="G95" s="157"/>
      <c r="H95" s="23">
        <f t="shared" si="4"/>
        <v>0</v>
      </c>
      <c r="I95" s="24">
        <f>I105</f>
        <v>0</v>
      </c>
    </row>
    <row r="96" spans="1:11" ht="15" customHeight="1" x14ac:dyDescent="0.25">
      <c r="A96" s="17">
        <f t="shared" si="5"/>
        <v>5</v>
      </c>
      <c r="B96" s="157" t="s">
        <v>78</v>
      </c>
      <c r="C96" s="157"/>
      <c r="D96" s="157"/>
      <c r="E96" s="157"/>
      <c r="F96" s="157"/>
      <c r="G96" s="157"/>
      <c r="H96" s="23">
        <f t="shared" si="4"/>
        <v>0</v>
      </c>
      <c r="I96" s="24">
        <f>IF(I28="Não aplicável",0,((I10/H10)*1.5*I28))</f>
        <v>0</v>
      </c>
    </row>
    <row r="97" spans="1:10" ht="15" customHeight="1" x14ac:dyDescent="0.25">
      <c r="A97" s="17">
        <v>6</v>
      </c>
      <c r="B97" s="157" t="s">
        <v>192</v>
      </c>
      <c r="C97" s="157"/>
      <c r="D97" s="157"/>
      <c r="E97" s="157"/>
      <c r="F97" s="157"/>
      <c r="G97" s="157"/>
      <c r="H97" s="23">
        <f>I97/$I$44</f>
        <v>0</v>
      </c>
      <c r="I97" s="24">
        <f>IF(I21="Não aplicável",0,I21)</f>
        <v>0</v>
      </c>
    </row>
    <row r="98" spans="1:10" ht="15" customHeight="1" x14ac:dyDescent="0.25">
      <c r="A98" s="17">
        <v>7</v>
      </c>
      <c r="B98" s="157" t="s">
        <v>193</v>
      </c>
      <c r="C98" s="157"/>
      <c r="D98" s="157"/>
      <c r="E98" s="157"/>
      <c r="F98" s="157"/>
      <c r="G98" s="157"/>
      <c r="H98" s="23">
        <f>I98/$I$44</f>
        <v>0</v>
      </c>
      <c r="I98" s="24">
        <f>IF(I22="Não aplicável",0,I22)</f>
        <v>0</v>
      </c>
    </row>
    <row r="99" spans="1:10" ht="15" customHeight="1" x14ac:dyDescent="0.25">
      <c r="A99" s="17">
        <v>8</v>
      </c>
      <c r="B99" s="157" t="s">
        <v>208</v>
      </c>
      <c r="C99" s="157"/>
      <c r="D99" s="157"/>
      <c r="E99" s="157"/>
      <c r="F99" s="157"/>
      <c r="G99" s="157"/>
      <c r="H99" s="23">
        <f>I99/$I$44</f>
        <v>0</v>
      </c>
      <c r="I99" s="24">
        <v>0</v>
      </c>
    </row>
    <row r="100" spans="1:10" ht="15" customHeight="1" x14ac:dyDescent="0.25">
      <c r="A100" s="17">
        <v>9</v>
      </c>
      <c r="B100" s="157" t="s">
        <v>79</v>
      </c>
      <c r="C100" s="157"/>
      <c r="D100" s="157"/>
      <c r="E100" s="157"/>
      <c r="F100" s="157"/>
      <c r="G100" s="157"/>
      <c r="H100" s="23">
        <f t="shared" si="4"/>
        <v>0</v>
      </c>
      <c r="I100" s="24">
        <f>IF(I23="Não aplicável",0,I23)</f>
        <v>0</v>
      </c>
    </row>
    <row r="101" spans="1:10" ht="15" customHeight="1" x14ac:dyDescent="0.25">
      <c r="A101" s="174" t="s">
        <v>80</v>
      </c>
      <c r="B101" s="174"/>
      <c r="C101" s="174"/>
      <c r="D101" s="174"/>
      <c r="E101" s="174"/>
      <c r="F101" s="174"/>
      <c r="G101" s="174"/>
      <c r="H101" s="25">
        <f>SUM(H92:H100)</f>
        <v>0</v>
      </c>
      <c r="I101" s="26">
        <f>SUM(I92:I100)</f>
        <v>0</v>
      </c>
      <c r="J101" s="34"/>
    </row>
    <row r="102" spans="1:10" ht="18" customHeight="1" x14ac:dyDescent="0.25">
      <c r="A102" s="29" t="s">
        <v>81</v>
      </c>
      <c r="B102" s="191" t="s">
        <v>82</v>
      </c>
      <c r="C102" s="191"/>
      <c r="D102" s="191"/>
      <c r="E102" s="191"/>
      <c r="F102" s="191"/>
      <c r="G102" s="191"/>
      <c r="H102" s="35"/>
      <c r="I102" s="36"/>
    </row>
    <row r="103" spans="1:10" ht="15" customHeight="1" x14ac:dyDescent="0.25">
      <c r="A103" s="176" t="s">
        <v>83</v>
      </c>
      <c r="B103" s="176"/>
      <c r="C103" s="176"/>
      <c r="D103" s="176"/>
      <c r="E103" s="176"/>
      <c r="F103" s="176"/>
      <c r="G103" s="176"/>
      <c r="H103" s="176"/>
      <c r="I103" s="176"/>
    </row>
    <row r="104" spans="1:10" ht="24" customHeight="1" x14ac:dyDescent="0.25">
      <c r="A104" s="170" t="s">
        <v>84</v>
      </c>
      <c r="B104" s="170"/>
      <c r="C104" s="17" t="s">
        <v>85</v>
      </c>
      <c r="D104" s="17" t="s">
        <v>86</v>
      </c>
      <c r="E104" s="17" t="s">
        <v>87</v>
      </c>
      <c r="F104" s="17" t="s">
        <v>88</v>
      </c>
      <c r="G104" s="17" t="s">
        <v>89</v>
      </c>
      <c r="H104" s="23" t="s">
        <v>90</v>
      </c>
      <c r="I104" s="24" t="s">
        <v>91</v>
      </c>
    </row>
    <row r="105" spans="1:10" ht="15" customHeight="1" x14ac:dyDescent="0.25">
      <c r="A105" s="190">
        <f>IF(I12="Não aplicável",0,I12)</f>
        <v>5.3</v>
      </c>
      <c r="B105" s="190"/>
      <c r="C105" s="17">
        <f>IF(I13="Não aplicável",0,I13)</f>
        <v>22</v>
      </c>
      <c r="D105" s="17">
        <v>2</v>
      </c>
      <c r="E105" s="37">
        <f>A105*C105*D105</f>
        <v>233.2</v>
      </c>
      <c r="F105" s="37">
        <f>I36</f>
        <v>9922.89</v>
      </c>
      <c r="G105" s="38">
        <f>IF(I14="Não aplicável",0,I14)</f>
        <v>0.06</v>
      </c>
      <c r="H105" s="37">
        <f>F105*G105</f>
        <v>595.37339999999995</v>
      </c>
      <c r="I105" s="24">
        <f>IF((E105-H105)&gt;0,E105-H105,0)</f>
        <v>0</v>
      </c>
    </row>
    <row r="106" spans="1:10" ht="3.75" customHeight="1" x14ac:dyDescent="0.25">
      <c r="A106" s="39"/>
      <c r="E106" s="34"/>
      <c r="F106" s="34"/>
      <c r="G106" s="40"/>
      <c r="H106" s="34"/>
      <c r="I106" s="41"/>
    </row>
    <row r="107" spans="1:10" ht="15" customHeight="1" x14ac:dyDescent="0.25">
      <c r="A107" s="176" t="s">
        <v>92</v>
      </c>
      <c r="B107" s="176"/>
      <c r="C107" s="176"/>
      <c r="D107" s="176"/>
      <c r="E107" s="176"/>
      <c r="F107" s="176"/>
      <c r="G107" s="176"/>
      <c r="H107" s="176"/>
      <c r="I107" s="176"/>
    </row>
    <row r="108" spans="1:10" ht="23.25" customHeight="1" x14ac:dyDescent="0.25">
      <c r="A108" s="170" t="s">
        <v>84</v>
      </c>
      <c r="B108" s="170"/>
      <c r="C108" s="17" t="s">
        <v>93</v>
      </c>
      <c r="D108" s="17" t="s">
        <v>86</v>
      </c>
      <c r="E108" s="17" t="s">
        <v>87</v>
      </c>
      <c r="F108" s="17" t="s">
        <v>88</v>
      </c>
      <c r="G108" s="17" t="s">
        <v>89</v>
      </c>
      <c r="H108" s="23" t="s">
        <v>90</v>
      </c>
      <c r="I108" s="24" t="s">
        <v>91</v>
      </c>
    </row>
    <row r="109" spans="1:10" ht="15" customHeight="1" x14ac:dyDescent="0.25">
      <c r="A109" s="189">
        <f>IF(I18="Não aplicável",0,I18)</f>
        <v>0</v>
      </c>
      <c r="B109" s="189"/>
      <c r="C109" s="42">
        <f>IF(I19="Não aplicável",0,I19)</f>
        <v>0</v>
      </c>
      <c r="D109" s="17">
        <v>1</v>
      </c>
      <c r="E109" s="37">
        <f>A109*C109*D109</f>
        <v>0</v>
      </c>
      <c r="F109" s="37">
        <f>E109</f>
        <v>0</v>
      </c>
      <c r="G109" s="43">
        <f>IF(I20="Não aplicável",0,I20)</f>
        <v>0</v>
      </c>
      <c r="H109" s="37">
        <f>F109*G109</f>
        <v>0</v>
      </c>
      <c r="I109" s="24">
        <f>E109-H109</f>
        <v>0</v>
      </c>
    </row>
    <row r="110" spans="1:10" ht="4.5" customHeight="1" x14ac:dyDescent="0.25">
      <c r="A110" s="44"/>
      <c r="B110" s="44"/>
      <c r="C110" s="44"/>
      <c r="D110" s="44"/>
      <c r="E110" s="27"/>
      <c r="F110" s="27"/>
      <c r="G110" s="45"/>
      <c r="H110" s="27"/>
      <c r="I110" s="46"/>
    </row>
    <row r="111" spans="1:10" ht="15" customHeight="1" x14ac:dyDescent="0.25">
      <c r="A111" s="184" t="s">
        <v>163</v>
      </c>
      <c r="B111" s="185"/>
      <c r="C111" s="185"/>
      <c r="D111" s="185"/>
      <c r="E111" s="185"/>
      <c r="F111" s="186" t="str">
        <f>A15</f>
        <v xml:space="preserve">Auxílio Alimentação </v>
      </c>
      <c r="G111" s="186"/>
      <c r="H111" s="186"/>
      <c r="I111" s="187"/>
    </row>
    <row r="112" spans="1:10" ht="23.25" customHeight="1" x14ac:dyDescent="0.25">
      <c r="A112" s="188" t="s">
        <v>84</v>
      </c>
      <c r="B112" s="188"/>
      <c r="C112" s="80" t="s">
        <v>93</v>
      </c>
      <c r="D112" s="80" t="s">
        <v>86</v>
      </c>
      <c r="E112" s="80" t="s">
        <v>87</v>
      </c>
      <c r="F112" s="80" t="s">
        <v>88</v>
      </c>
      <c r="G112" s="80" t="s">
        <v>89</v>
      </c>
      <c r="H112" s="78" t="str">
        <f>H104</f>
        <v>Valor desconto</v>
      </c>
      <c r="I112" s="79" t="s">
        <v>91</v>
      </c>
    </row>
    <row r="113" spans="1:12" ht="15" customHeight="1" x14ac:dyDescent="0.25">
      <c r="A113" s="189">
        <f>IF(I15="Não aplicável",0,I15)</f>
        <v>0</v>
      </c>
      <c r="B113" s="189"/>
      <c r="C113" s="42">
        <f>IF(I16="Não aplicável",0,I16)</f>
        <v>0</v>
      </c>
      <c r="D113" s="17">
        <v>1</v>
      </c>
      <c r="E113" s="37">
        <f>A113*C113*D113</f>
        <v>0</v>
      </c>
      <c r="F113" s="37">
        <f>E113</f>
        <v>0</v>
      </c>
      <c r="G113" s="43">
        <f>IF(I17="Não aplicável",0,I17)</f>
        <v>0</v>
      </c>
      <c r="H113" s="37">
        <f>F113*G113</f>
        <v>0</v>
      </c>
      <c r="I113" s="24">
        <f>E113-H113</f>
        <v>0</v>
      </c>
    </row>
    <row r="114" spans="1:12" ht="4.5" customHeight="1" x14ac:dyDescent="0.25"/>
    <row r="115" spans="1:12" ht="12" customHeight="1" x14ac:dyDescent="0.25">
      <c r="A115" s="158" t="s">
        <v>94</v>
      </c>
      <c r="B115" s="158"/>
      <c r="C115" s="158"/>
      <c r="D115" s="158"/>
      <c r="E115" s="158"/>
      <c r="F115" s="158"/>
      <c r="G115" s="158"/>
      <c r="H115" s="47">
        <f>H44+H89+H101</f>
        <v>1.787922024</v>
      </c>
      <c r="I115" s="48">
        <f>I44+I89+I101</f>
        <v>23886.958450322811</v>
      </c>
      <c r="J115" s="34"/>
      <c r="L115" s="34"/>
    </row>
    <row r="116" spans="1:12" s="53" customFormat="1" ht="4.5" customHeight="1" x14ac:dyDescent="0.25">
      <c r="A116" s="49"/>
      <c r="B116" s="49"/>
      <c r="C116" s="49"/>
      <c r="D116" s="49"/>
      <c r="E116" s="49"/>
      <c r="F116" s="49"/>
      <c r="G116" s="49"/>
      <c r="H116" s="50"/>
      <c r="I116" s="51"/>
      <c r="J116" s="52"/>
      <c r="L116" s="52"/>
    </row>
    <row r="117" spans="1:12" ht="11.25" customHeight="1" x14ac:dyDescent="0.25">
      <c r="A117" s="156" t="s">
        <v>95</v>
      </c>
      <c r="B117" s="156"/>
      <c r="C117" s="156"/>
      <c r="D117" s="156"/>
      <c r="E117" s="156"/>
      <c r="F117" s="156"/>
      <c r="G117" s="156"/>
      <c r="H117" s="156"/>
      <c r="I117" s="156"/>
    </row>
    <row r="118" spans="1:12" ht="33.75" customHeight="1" x14ac:dyDescent="0.25">
      <c r="A118" s="22" t="s">
        <v>31</v>
      </c>
      <c r="B118" s="177" t="s">
        <v>96</v>
      </c>
      <c r="C118" s="177"/>
      <c r="D118" s="177"/>
      <c r="E118" s="177"/>
      <c r="F118" s="177"/>
      <c r="G118" s="177"/>
      <c r="H118" s="22" t="s">
        <v>33</v>
      </c>
      <c r="I118" s="22" t="s">
        <v>34</v>
      </c>
    </row>
    <row r="119" spans="1:12" ht="15" customHeight="1" x14ac:dyDescent="0.25">
      <c r="A119" s="17">
        <v>1</v>
      </c>
      <c r="B119" s="157" t="s">
        <v>97</v>
      </c>
      <c r="C119" s="157"/>
      <c r="D119" s="157"/>
      <c r="E119" s="157"/>
      <c r="F119" s="157"/>
      <c r="G119" s="157"/>
      <c r="H119" s="23">
        <f t="shared" ref="H119:H125" si="6">I119/$I$131</f>
        <v>0</v>
      </c>
      <c r="I119" s="24">
        <v>0</v>
      </c>
    </row>
    <row r="120" spans="1:12" ht="15" customHeight="1" x14ac:dyDescent="0.25">
      <c r="A120" s="17">
        <v>2</v>
      </c>
      <c r="B120" s="183" t="s">
        <v>98</v>
      </c>
      <c r="C120" s="183"/>
      <c r="D120" s="183"/>
      <c r="E120" s="183"/>
      <c r="F120" s="183"/>
      <c r="G120" s="183"/>
      <c r="H120" s="23">
        <f t="shared" si="6"/>
        <v>0.1</v>
      </c>
      <c r="I120" s="24">
        <f>IF(F129=10%,G129,0)</f>
        <v>2388.6958450322813</v>
      </c>
    </row>
    <row r="121" spans="1:12" ht="15" customHeight="1" x14ac:dyDescent="0.25">
      <c r="A121" s="17">
        <v>3</v>
      </c>
      <c r="B121" s="157" t="s">
        <v>99</v>
      </c>
      <c r="C121" s="157"/>
      <c r="D121" s="157"/>
      <c r="E121" s="157"/>
      <c r="F121" s="157"/>
      <c r="G121" s="157"/>
      <c r="H121" s="23">
        <f t="shared" si="6"/>
        <v>0</v>
      </c>
      <c r="I121" s="24">
        <v>0</v>
      </c>
    </row>
    <row r="122" spans="1:12" ht="15" customHeight="1" x14ac:dyDescent="0.25">
      <c r="A122" s="17">
        <v>4</v>
      </c>
      <c r="B122" s="157" t="s">
        <v>177</v>
      </c>
      <c r="C122" s="157"/>
      <c r="D122" s="157"/>
      <c r="E122" s="157"/>
      <c r="F122" s="157"/>
      <c r="G122" s="157"/>
      <c r="H122" s="23">
        <f t="shared" si="6"/>
        <v>0</v>
      </c>
      <c r="I122" s="24">
        <v>0</v>
      </c>
    </row>
    <row r="123" spans="1:12" ht="15" customHeight="1" x14ac:dyDescent="0.25">
      <c r="A123" s="17">
        <v>5</v>
      </c>
      <c r="B123" s="157" t="s">
        <v>179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6</v>
      </c>
      <c r="B124" s="157" t="s">
        <v>178</v>
      </c>
      <c r="C124" s="157"/>
      <c r="D124" s="157"/>
      <c r="E124" s="157"/>
      <c r="F124" s="157"/>
      <c r="G124" s="157"/>
      <c r="H124" s="23">
        <f t="shared" si="6"/>
        <v>0</v>
      </c>
      <c r="I124" s="24">
        <v>0</v>
      </c>
    </row>
    <row r="125" spans="1:12" ht="15" customHeight="1" x14ac:dyDescent="0.25">
      <c r="A125" s="17">
        <v>7</v>
      </c>
      <c r="B125" s="157" t="s">
        <v>100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4" t="s">
        <v>101</v>
      </c>
      <c r="B126" s="174"/>
      <c r="C126" s="174"/>
      <c r="D126" s="174"/>
      <c r="E126" s="174"/>
      <c r="F126" s="174"/>
      <c r="G126" s="174"/>
      <c r="H126" s="25">
        <f>H119+H120+H121+H122+H123+H125</f>
        <v>0.1</v>
      </c>
      <c r="I126" s="54">
        <f>SUM(I119:I125)</f>
        <v>2388.6958450322813</v>
      </c>
      <c r="J126" s="34"/>
    </row>
    <row r="127" spans="1:12" ht="46.5" customHeight="1" x14ac:dyDescent="0.25">
      <c r="B127" s="175" t="s">
        <v>180</v>
      </c>
      <c r="C127" s="175"/>
      <c r="D127" s="175"/>
      <c r="E127" s="175"/>
      <c r="F127" s="175"/>
      <c r="G127" s="175"/>
      <c r="H127" s="175"/>
      <c r="I127" s="175"/>
    </row>
    <row r="128" spans="1:12" ht="5.25" customHeight="1" x14ac:dyDescent="0.25"/>
    <row r="129" spans="1:12" ht="48.75" customHeight="1" x14ac:dyDescent="0.25">
      <c r="A129" s="182" t="s">
        <v>102</v>
      </c>
      <c r="B129" s="182"/>
      <c r="C129" s="182"/>
      <c r="D129" s="182"/>
      <c r="E129" s="182"/>
      <c r="F129" s="55">
        <f>I29</f>
        <v>0.1</v>
      </c>
      <c r="G129" s="56">
        <f>I131*F129</f>
        <v>2388.6958450322813</v>
      </c>
      <c r="H129" s="57" t="s">
        <v>103</v>
      </c>
      <c r="I129" s="58">
        <f>I95</f>
        <v>0</v>
      </c>
    </row>
    <row r="130" spans="1:12" s="61" customFormat="1" ht="16.5" customHeight="1" x14ac:dyDescent="0.25">
      <c r="A130" s="179" t="s">
        <v>104</v>
      </c>
      <c r="B130" s="179"/>
      <c r="C130" s="57" t="s">
        <v>105</v>
      </c>
      <c r="D130" s="57" t="s">
        <v>106</v>
      </c>
      <c r="E130" s="57" t="s">
        <v>107</v>
      </c>
      <c r="F130" s="57" t="s">
        <v>108</v>
      </c>
      <c r="G130" s="57" t="s">
        <v>109</v>
      </c>
      <c r="H130" s="57" t="s">
        <v>110</v>
      </c>
      <c r="I130" s="59" t="s">
        <v>111</v>
      </c>
      <c r="J130" s="60"/>
    </row>
    <row r="131" spans="1:12" ht="16.5" customHeight="1" x14ac:dyDescent="0.25">
      <c r="A131" s="180">
        <f>I44</f>
        <v>13360.179096</v>
      </c>
      <c r="B131" s="180"/>
      <c r="C131" s="62">
        <f>I64</f>
        <v>4916.5459073279999</v>
      </c>
      <c r="D131" s="62">
        <f>I76</f>
        <v>3406.0841392715279</v>
      </c>
      <c r="E131" s="62">
        <f>I83</f>
        <v>950.71034447136003</v>
      </c>
      <c r="F131" s="62">
        <f>I87</f>
        <v>1253.4389632519226</v>
      </c>
      <c r="G131" s="62">
        <f>I101</f>
        <v>0</v>
      </c>
      <c r="H131" s="62">
        <f>A131+C131+D131+E131+F131+G131</f>
        <v>23886.958450322811</v>
      </c>
      <c r="I131" s="62">
        <f>H131-I129</f>
        <v>23886.958450322811</v>
      </c>
      <c r="J131" s="34"/>
    </row>
    <row r="132" spans="1:12" ht="4.5" customHeight="1" x14ac:dyDescent="0.25">
      <c r="A132" s="29"/>
      <c r="B132" s="181"/>
      <c r="C132" s="181"/>
      <c r="D132" s="181"/>
      <c r="E132" s="181"/>
      <c r="F132" s="181"/>
      <c r="G132" s="181"/>
      <c r="H132" s="181"/>
      <c r="I132" s="181"/>
    </row>
    <row r="133" spans="1:12" ht="33.75" customHeight="1" x14ac:dyDescent="0.25">
      <c r="A133" s="22" t="s">
        <v>40</v>
      </c>
      <c r="B133" s="177" t="s">
        <v>112</v>
      </c>
      <c r="C133" s="177"/>
      <c r="D133" s="177"/>
      <c r="E133" s="177"/>
      <c r="F133" s="177"/>
      <c r="G133" s="177"/>
      <c r="H133" s="22" t="s">
        <v>33</v>
      </c>
      <c r="I133" s="22" t="s">
        <v>34</v>
      </c>
    </row>
    <row r="134" spans="1:12" ht="15" customHeight="1" x14ac:dyDescent="0.25">
      <c r="A134" s="17">
        <v>1</v>
      </c>
      <c r="B134" s="157" t="s">
        <v>113</v>
      </c>
      <c r="C134" s="157"/>
      <c r="D134" s="157"/>
      <c r="E134" s="157"/>
      <c r="F134" s="157"/>
      <c r="G134" s="157"/>
      <c r="H134" s="23">
        <f>I134/$I$144</f>
        <v>4.1863848094334756E-3</v>
      </c>
      <c r="I134" s="24">
        <v>100</v>
      </c>
    </row>
    <row r="135" spans="1:12" ht="15" customHeight="1" x14ac:dyDescent="0.25">
      <c r="A135" s="17">
        <v>2</v>
      </c>
      <c r="B135" s="157" t="s">
        <v>114</v>
      </c>
      <c r="C135" s="157"/>
      <c r="D135" s="157"/>
      <c r="E135" s="157"/>
      <c r="F135" s="157"/>
      <c r="G135" s="157"/>
      <c r="H135" s="23">
        <f>I135/$I$144</f>
        <v>2.0931924047167378E-3</v>
      </c>
      <c r="I135" s="24">
        <v>50</v>
      </c>
    </row>
    <row r="136" spans="1:12" ht="35.65" customHeight="1" x14ac:dyDescent="0.25">
      <c r="A136" s="174" t="s">
        <v>166</v>
      </c>
      <c r="B136" s="174"/>
      <c r="C136" s="174"/>
      <c r="D136" s="174"/>
      <c r="E136" s="174"/>
      <c r="F136" s="174"/>
      <c r="G136" s="174"/>
      <c r="H136" s="25">
        <f>H134+H135</f>
        <v>6.2795772141502129E-3</v>
      </c>
      <c r="I136" s="26">
        <v>0</v>
      </c>
    </row>
    <row r="137" spans="1:12" ht="4.5" customHeight="1" x14ac:dyDescent="0.25">
      <c r="I137" s="1">
        <v>0</v>
      </c>
    </row>
    <row r="138" spans="1:12" ht="33.75" customHeight="1" x14ac:dyDescent="0.25">
      <c r="A138" s="22" t="s">
        <v>52</v>
      </c>
      <c r="B138" s="177" t="s">
        <v>115</v>
      </c>
      <c r="C138" s="177"/>
      <c r="D138" s="177"/>
      <c r="E138" s="177"/>
      <c r="F138" s="177"/>
      <c r="G138" s="177"/>
      <c r="H138" s="22" t="s">
        <v>33</v>
      </c>
      <c r="I138" s="22" t="s">
        <v>34</v>
      </c>
    </row>
    <row r="139" spans="1:12" ht="15" customHeight="1" x14ac:dyDescent="0.25">
      <c r="A139" s="17">
        <v>1</v>
      </c>
      <c r="B139" s="157" t="s">
        <v>115</v>
      </c>
      <c r="C139" s="157"/>
      <c r="D139" s="157"/>
      <c r="E139" s="157"/>
      <c r="F139" s="157"/>
      <c r="G139" s="157"/>
      <c r="H139" s="23">
        <f>I139/I144</f>
        <v>0.18</v>
      </c>
      <c r="I139" s="24">
        <f>G142-I136</f>
        <v>4299.6525210581058</v>
      </c>
    </row>
    <row r="140" spans="1:12" ht="36.6" customHeight="1" x14ac:dyDescent="0.25">
      <c r="A140" s="174" t="s">
        <v>165</v>
      </c>
      <c r="B140" s="174"/>
      <c r="C140" s="174"/>
      <c r="D140" s="174"/>
      <c r="E140" s="174"/>
      <c r="F140" s="174"/>
      <c r="G140" s="174"/>
      <c r="H140" s="25">
        <f>H139</f>
        <v>0.18</v>
      </c>
      <c r="I140" s="26">
        <f>I139</f>
        <v>4299.6525210581058</v>
      </c>
      <c r="J140" s="34"/>
      <c r="K140" s="34"/>
      <c r="L140" s="2"/>
    </row>
    <row r="141" spans="1:12" ht="4.5" customHeight="1" x14ac:dyDescent="0.25">
      <c r="A141" s="28"/>
      <c r="B141" s="28"/>
      <c r="C141" s="28"/>
      <c r="D141" s="28"/>
      <c r="E141" s="28"/>
      <c r="F141" s="28"/>
      <c r="G141" s="28"/>
      <c r="H141" s="35"/>
      <c r="I141" s="36">
        <v>0</v>
      </c>
    </row>
    <row r="142" spans="1:12" ht="39" customHeight="1" x14ac:dyDescent="0.25">
      <c r="A142" s="178" t="s">
        <v>116</v>
      </c>
      <c r="B142" s="178"/>
      <c r="C142" s="178"/>
      <c r="D142" s="178"/>
      <c r="E142" s="178"/>
      <c r="F142" s="55">
        <v>0.18</v>
      </c>
      <c r="G142" s="56">
        <f>I144*F142</f>
        <v>4299.6525210581058</v>
      </c>
      <c r="H142" s="57" t="s">
        <v>103</v>
      </c>
      <c r="I142" s="58">
        <f>I95</f>
        <v>0</v>
      </c>
      <c r="L142" s="2"/>
    </row>
    <row r="143" spans="1:12" s="61" customFormat="1" ht="16.5" customHeight="1" x14ac:dyDescent="0.25">
      <c r="A143" s="179" t="s">
        <v>104</v>
      </c>
      <c r="B143" s="179"/>
      <c r="C143" s="57" t="s">
        <v>105</v>
      </c>
      <c r="D143" s="57" t="s">
        <v>106</v>
      </c>
      <c r="E143" s="57" t="s">
        <v>107</v>
      </c>
      <c r="F143" s="57" t="s">
        <v>108</v>
      </c>
      <c r="G143" s="57" t="s">
        <v>109</v>
      </c>
      <c r="H143" s="57" t="s">
        <v>110</v>
      </c>
      <c r="I143" s="59" t="s">
        <v>111</v>
      </c>
      <c r="J143" s="60"/>
      <c r="L143" s="60"/>
    </row>
    <row r="144" spans="1:12" ht="16.5" customHeight="1" x14ac:dyDescent="0.25">
      <c r="A144" s="180">
        <f>I44</f>
        <v>13360.179096</v>
      </c>
      <c r="B144" s="180"/>
      <c r="C144" s="62">
        <f>I64</f>
        <v>4916.5459073279999</v>
      </c>
      <c r="D144" s="62">
        <f>I76</f>
        <v>3406.0841392715279</v>
      </c>
      <c r="E144" s="62">
        <f>I83</f>
        <v>950.71034447136003</v>
      </c>
      <c r="F144" s="62">
        <f>I87</f>
        <v>1253.4389632519226</v>
      </c>
      <c r="G144" s="62">
        <f>I101</f>
        <v>0</v>
      </c>
      <c r="H144" s="62">
        <f>A144+C144+D144+E144+F144+G144</f>
        <v>23886.958450322811</v>
      </c>
      <c r="I144" s="62">
        <f>H144-I142</f>
        <v>23886.958450322811</v>
      </c>
      <c r="J144" s="34"/>
      <c r="L144" s="2"/>
    </row>
    <row r="145" spans="1:10" ht="4.5" customHeight="1" x14ac:dyDescent="0.25"/>
    <row r="146" spans="1:10" ht="12" customHeight="1" x14ac:dyDescent="0.25">
      <c r="A146" s="158" t="s">
        <v>117</v>
      </c>
      <c r="B146" s="158"/>
      <c r="C146" s="158"/>
      <c r="D146" s="158"/>
      <c r="E146" s="158"/>
      <c r="F146" s="158"/>
      <c r="G146" s="158"/>
      <c r="H146" s="47">
        <f>H126+H136+H140</f>
        <v>0.2862795772141502</v>
      </c>
      <c r="I146" s="48">
        <f>I126+I136+I140</f>
        <v>6688.3483660903876</v>
      </c>
    </row>
    <row r="147" spans="1:10" ht="4.5" customHeight="1" x14ac:dyDescent="0.25"/>
    <row r="148" spans="1:10" ht="11.25" customHeight="1" x14ac:dyDescent="0.25">
      <c r="A148" s="156" t="s">
        <v>118</v>
      </c>
      <c r="B148" s="156"/>
      <c r="C148" s="156"/>
      <c r="D148" s="156"/>
      <c r="E148" s="156"/>
      <c r="F148" s="156"/>
      <c r="G148" s="156"/>
      <c r="H148" s="156"/>
      <c r="I148" s="156"/>
    </row>
    <row r="149" spans="1:10" ht="33.75" customHeight="1" x14ac:dyDescent="0.25">
      <c r="A149" s="22" t="s">
        <v>31</v>
      </c>
      <c r="B149" s="177" t="s">
        <v>203</v>
      </c>
      <c r="C149" s="177"/>
      <c r="D149" s="177"/>
      <c r="E149" s="177"/>
      <c r="F149" s="177"/>
      <c r="G149" s="177"/>
      <c r="H149" s="22" t="s">
        <v>33</v>
      </c>
      <c r="I149" s="22" t="s">
        <v>34</v>
      </c>
    </row>
    <row r="150" spans="1:10" ht="15" customHeight="1" x14ac:dyDescent="0.25">
      <c r="A150" s="17">
        <v>1</v>
      </c>
      <c r="B150" s="157" t="s">
        <v>119</v>
      </c>
      <c r="C150" s="157"/>
      <c r="D150" s="157"/>
      <c r="E150" s="157"/>
      <c r="F150" s="157"/>
      <c r="G150" s="157"/>
      <c r="H150" s="23">
        <f>I150/$I$115</f>
        <v>2.462973760932945E-2</v>
      </c>
      <c r="I150" s="24">
        <f>($D$160/$E$161)*G160</f>
        <v>588.32951891640562</v>
      </c>
    </row>
    <row r="151" spans="1:10" ht="15" customHeight="1" x14ac:dyDescent="0.25">
      <c r="A151" s="17">
        <v>2</v>
      </c>
      <c r="B151" s="157" t="s">
        <v>120</v>
      </c>
      <c r="C151" s="157"/>
      <c r="D151" s="157"/>
      <c r="E151" s="157"/>
      <c r="F151" s="157"/>
      <c r="G151" s="157"/>
      <c r="H151" s="23">
        <f>I151/$I$115</f>
        <v>0.11344606413994168</v>
      </c>
      <c r="I151" s="24">
        <f>($D$160/$E$161)*G161</f>
        <v>2709.8814204634436</v>
      </c>
    </row>
    <row r="152" spans="1:10" ht="15" customHeight="1" x14ac:dyDescent="0.25">
      <c r="A152" s="17">
        <v>3</v>
      </c>
      <c r="B152" s="157" t="s">
        <v>11</v>
      </c>
      <c r="C152" s="157"/>
      <c r="D152" s="157"/>
      <c r="E152" s="157"/>
      <c r="F152" s="157"/>
      <c r="G152" s="157"/>
      <c r="H152" s="23">
        <f>I152/$I$115</f>
        <v>7.4635568513119546E-2</v>
      </c>
      <c r="I152" s="24">
        <f>($D$160/$E$161)*G162</f>
        <v>1782.8167239891079</v>
      </c>
    </row>
    <row r="153" spans="1:10" ht="15" customHeight="1" x14ac:dyDescent="0.25">
      <c r="A153" s="17">
        <v>4</v>
      </c>
      <c r="B153" s="157" t="s">
        <v>205</v>
      </c>
      <c r="C153" s="157"/>
      <c r="D153" s="157"/>
      <c r="E153" s="157"/>
      <c r="F153" s="157"/>
      <c r="G153" s="157"/>
      <c r="H153" s="23">
        <f>I153/$I$115</f>
        <v>0</v>
      </c>
      <c r="I153" s="24">
        <f>($D$160/$E$161)*G163</f>
        <v>0</v>
      </c>
    </row>
    <row r="154" spans="1:10" ht="15" customHeight="1" x14ac:dyDescent="0.25">
      <c r="A154" s="17">
        <v>5</v>
      </c>
      <c r="B154" s="157" t="s">
        <v>121</v>
      </c>
      <c r="C154" s="157"/>
      <c r="D154" s="157"/>
      <c r="E154" s="157"/>
      <c r="F154" s="157"/>
      <c r="G154" s="157"/>
      <c r="H154" s="23">
        <f>I154/$I$115</f>
        <v>0</v>
      </c>
      <c r="I154" s="24">
        <f>($D$160/$E$161)*G164</f>
        <v>0</v>
      </c>
    </row>
    <row r="155" spans="1:10" ht="15" customHeight="1" x14ac:dyDescent="0.25">
      <c r="A155" s="174" t="s">
        <v>122</v>
      </c>
      <c r="B155" s="174"/>
      <c r="C155" s="174"/>
      <c r="D155" s="174"/>
      <c r="E155" s="174"/>
      <c r="F155" s="174"/>
      <c r="G155" s="174"/>
      <c r="H155" s="25">
        <f>H150+H151+H152+H153+H154</f>
        <v>0.21271137026239068</v>
      </c>
      <c r="I155" s="26">
        <f>SUM(I150:I154)</f>
        <v>5081.0276633689573</v>
      </c>
    </row>
    <row r="156" spans="1:10" ht="11.25" customHeight="1" x14ac:dyDescent="0.25">
      <c r="A156" s="113" t="s">
        <v>124</v>
      </c>
      <c r="B156" s="175" t="s">
        <v>123</v>
      </c>
      <c r="C156" s="175"/>
      <c r="D156" s="175"/>
      <c r="E156" s="175"/>
      <c r="F156" s="175"/>
      <c r="G156" s="175"/>
      <c r="H156" s="175"/>
      <c r="I156" s="175"/>
    </row>
    <row r="157" spans="1:10" ht="18.75" customHeight="1" x14ac:dyDescent="0.25">
      <c r="A157" s="113" t="s">
        <v>204</v>
      </c>
      <c r="B157" s="165" t="s">
        <v>125</v>
      </c>
      <c r="C157" s="165"/>
      <c r="D157" s="165"/>
      <c r="E157" s="165"/>
      <c r="F157" s="165"/>
      <c r="G157" s="165"/>
      <c r="H157" s="165"/>
      <c r="I157" s="165"/>
    </row>
    <row r="158" spans="1:10" ht="13.5" customHeight="1" x14ac:dyDescent="0.25">
      <c r="A158" s="176" t="s">
        <v>126</v>
      </c>
      <c r="B158" s="176"/>
      <c r="C158" s="176"/>
      <c r="D158" s="176"/>
      <c r="E158" s="176"/>
      <c r="F158" s="176"/>
      <c r="G158" s="176"/>
      <c r="H158" s="176"/>
      <c r="I158" s="176"/>
    </row>
    <row r="159" spans="1:10" ht="13.5" customHeight="1" x14ac:dyDescent="0.25">
      <c r="A159" s="170" t="s">
        <v>127</v>
      </c>
      <c r="B159" s="170"/>
      <c r="C159" s="17" t="s">
        <v>128</v>
      </c>
      <c r="D159" s="171" t="s">
        <v>129</v>
      </c>
      <c r="E159" s="171"/>
      <c r="F159" s="17" t="s">
        <v>130</v>
      </c>
      <c r="G159" s="63" t="s">
        <v>131</v>
      </c>
      <c r="H159" s="170" t="s">
        <v>132</v>
      </c>
      <c r="I159" s="170"/>
    </row>
    <row r="160" spans="1:10" ht="13.5" customHeight="1" x14ac:dyDescent="0.25">
      <c r="A160" s="172">
        <f>I115</f>
        <v>23886.958450322811</v>
      </c>
      <c r="B160" s="172"/>
      <c r="C160" s="24">
        <f>I146</f>
        <v>6688.3483660903876</v>
      </c>
      <c r="D160" s="173">
        <f>A160+C160</f>
        <v>30575.306816413198</v>
      </c>
      <c r="E160" s="173"/>
      <c r="F160" s="17" t="str">
        <f>B150</f>
        <v>PIS</v>
      </c>
      <c r="G160" s="64">
        <v>1.6500000000000001E-2</v>
      </c>
      <c r="H160" s="163">
        <v>6.4999999999999997E-3</v>
      </c>
      <c r="I160" s="163"/>
      <c r="J160" s="34"/>
    </row>
    <row r="161" spans="1:10" ht="13.5" customHeight="1" x14ac:dyDescent="0.25">
      <c r="A161" s="167" t="s">
        <v>133</v>
      </c>
      <c r="B161" s="167"/>
      <c r="C161" s="63">
        <v>1</v>
      </c>
      <c r="D161" s="65">
        <f>G165/1</f>
        <v>0.14250000000000002</v>
      </c>
      <c r="E161" s="66">
        <f>C161-D161</f>
        <v>0.85749999999999993</v>
      </c>
      <c r="F161" s="17" t="str">
        <f>B151</f>
        <v>COFINS</v>
      </c>
      <c r="G161" s="64">
        <v>7.5999999999999998E-2</v>
      </c>
      <c r="H161" s="163">
        <v>0.03</v>
      </c>
      <c r="I161" s="163"/>
    </row>
    <row r="162" spans="1:10" ht="13.5" customHeight="1" x14ac:dyDescent="0.25">
      <c r="A162" s="168" t="s">
        <v>134</v>
      </c>
      <c r="B162" s="168"/>
      <c r="C162" s="17">
        <v>1</v>
      </c>
      <c r="D162" s="67">
        <f>H165</f>
        <v>8.6499999999999994E-2</v>
      </c>
      <c r="E162" s="68">
        <f>C162-D162</f>
        <v>0.91349999999999998</v>
      </c>
      <c r="F162" s="17" t="str">
        <f>B152</f>
        <v>ISS</v>
      </c>
      <c r="G162" s="64">
        <f>I11</f>
        <v>0.05</v>
      </c>
      <c r="H162" s="163">
        <f>I11</f>
        <v>0.05</v>
      </c>
      <c r="I162" s="163"/>
    </row>
    <row r="163" spans="1:10" ht="13.5" customHeight="1" x14ac:dyDescent="0.25">
      <c r="A163" s="169" t="s">
        <v>135</v>
      </c>
      <c r="B163" s="169"/>
      <c r="C163" s="17">
        <v>1</v>
      </c>
      <c r="D163" s="69">
        <v>0.09</v>
      </c>
      <c r="E163" s="70">
        <f>C163-D163</f>
        <v>0.91</v>
      </c>
      <c r="F163" s="17" t="s">
        <v>136</v>
      </c>
      <c r="G163" s="64">
        <v>0</v>
      </c>
      <c r="H163" s="163">
        <v>0</v>
      </c>
      <c r="I163" s="163"/>
    </row>
    <row r="164" spans="1:10" ht="13.5" customHeight="1" x14ac:dyDescent="0.25">
      <c r="A164" s="162" t="s">
        <v>137</v>
      </c>
      <c r="B164" s="162" t="s">
        <v>138</v>
      </c>
      <c r="C164" s="162"/>
      <c r="D164" s="162"/>
      <c r="E164" s="162"/>
      <c r="F164" s="12" t="s">
        <v>207</v>
      </c>
      <c r="G164" s="64">
        <v>0</v>
      </c>
      <c r="H164" s="163">
        <v>0</v>
      </c>
      <c r="I164" s="163"/>
    </row>
    <row r="165" spans="1:10" ht="18" customHeight="1" x14ac:dyDescent="0.25">
      <c r="A165" s="162"/>
      <c r="B165" s="162"/>
      <c r="C165" s="162"/>
      <c r="D165" s="162"/>
      <c r="E165" s="162"/>
      <c r="F165" s="3" t="s">
        <v>139</v>
      </c>
      <c r="G165" s="71">
        <f>SUM(G160:G164)</f>
        <v>0.14250000000000002</v>
      </c>
      <c r="H165" s="164">
        <f>SUM(H160:I164)</f>
        <v>8.6499999999999994E-2</v>
      </c>
      <c r="I165" s="164"/>
    </row>
    <row r="166" spans="1:10" ht="18" customHeight="1" x14ac:dyDescent="0.25">
      <c r="A166" s="113" t="s">
        <v>206</v>
      </c>
      <c r="B166" s="165" t="s">
        <v>141</v>
      </c>
      <c r="C166" s="165"/>
      <c r="D166" s="165"/>
      <c r="E166" s="165"/>
      <c r="F166" s="165"/>
      <c r="G166" s="165"/>
      <c r="H166" s="165"/>
      <c r="I166" s="165"/>
    </row>
    <row r="167" spans="1:10" ht="4.5" customHeight="1" x14ac:dyDescent="0.25">
      <c r="A167" s="72"/>
      <c r="B167" s="166"/>
      <c r="C167" s="166"/>
      <c r="D167" s="166"/>
      <c r="E167" s="166"/>
      <c r="F167" s="166"/>
      <c r="G167" s="166"/>
      <c r="H167" s="166"/>
      <c r="I167" s="166"/>
    </row>
    <row r="168" spans="1:10" ht="12" customHeight="1" x14ac:dyDescent="0.25">
      <c r="A168" s="158" t="s">
        <v>142</v>
      </c>
      <c r="B168" s="158"/>
      <c r="C168" s="158"/>
      <c r="D168" s="158"/>
      <c r="E168" s="158"/>
      <c r="F168" s="158"/>
      <c r="G168" s="158"/>
      <c r="H168" s="47">
        <f>H155</f>
        <v>0.21271137026239068</v>
      </c>
      <c r="I168" s="48">
        <f>I155</f>
        <v>5081.0276633689573</v>
      </c>
    </row>
    <row r="169" spans="1:10" ht="4.5" customHeight="1" x14ac:dyDescent="0.25"/>
    <row r="170" spans="1:10" ht="11.25" customHeight="1" x14ac:dyDescent="0.25">
      <c r="A170" s="161" t="s">
        <v>143</v>
      </c>
      <c r="B170" s="161"/>
      <c r="C170" s="161"/>
      <c r="D170" s="161"/>
      <c r="E170" s="161"/>
      <c r="F170" s="161"/>
      <c r="G170" s="161"/>
      <c r="H170" s="161"/>
      <c r="I170" s="161"/>
    </row>
    <row r="171" spans="1:10" ht="11.25" customHeight="1" x14ac:dyDescent="0.25">
      <c r="A171" s="156" t="s">
        <v>30</v>
      </c>
      <c r="B171" s="156"/>
      <c r="C171" s="156"/>
      <c r="D171" s="156"/>
      <c r="E171" s="156"/>
      <c r="F171" s="156"/>
      <c r="G171" s="156"/>
      <c r="H171" s="156"/>
      <c r="I171" s="156"/>
    </row>
    <row r="172" spans="1:10" ht="15" customHeight="1" x14ac:dyDescent="0.25">
      <c r="A172" s="17">
        <v>1</v>
      </c>
      <c r="B172" s="157" t="s">
        <v>144</v>
      </c>
      <c r="C172" s="157"/>
      <c r="D172" s="157"/>
      <c r="E172" s="157"/>
      <c r="F172" s="157"/>
      <c r="G172" s="157"/>
      <c r="H172" s="23">
        <f>I172/$G$195</f>
        <v>0.37469305158438904</v>
      </c>
      <c r="I172" s="73">
        <f>I44</f>
        <v>13360.179096</v>
      </c>
    </row>
    <row r="173" spans="1:10" ht="15" customHeight="1" x14ac:dyDescent="0.25">
      <c r="A173" s="17">
        <v>2</v>
      </c>
      <c r="B173" s="157" t="s">
        <v>145</v>
      </c>
      <c r="C173" s="157"/>
      <c r="D173" s="157"/>
      <c r="E173" s="157"/>
      <c r="F173" s="157"/>
      <c r="G173" s="157"/>
      <c r="H173" s="23">
        <f>I173/$G$195</f>
        <v>0.29522890758310827</v>
      </c>
      <c r="I173" s="73">
        <f>I64+I76+I83+I87</f>
        <v>10526.779354322811</v>
      </c>
    </row>
    <row r="174" spans="1:10" ht="15" customHeight="1" x14ac:dyDescent="0.25">
      <c r="A174" s="17">
        <v>3</v>
      </c>
      <c r="B174" s="157" t="s">
        <v>146</v>
      </c>
      <c r="C174" s="157"/>
      <c r="D174" s="157"/>
      <c r="E174" s="157"/>
      <c r="F174" s="157"/>
      <c r="G174" s="157"/>
      <c r="H174" s="23">
        <f>I174/$G$195</f>
        <v>0</v>
      </c>
      <c r="I174" s="73">
        <f>I101</f>
        <v>0</v>
      </c>
    </row>
    <row r="175" spans="1:10" s="28" customFormat="1" ht="15" customHeight="1" x14ac:dyDescent="0.25">
      <c r="A175" s="158" t="s">
        <v>147</v>
      </c>
      <c r="B175" s="158"/>
      <c r="C175" s="158"/>
      <c r="D175" s="158"/>
      <c r="E175" s="158"/>
      <c r="F175" s="158"/>
      <c r="G175" s="158"/>
      <c r="H175" s="47">
        <f>H172+H173+H174</f>
        <v>0.66992195916749731</v>
      </c>
      <c r="I175" s="48">
        <f>SUM(I172:I174)</f>
        <v>23886.958450322811</v>
      </c>
      <c r="J175" s="35"/>
    </row>
    <row r="176" spans="1:10" ht="4.5" customHeight="1" x14ac:dyDescent="0.25"/>
    <row r="177" spans="1:11" ht="11.25" customHeight="1" x14ac:dyDescent="0.25">
      <c r="A177" s="156" t="s">
        <v>95</v>
      </c>
      <c r="B177" s="156"/>
      <c r="C177" s="156"/>
      <c r="D177" s="156"/>
      <c r="E177" s="156"/>
      <c r="F177" s="156"/>
      <c r="G177" s="156"/>
      <c r="H177" s="156"/>
      <c r="I177" s="156"/>
    </row>
    <row r="178" spans="1:11" ht="15" customHeight="1" x14ac:dyDescent="0.25">
      <c r="A178" s="17">
        <v>1</v>
      </c>
      <c r="B178" s="157" t="s">
        <v>148</v>
      </c>
      <c r="C178" s="157"/>
      <c r="D178" s="157"/>
      <c r="E178" s="157"/>
      <c r="F178" s="157"/>
      <c r="G178" s="157"/>
      <c r="H178" s="23">
        <f>I178/$G$195</f>
        <v>6.6992195916749736E-2</v>
      </c>
      <c r="I178" s="24">
        <f>I126</f>
        <v>2388.6958450322813</v>
      </c>
    </row>
    <row r="179" spans="1:11" ht="15" customHeight="1" x14ac:dyDescent="0.25">
      <c r="A179" s="17">
        <v>2</v>
      </c>
      <c r="B179" s="157" t="s">
        <v>149</v>
      </c>
      <c r="C179" s="157"/>
      <c r="D179" s="157"/>
      <c r="E179" s="157"/>
      <c r="F179" s="157"/>
      <c r="G179" s="157"/>
      <c r="H179" s="23">
        <f>I179/$G$195</f>
        <v>0</v>
      </c>
      <c r="I179" s="24">
        <f>I136</f>
        <v>0</v>
      </c>
    </row>
    <row r="180" spans="1:11" ht="15" customHeight="1" x14ac:dyDescent="0.25">
      <c r="A180" s="17">
        <v>3</v>
      </c>
      <c r="B180" s="157" t="s">
        <v>150</v>
      </c>
      <c r="C180" s="157"/>
      <c r="D180" s="157"/>
      <c r="E180" s="157"/>
      <c r="F180" s="157"/>
      <c r="G180" s="157"/>
      <c r="H180" s="23">
        <f>I180/$G$195</f>
        <v>0.12058595265014951</v>
      </c>
      <c r="I180" s="24">
        <f>I140</f>
        <v>4299.6525210581058</v>
      </c>
    </row>
    <row r="181" spans="1:11" ht="15" customHeight="1" x14ac:dyDescent="0.25">
      <c r="A181" s="158" t="s">
        <v>151</v>
      </c>
      <c r="B181" s="158"/>
      <c r="C181" s="158"/>
      <c r="D181" s="158"/>
      <c r="E181" s="158"/>
      <c r="F181" s="158"/>
      <c r="G181" s="158"/>
      <c r="H181" s="47">
        <f>H178+H179+H180</f>
        <v>0.18757814856689925</v>
      </c>
      <c r="I181" s="48">
        <f>I178+I179+I180</f>
        <v>6688.3483660903876</v>
      </c>
    </row>
    <row r="182" spans="1:11" ht="4.5" customHeight="1" x14ac:dyDescent="0.25"/>
    <row r="183" spans="1:11" ht="11.25" customHeight="1" x14ac:dyDescent="0.25">
      <c r="A183" s="156" t="s">
        <v>118</v>
      </c>
      <c r="B183" s="156"/>
      <c r="C183" s="156"/>
      <c r="D183" s="156"/>
      <c r="E183" s="156"/>
      <c r="F183" s="156"/>
      <c r="G183" s="156"/>
      <c r="H183" s="156"/>
      <c r="I183" s="156"/>
    </row>
    <row r="184" spans="1:11" ht="15" customHeight="1" x14ac:dyDescent="0.25">
      <c r="A184" s="17">
        <v>1</v>
      </c>
      <c r="B184" s="157" t="s">
        <v>152</v>
      </c>
      <c r="C184" s="157"/>
      <c r="D184" s="157"/>
      <c r="E184" s="157"/>
      <c r="F184" s="157"/>
      <c r="G184" s="157"/>
      <c r="H184" s="23">
        <f>I184/$G$195</f>
        <v>0.14250001790338368</v>
      </c>
      <c r="I184" s="24">
        <f>I155</f>
        <v>5081.0276633689573</v>
      </c>
    </row>
    <row r="185" spans="1:11" ht="15" customHeight="1" x14ac:dyDescent="0.25">
      <c r="A185" s="158" t="s">
        <v>153</v>
      </c>
      <c r="B185" s="158"/>
      <c r="C185" s="158"/>
      <c r="D185" s="158"/>
      <c r="E185" s="158"/>
      <c r="F185" s="158"/>
      <c r="G185" s="158"/>
      <c r="H185" s="47">
        <f>H184</f>
        <v>0.14250001790338368</v>
      </c>
      <c r="I185" s="48">
        <f>I155</f>
        <v>5081.0276633689573</v>
      </c>
      <c r="K185" s="41"/>
    </row>
    <row r="186" spans="1:11" ht="4.5" customHeight="1" x14ac:dyDescent="0.25"/>
    <row r="187" spans="1:11" ht="11.25" customHeight="1" x14ac:dyDescent="0.25">
      <c r="A187" s="144" t="s">
        <v>174</v>
      </c>
      <c r="B187" s="144"/>
      <c r="C187" s="144"/>
      <c r="D187" s="144"/>
      <c r="E187" s="144"/>
      <c r="F187" s="144"/>
      <c r="G187" s="144"/>
      <c r="H187" s="144"/>
      <c r="I187" s="144"/>
    </row>
    <row r="188" spans="1:11" ht="4.9000000000000004" customHeight="1" x14ac:dyDescent="0.25">
      <c r="A188" s="149"/>
      <c r="B188" s="149"/>
      <c r="C188" s="149"/>
      <c r="D188" s="149"/>
      <c r="E188" s="149"/>
      <c r="F188" s="149"/>
      <c r="G188" s="149"/>
      <c r="H188" s="149"/>
      <c r="I188" s="149"/>
    </row>
    <row r="189" spans="1:11" ht="22.5" customHeight="1" x14ac:dyDescent="0.25">
      <c r="A189" s="145" t="s">
        <v>187</v>
      </c>
      <c r="B189" s="159"/>
      <c r="C189" s="159"/>
      <c r="D189" s="159"/>
      <c r="E189" s="159"/>
      <c r="F189" s="159"/>
      <c r="G189" s="159"/>
      <c r="H189" s="160"/>
      <c r="I189" s="96">
        <f>I122*H195</f>
        <v>0</v>
      </c>
    </row>
    <row r="190" spans="1:11" ht="4.5" customHeight="1" x14ac:dyDescent="0.25">
      <c r="A190" s="95"/>
      <c r="B190" s="95"/>
      <c r="C190" s="95"/>
      <c r="D190" s="95"/>
      <c r="E190" s="95"/>
      <c r="F190" s="95"/>
      <c r="G190" s="97"/>
      <c r="H190" s="97"/>
      <c r="I190" s="97"/>
    </row>
    <row r="191" spans="1:11" ht="40.5" customHeight="1" x14ac:dyDescent="0.25">
      <c r="A191" s="144" t="s">
        <v>172</v>
      </c>
      <c r="B191" s="144"/>
      <c r="C191" s="144"/>
      <c r="D191" s="144"/>
      <c r="E191" s="144"/>
      <c r="F191" s="145"/>
      <c r="G191" s="146" t="s">
        <v>176</v>
      </c>
      <c r="H191" s="147"/>
      <c r="I191" s="148"/>
    </row>
    <row r="192" spans="1:11" ht="11.25" customHeight="1" x14ac:dyDescent="0.25">
      <c r="A192" s="144"/>
      <c r="B192" s="144"/>
      <c r="C192" s="144"/>
      <c r="D192" s="144"/>
      <c r="E192" s="144"/>
      <c r="F192" s="144"/>
      <c r="G192" s="98"/>
      <c r="H192" s="99"/>
      <c r="I192" s="100">
        <f>((H68+H74+H75+H80+H81+H82)+((H68+H74+H75+H80+H81+H82)*H64))*I44*H195</f>
        <v>5143.9659754616623</v>
      </c>
    </row>
    <row r="193" spans="1:9" ht="4.9000000000000004" customHeight="1" x14ac:dyDescent="0.25">
      <c r="A193" s="149"/>
      <c r="B193" s="149"/>
      <c r="C193" s="149"/>
      <c r="D193" s="149"/>
      <c r="E193" s="149"/>
      <c r="F193" s="149"/>
      <c r="G193" s="149"/>
      <c r="H193" s="149"/>
      <c r="I193" s="149"/>
    </row>
    <row r="194" spans="1:9" ht="35.450000000000003" customHeight="1" x14ac:dyDescent="0.25">
      <c r="A194" s="150" t="s">
        <v>173</v>
      </c>
      <c r="B194" s="151"/>
      <c r="C194" s="151"/>
      <c r="D194" s="151"/>
      <c r="E194" s="151"/>
      <c r="F194" s="152"/>
      <c r="G194" s="82" t="s">
        <v>154</v>
      </c>
      <c r="H194" s="82" t="s">
        <v>155</v>
      </c>
      <c r="I194" s="82" t="s">
        <v>156</v>
      </c>
    </row>
    <row r="195" spans="1:9" ht="14.45" customHeight="1" x14ac:dyDescent="0.25">
      <c r="A195" s="153"/>
      <c r="B195" s="154"/>
      <c r="C195" s="154"/>
      <c r="D195" s="154"/>
      <c r="E195" s="154"/>
      <c r="F195" s="155"/>
      <c r="G195" s="90">
        <f>ROUND(I175+I181+I185,2)</f>
        <v>35656.33</v>
      </c>
      <c r="H195" s="81">
        <f>IF(D6="12x36",2,1)</f>
        <v>1</v>
      </c>
      <c r="I195" s="91">
        <f>G195*H195</f>
        <v>35656.33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4:I34"/>
    <mergeCell ref="B35:G35"/>
    <mergeCell ref="B36:G36"/>
    <mergeCell ref="B37:G37"/>
    <mergeCell ref="B38:G38"/>
    <mergeCell ref="A23:F23"/>
    <mergeCell ref="A24:F24"/>
    <mergeCell ref="A25:F25"/>
    <mergeCell ref="A26:F27"/>
    <mergeCell ref="A28:F28"/>
    <mergeCell ref="A29:F29"/>
    <mergeCell ref="A30:F31"/>
    <mergeCell ref="A45:A54"/>
    <mergeCell ref="B45:I54"/>
    <mergeCell ref="B55:G55"/>
    <mergeCell ref="B56:G56"/>
    <mergeCell ref="B57:G57"/>
    <mergeCell ref="B58:G58"/>
    <mergeCell ref="B39:G39"/>
    <mergeCell ref="B40:G40"/>
    <mergeCell ref="B41:G41"/>
    <mergeCell ref="B42:G42"/>
    <mergeCell ref="B43:G43"/>
    <mergeCell ref="A44:G44"/>
    <mergeCell ref="A65:A66"/>
    <mergeCell ref="B65:I65"/>
    <mergeCell ref="B66:I66"/>
    <mergeCell ref="B67:G67"/>
    <mergeCell ref="B68:G68"/>
    <mergeCell ref="B69:G69"/>
    <mergeCell ref="B59:G59"/>
    <mergeCell ref="B60:G60"/>
    <mergeCell ref="B61:G61"/>
    <mergeCell ref="B62:G62"/>
    <mergeCell ref="B63:G63"/>
    <mergeCell ref="A64:G64"/>
    <mergeCell ref="A76:G76"/>
    <mergeCell ref="B77:I77"/>
    <mergeCell ref="B78:I78"/>
    <mergeCell ref="B79:G79"/>
    <mergeCell ref="B80:G80"/>
    <mergeCell ref="B81:G81"/>
    <mergeCell ref="B70:G70"/>
    <mergeCell ref="B71:G71"/>
    <mergeCell ref="B72:G72"/>
    <mergeCell ref="B73:G73"/>
    <mergeCell ref="B74:G74"/>
    <mergeCell ref="B75:G75"/>
    <mergeCell ref="B91:G91"/>
    <mergeCell ref="B92:G92"/>
    <mergeCell ref="B93:G93"/>
    <mergeCell ref="B94:G94"/>
    <mergeCell ref="B95:G95"/>
    <mergeCell ref="B96:G96"/>
    <mergeCell ref="B82:G82"/>
    <mergeCell ref="A83:G83"/>
    <mergeCell ref="B85:G85"/>
    <mergeCell ref="B86:G86"/>
    <mergeCell ref="A87:G87"/>
    <mergeCell ref="A89:G89"/>
    <mergeCell ref="A103:I103"/>
    <mergeCell ref="A104:B104"/>
    <mergeCell ref="A105:B105"/>
    <mergeCell ref="A107:I107"/>
    <mergeCell ref="A108:B108"/>
    <mergeCell ref="A109:B109"/>
    <mergeCell ref="B97:G97"/>
    <mergeCell ref="B98:G98"/>
    <mergeCell ref="B99:G99"/>
    <mergeCell ref="B100:G100"/>
    <mergeCell ref="A101:G101"/>
    <mergeCell ref="B102:G102"/>
    <mergeCell ref="B118:G118"/>
    <mergeCell ref="B119:G119"/>
    <mergeCell ref="B120:G120"/>
    <mergeCell ref="B121:G121"/>
    <mergeCell ref="B122:G122"/>
    <mergeCell ref="B123:G123"/>
    <mergeCell ref="A111:E111"/>
    <mergeCell ref="F111:I111"/>
    <mergeCell ref="A112:B112"/>
    <mergeCell ref="A113:B113"/>
    <mergeCell ref="A115:G115"/>
    <mergeCell ref="A117:I117"/>
    <mergeCell ref="A131:B131"/>
    <mergeCell ref="B132:I132"/>
    <mergeCell ref="B133:G133"/>
    <mergeCell ref="B134:G134"/>
    <mergeCell ref="B135:G135"/>
    <mergeCell ref="A136:G136"/>
    <mergeCell ref="B124:G124"/>
    <mergeCell ref="B125:G125"/>
    <mergeCell ref="A126:G126"/>
    <mergeCell ref="B127:I127"/>
    <mergeCell ref="A129:E129"/>
    <mergeCell ref="A130:B130"/>
    <mergeCell ref="A146:G146"/>
    <mergeCell ref="A148:I148"/>
    <mergeCell ref="B149:G149"/>
    <mergeCell ref="B150:G150"/>
    <mergeCell ref="B151:G151"/>
    <mergeCell ref="B152:G152"/>
    <mergeCell ref="B138:G138"/>
    <mergeCell ref="B139:G139"/>
    <mergeCell ref="A140:G140"/>
    <mergeCell ref="A142:E142"/>
    <mergeCell ref="A143:B143"/>
    <mergeCell ref="A144:B144"/>
    <mergeCell ref="A159:B159"/>
    <mergeCell ref="D159:E159"/>
    <mergeCell ref="H159:I159"/>
    <mergeCell ref="A160:B160"/>
    <mergeCell ref="D160:E160"/>
    <mergeCell ref="H160:I160"/>
    <mergeCell ref="B153:G153"/>
    <mergeCell ref="B154:G154"/>
    <mergeCell ref="A155:G155"/>
    <mergeCell ref="B156:I156"/>
    <mergeCell ref="B157:I157"/>
    <mergeCell ref="A158:I158"/>
    <mergeCell ref="A164:A165"/>
    <mergeCell ref="B164:E165"/>
    <mergeCell ref="H164:I164"/>
    <mergeCell ref="H165:I165"/>
    <mergeCell ref="B166:I166"/>
    <mergeCell ref="B167:I167"/>
    <mergeCell ref="A161:B161"/>
    <mergeCell ref="H161:I161"/>
    <mergeCell ref="A162:B162"/>
    <mergeCell ref="H162:I162"/>
    <mergeCell ref="A163:B163"/>
    <mergeCell ref="H163:I163"/>
    <mergeCell ref="A175:G175"/>
    <mergeCell ref="A177:I177"/>
    <mergeCell ref="B178:G178"/>
    <mergeCell ref="B179:G179"/>
    <mergeCell ref="B180:G180"/>
    <mergeCell ref="A181:G181"/>
    <mergeCell ref="A168:G168"/>
    <mergeCell ref="A170:I170"/>
    <mergeCell ref="A171:I171"/>
    <mergeCell ref="B172:G172"/>
    <mergeCell ref="B173:G173"/>
    <mergeCell ref="B174:G174"/>
    <mergeCell ref="A191:F192"/>
    <mergeCell ref="G191:I191"/>
    <mergeCell ref="A193:I193"/>
    <mergeCell ref="A194:F195"/>
    <mergeCell ref="A183:I183"/>
    <mergeCell ref="B184:G184"/>
    <mergeCell ref="A185:G185"/>
    <mergeCell ref="A187:I187"/>
    <mergeCell ref="A188:I188"/>
    <mergeCell ref="A189:H189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95"/>
  <sheetViews>
    <sheetView showGridLines="0" tabSelected="1" view="pageBreakPreview" topLeftCell="A34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9.42578125" style="1" customWidth="1"/>
    <col min="8" max="8" width="16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231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200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40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266</v>
      </c>
      <c r="E7" s="157"/>
      <c r="F7" s="157"/>
      <c r="G7" s="210" t="s">
        <v>6</v>
      </c>
      <c r="H7" s="210"/>
      <c r="I7" s="212" t="s">
        <v>175</v>
      </c>
    </row>
    <row r="8" spans="1:11" ht="39.75" customHeight="1" x14ac:dyDescent="0.25">
      <c r="A8" s="183" t="s">
        <v>7</v>
      </c>
      <c r="B8" s="183"/>
      <c r="C8" s="183"/>
      <c r="D8" s="157" t="s">
        <v>268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209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5.3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0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0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0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>
        <v>0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36" customHeight="1" x14ac:dyDescent="0.25">
      <c r="A30" s="209" t="s">
        <v>271</v>
      </c>
      <c r="B30" s="219"/>
      <c r="C30" s="219"/>
      <c r="D30" s="219"/>
      <c r="E30" s="219"/>
      <c r="F30" s="220"/>
      <c r="G30" s="10"/>
      <c r="H30" s="8" t="s">
        <v>270</v>
      </c>
      <c r="I30" s="16">
        <f>I10/H10/3</f>
        <v>16.538149999999998</v>
      </c>
    </row>
    <row r="31" spans="1:9" ht="31.5" x14ac:dyDescent="0.25">
      <c r="A31" s="211"/>
      <c r="B31" s="205"/>
      <c r="C31" s="205"/>
      <c r="D31" s="205"/>
      <c r="E31" s="205"/>
      <c r="F31" s="221"/>
      <c r="G31" s="10"/>
      <c r="H31" s="8" t="s">
        <v>273</v>
      </c>
      <c r="I31" s="118">
        <f>(12)*4.33</f>
        <v>51.96</v>
      </c>
    </row>
    <row r="32" spans="1:9" ht="0.75" customHeight="1" x14ac:dyDescent="0.25">
      <c r="A32" s="116"/>
      <c r="B32" s="116"/>
      <c r="C32" s="116"/>
      <c r="D32" s="116"/>
      <c r="E32" s="116"/>
      <c r="F32" s="116"/>
      <c r="G32" s="116"/>
      <c r="H32" s="116"/>
      <c r="I32" s="116"/>
    </row>
    <row r="33" spans="1:10" ht="2.25" hidden="1" customHeight="1" x14ac:dyDescent="0.25">
      <c r="A33" s="117"/>
      <c r="B33" s="117"/>
      <c r="C33" s="117"/>
      <c r="D33" s="117"/>
      <c r="E33" s="117"/>
      <c r="F33" s="117"/>
      <c r="G33" s="117"/>
      <c r="H33" s="117"/>
      <c r="I33" s="117"/>
    </row>
    <row r="34" spans="1:10" ht="8.25" customHeight="1" x14ac:dyDescent="0.25">
      <c r="A34" s="156" t="s">
        <v>30</v>
      </c>
      <c r="B34" s="156"/>
      <c r="C34" s="156"/>
      <c r="D34" s="156"/>
      <c r="E34" s="156"/>
      <c r="F34" s="156"/>
      <c r="G34" s="156"/>
      <c r="H34" s="156"/>
      <c r="I34" s="156"/>
    </row>
    <row r="35" spans="1:10" ht="33.75" customHeight="1" x14ac:dyDescent="0.25">
      <c r="A35" s="22" t="s">
        <v>31</v>
      </c>
      <c r="B35" s="177" t="s">
        <v>32</v>
      </c>
      <c r="C35" s="177"/>
      <c r="D35" s="177"/>
      <c r="E35" s="177"/>
      <c r="F35" s="177"/>
      <c r="G35" s="177"/>
      <c r="H35" s="22" t="s">
        <v>33</v>
      </c>
      <c r="I35" s="22" t="s">
        <v>34</v>
      </c>
    </row>
    <row r="36" spans="1:10" ht="15" customHeight="1" x14ac:dyDescent="0.25">
      <c r="A36" s="17">
        <v>1</v>
      </c>
      <c r="B36" s="157" t="s">
        <v>35</v>
      </c>
      <c r="C36" s="157"/>
      <c r="D36" s="157"/>
      <c r="E36" s="157"/>
      <c r="F36" s="157"/>
      <c r="G36" s="157"/>
      <c r="H36" s="23">
        <f t="shared" ref="H36:H43" si="0">I36/$I$44</f>
        <v>0.92030185900975514</v>
      </c>
      <c r="I36" s="24">
        <f>IF(D6="12x36",I10,I10/H10*I5)</f>
        <v>9922.89</v>
      </c>
    </row>
    <row r="37" spans="1:10" ht="15" customHeight="1" x14ac:dyDescent="0.25">
      <c r="A37" s="17">
        <f t="shared" ref="A37:A42" si="1">A36+1</f>
        <v>2</v>
      </c>
      <c r="B37" s="157" t="s">
        <v>36</v>
      </c>
      <c r="C37" s="157"/>
      <c r="D37" s="157"/>
      <c r="E37" s="157"/>
      <c r="F37" s="157"/>
      <c r="G37" s="157"/>
      <c r="H37" s="23">
        <f t="shared" si="0"/>
        <v>0</v>
      </c>
      <c r="I37" s="24">
        <f>IF(I9=30%,I36*I9,0)</f>
        <v>0</v>
      </c>
    </row>
    <row r="38" spans="1:10" ht="15" customHeight="1" x14ac:dyDescent="0.25">
      <c r="A38" s="17">
        <f t="shared" si="1"/>
        <v>3</v>
      </c>
      <c r="B38" s="157" t="s">
        <v>199</v>
      </c>
      <c r="C38" s="157"/>
      <c r="D38" s="157"/>
      <c r="E38" s="157"/>
      <c r="F38" s="157"/>
      <c r="G38" s="157"/>
      <c r="H38" s="23">
        <f t="shared" si="0"/>
        <v>0</v>
      </c>
      <c r="I38" s="24">
        <f>IF(I7=10%,I25*I7,0)</f>
        <v>0</v>
      </c>
    </row>
    <row r="39" spans="1:10" ht="15" customHeight="1" x14ac:dyDescent="0.25">
      <c r="A39" s="17">
        <f t="shared" si="1"/>
        <v>4</v>
      </c>
      <c r="B39" s="157" t="s">
        <v>198</v>
      </c>
      <c r="C39" s="157"/>
      <c r="D39" s="157"/>
      <c r="E39" s="157"/>
      <c r="F39" s="157"/>
      <c r="G39" s="157"/>
      <c r="H39" s="23">
        <f t="shared" si="0"/>
        <v>0</v>
      </c>
      <c r="I39" s="24">
        <f>IF(I7=20%,I25*I7,0)</f>
        <v>0</v>
      </c>
    </row>
    <row r="40" spans="1:10" ht="15" customHeight="1" x14ac:dyDescent="0.25">
      <c r="A40" s="17">
        <f t="shared" si="1"/>
        <v>5</v>
      </c>
      <c r="B40" s="157" t="s">
        <v>197</v>
      </c>
      <c r="C40" s="157"/>
      <c r="D40" s="157"/>
      <c r="E40" s="157"/>
      <c r="F40" s="157"/>
      <c r="G40" s="157"/>
      <c r="H40" s="23">
        <f t="shared" si="0"/>
        <v>0</v>
      </c>
      <c r="I40" s="24">
        <f>IF(I7=40%,I25*I7,0)</f>
        <v>0</v>
      </c>
    </row>
    <row r="41" spans="1:10" ht="15" customHeight="1" x14ac:dyDescent="0.25">
      <c r="A41" s="17">
        <f t="shared" si="1"/>
        <v>6</v>
      </c>
      <c r="B41" s="157" t="s">
        <v>162</v>
      </c>
      <c r="C41" s="157"/>
      <c r="D41" s="157"/>
      <c r="E41" s="157"/>
      <c r="F41" s="157"/>
      <c r="G41" s="157"/>
      <c r="H41" s="23">
        <f t="shared" si="0"/>
        <v>0</v>
      </c>
      <c r="I41" s="24">
        <f>IF(I24="Não aplicável",0,I36*I24)</f>
        <v>0</v>
      </c>
    </row>
    <row r="42" spans="1:10" ht="15" customHeight="1" x14ac:dyDescent="0.25">
      <c r="A42" s="17">
        <f t="shared" si="1"/>
        <v>7</v>
      </c>
      <c r="B42" s="157" t="s">
        <v>37</v>
      </c>
      <c r="C42" s="157"/>
      <c r="D42" s="157"/>
      <c r="E42" s="157"/>
      <c r="F42" s="157"/>
      <c r="G42" s="157"/>
      <c r="H42" s="23">
        <f t="shared" si="0"/>
        <v>0</v>
      </c>
      <c r="I42" s="24">
        <f>IF(I26="Não aplicável",0,(I36+I37+I38+I39+I40+I41)/I5*I26*(1+I27))</f>
        <v>0</v>
      </c>
    </row>
    <row r="43" spans="1:10" ht="23.25" customHeight="1" x14ac:dyDescent="0.25">
      <c r="A43" s="17">
        <f>A42+1</f>
        <v>8</v>
      </c>
      <c r="B43" s="157" t="s">
        <v>269</v>
      </c>
      <c r="C43" s="157"/>
      <c r="D43" s="157"/>
      <c r="E43" s="157"/>
      <c r="F43" s="157"/>
      <c r="G43" s="157"/>
      <c r="H43" s="23">
        <f t="shared" si="0"/>
        <v>7.969814099024479E-2</v>
      </c>
      <c r="I43" s="24">
        <f>I31*I30</f>
        <v>859.32227399999988</v>
      </c>
    </row>
    <row r="44" spans="1:10" s="28" customFormat="1" ht="15" customHeight="1" x14ac:dyDescent="0.25">
      <c r="A44" s="174" t="s">
        <v>39</v>
      </c>
      <c r="B44" s="174"/>
      <c r="C44" s="174"/>
      <c r="D44" s="174"/>
      <c r="E44" s="174"/>
      <c r="F44" s="174"/>
      <c r="G44" s="174"/>
      <c r="H44" s="25">
        <f>SUM(H36:H43)</f>
        <v>0.99999999999999989</v>
      </c>
      <c r="I44" s="26">
        <f>SUM(I36:I43)</f>
        <v>10782.212274</v>
      </c>
      <c r="J44" s="27"/>
    </row>
    <row r="45" spans="1:10" s="28" customFormat="1" ht="34.9" customHeight="1" x14ac:dyDescent="0.25">
      <c r="A45" s="197" t="s">
        <v>140</v>
      </c>
      <c r="B45" s="201" t="s">
        <v>196</v>
      </c>
      <c r="C45" s="201"/>
      <c r="D45" s="201"/>
      <c r="E45" s="201"/>
      <c r="F45" s="201"/>
      <c r="G45" s="201"/>
      <c r="H45" s="201"/>
      <c r="I45" s="201"/>
      <c r="J45" s="27"/>
    </row>
    <row r="46" spans="1:10" s="28" customFormat="1" ht="1.1499999999999999" customHeight="1" x14ac:dyDescent="0.25">
      <c r="A46" s="200"/>
      <c r="B46" s="202"/>
      <c r="C46" s="202"/>
      <c r="D46" s="202"/>
      <c r="E46" s="202"/>
      <c r="F46" s="202"/>
      <c r="G46" s="202"/>
      <c r="H46" s="202"/>
      <c r="I46" s="202"/>
      <c r="J46" s="27"/>
    </row>
    <row r="47" spans="1:10" s="28" customFormat="1" ht="1.1499999999999999" customHeight="1" x14ac:dyDescent="0.25">
      <c r="A47" s="200"/>
      <c r="B47" s="202"/>
      <c r="C47" s="202"/>
      <c r="D47" s="202"/>
      <c r="E47" s="202"/>
      <c r="F47" s="202"/>
      <c r="G47" s="202"/>
      <c r="H47" s="202"/>
      <c r="I47" s="202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ht="1.1499999999999999" customHeight="1" x14ac:dyDescent="0.25">
      <c r="A54" s="198"/>
      <c r="B54" s="203"/>
      <c r="C54" s="203"/>
      <c r="D54" s="203"/>
      <c r="E54" s="203"/>
      <c r="F54" s="203"/>
      <c r="G54" s="203"/>
      <c r="H54" s="203"/>
      <c r="I54" s="203"/>
    </row>
    <row r="55" spans="1:10" ht="33.75" customHeight="1" x14ac:dyDescent="0.25">
      <c r="A55" s="22" t="s">
        <v>40</v>
      </c>
      <c r="B55" s="177" t="s">
        <v>41</v>
      </c>
      <c r="C55" s="177"/>
      <c r="D55" s="177"/>
      <c r="E55" s="177"/>
      <c r="F55" s="177"/>
      <c r="G55" s="177"/>
      <c r="H55" s="22" t="s">
        <v>33</v>
      </c>
      <c r="I55" s="22" t="s">
        <v>34</v>
      </c>
    </row>
    <row r="56" spans="1:10" ht="15" customHeight="1" x14ac:dyDescent="0.25">
      <c r="A56" s="17">
        <v>1</v>
      </c>
      <c r="B56" s="157" t="s">
        <v>42</v>
      </c>
      <c r="C56" s="157"/>
      <c r="D56" s="157"/>
      <c r="E56" s="157"/>
      <c r="F56" s="157"/>
      <c r="G56" s="157"/>
      <c r="H56" s="23">
        <v>0.2</v>
      </c>
      <c r="I56" s="24">
        <f t="shared" ref="I56:I63" si="2">$I$44*H56</f>
        <v>2156.4424548000002</v>
      </c>
    </row>
    <row r="57" spans="1:10" ht="15" customHeight="1" x14ac:dyDescent="0.25">
      <c r="A57" s="17">
        <v>2</v>
      </c>
      <c r="B57" s="157" t="s">
        <v>43</v>
      </c>
      <c r="C57" s="157"/>
      <c r="D57" s="157"/>
      <c r="E57" s="157"/>
      <c r="F57" s="157"/>
      <c r="G57" s="157"/>
      <c r="H57" s="23">
        <v>1.4999999999999999E-2</v>
      </c>
      <c r="I57" s="24">
        <f t="shared" si="2"/>
        <v>161.73318411</v>
      </c>
    </row>
    <row r="58" spans="1:10" ht="15" customHeight="1" x14ac:dyDescent="0.25">
      <c r="A58" s="17">
        <v>3</v>
      </c>
      <c r="B58" s="157" t="s">
        <v>44</v>
      </c>
      <c r="C58" s="157"/>
      <c r="D58" s="157"/>
      <c r="E58" s="157"/>
      <c r="F58" s="157"/>
      <c r="G58" s="157"/>
      <c r="H58" s="23">
        <v>0.01</v>
      </c>
      <c r="I58" s="24">
        <f t="shared" si="2"/>
        <v>107.82212274</v>
      </c>
    </row>
    <row r="59" spans="1:10" ht="15" customHeight="1" x14ac:dyDescent="0.25">
      <c r="A59" s="17">
        <v>4</v>
      </c>
      <c r="B59" s="157" t="s">
        <v>45</v>
      </c>
      <c r="C59" s="157"/>
      <c r="D59" s="157"/>
      <c r="E59" s="157"/>
      <c r="F59" s="157"/>
      <c r="G59" s="157"/>
      <c r="H59" s="23">
        <v>2E-3</v>
      </c>
      <c r="I59" s="24">
        <f t="shared" si="2"/>
        <v>21.564424547999998</v>
      </c>
    </row>
    <row r="60" spans="1:10" ht="15" customHeight="1" x14ac:dyDescent="0.25">
      <c r="A60" s="17">
        <v>5</v>
      </c>
      <c r="B60" s="157" t="s">
        <v>46</v>
      </c>
      <c r="C60" s="157"/>
      <c r="D60" s="157"/>
      <c r="E60" s="157"/>
      <c r="F60" s="157"/>
      <c r="G60" s="157"/>
      <c r="H60" s="23">
        <v>2.5000000000000001E-2</v>
      </c>
      <c r="I60" s="24">
        <f t="shared" si="2"/>
        <v>269.55530685000002</v>
      </c>
    </row>
    <row r="61" spans="1:10" ht="15" customHeight="1" x14ac:dyDescent="0.25">
      <c r="A61" s="17">
        <v>6</v>
      </c>
      <c r="B61" s="157" t="s">
        <v>47</v>
      </c>
      <c r="C61" s="157"/>
      <c r="D61" s="157"/>
      <c r="E61" s="157"/>
      <c r="F61" s="157"/>
      <c r="G61" s="157"/>
      <c r="H61" s="23">
        <v>0.08</v>
      </c>
      <c r="I61" s="24">
        <f t="shared" si="2"/>
        <v>862.57698191999998</v>
      </c>
    </row>
    <row r="62" spans="1:10" ht="15" customHeight="1" x14ac:dyDescent="0.25">
      <c r="A62" s="17">
        <v>7</v>
      </c>
      <c r="B62" s="157" t="s">
        <v>201</v>
      </c>
      <c r="C62" s="157"/>
      <c r="D62" s="157"/>
      <c r="E62" s="157"/>
      <c r="F62" s="157"/>
      <c r="G62" s="157"/>
      <c r="H62" s="23">
        <v>0.03</v>
      </c>
      <c r="I62" s="24">
        <f t="shared" si="2"/>
        <v>323.46636821999999</v>
      </c>
    </row>
    <row r="63" spans="1:10" ht="15" customHeight="1" x14ac:dyDescent="0.25">
      <c r="A63" s="17">
        <v>8</v>
      </c>
      <c r="B63" s="157" t="s">
        <v>48</v>
      </c>
      <c r="C63" s="157"/>
      <c r="D63" s="157"/>
      <c r="E63" s="157"/>
      <c r="F63" s="157"/>
      <c r="G63" s="157"/>
      <c r="H63" s="23">
        <v>6.0000000000000001E-3</v>
      </c>
      <c r="I63" s="24">
        <f t="shared" si="2"/>
        <v>64.693273644000001</v>
      </c>
    </row>
    <row r="64" spans="1:10" s="28" customFormat="1" ht="15" customHeight="1" x14ac:dyDescent="0.25">
      <c r="A64" s="174" t="s">
        <v>49</v>
      </c>
      <c r="B64" s="174"/>
      <c r="C64" s="174"/>
      <c r="D64" s="174"/>
      <c r="E64" s="174"/>
      <c r="F64" s="174"/>
      <c r="G64" s="174"/>
      <c r="H64" s="25">
        <f>SUM(H56:H63)</f>
        <v>0.3680000000000001</v>
      </c>
      <c r="I64" s="26">
        <f>SUM(I56:I63)</f>
        <v>3967.8541168319994</v>
      </c>
      <c r="J64" s="27"/>
    </row>
    <row r="65" spans="1:10" ht="15" customHeight="1" x14ac:dyDescent="0.25">
      <c r="A65" s="197" t="s">
        <v>200</v>
      </c>
      <c r="B65" s="175" t="s">
        <v>50</v>
      </c>
      <c r="C65" s="175"/>
      <c r="D65" s="175"/>
      <c r="E65" s="175"/>
      <c r="F65" s="175"/>
      <c r="G65" s="175"/>
      <c r="H65" s="175"/>
      <c r="I65" s="175"/>
    </row>
    <row r="66" spans="1:10" ht="30.75" customHeight="1" x14ac:dyDescent="0.25">
      <c r="A66" s="198"/>
      <c r="B66" s="196" t="s">
        <v>51</v>
      </c>
      <c r="C66" s="196"/>
      <c r="D66" s="196"/>
      <c r="E66" s="196"/>
      <c r="F66" s="196"/>
      <c r="G66" s="196"/>
      <c r="H66" s="196"/>
      <c r="I66" s="196"/>
    </row>
    <row r="67" spans="1:10" ht="33.75" customHeight="1" x14ac:dyDescent="0.25">
      <c r="A67" s="22" t="s">
        <v>52</v>
      </c>
      <c r="B67" s="199" t="s">
        <v>53</v>
      </c>
      <c r="C67" s="199"/>
      <c r="D67" s="199"/>
      <c r="E67" s="199"/>
      <c r="F67" s="199"/>
      <c r="G67" s="199"/>
      <c r="H67" s="114" t="s">
        <v>33</v>
      </c>
      <c r="I67" s="114" t="s">
        <v>34</v>
      </c>
    </row>
    <row r="68" spans="1:10" ht="15" customHeight="1" x14ac:dyDescent="0.25">
      <c r="A68" s="17">
        <v>1</v>
      </c>
      <c r="B68" s="157" t="s">
        <v>54</v>
      </c>
      <c r="C68" s="157"/>
      <c r="D68" s="157"/>
      <c r="E68" s="157"/>
      <c r="F68" s="157"/>
      <c r="G68" s="157"/>
      <c r="H68" s="23">
        <v>0.119314</v>
      </c>
      <c r="I68" s="24">
        <f t="shared" ref="I68:I75" si="3">$I$44*H68</f>
        <v>1286.4688752600359</v>
      </c>
    </row>
    <row r="69" spans="1:10" ht="15" customHeight="1" x14ac:dyDescent="0.25">
      <c r="A69" s="17">
        <v>2</v>
      </c>
      <c r="B69" s="157" t="s">
        <v>202</v>
      </c>
      <c r="C69" s="157"/>
      <c r="D69" s="157"/>
      <c r="E69" s="157"/>
      <c r="F69" s="157"/>
      <c r="G69" s="157"/>
      <c r="H69" s="23">
        <v>2.0479000000000001E-2</v>
      </c>
      <c r="I69" s="24">
        <f t="shared" si="3"/>
        <v>220.808925159246</v>
      </c>
    </row>
    <row r="70" spans="1:10" ht="15" customHeight="1" x14ac:dyDescent="0.25">
      <c r="A70" s="17">
        <v>3</v>
      </c>
      <c r="B70" s="157" t="s">
        <v>181</v>
      </c>
      <c r="C70" s="157"/>
      <c r="D70" s="157"/>
      <c r="E70" s="157"/>
      <c r="F70" s="157"/>
      <c r="G70" s="157"/>
      <c r="H70" s="23">
        <v>1.2123E-2</v>
      </c>
      <c r="I70" s="24">
        <f t="shared" si="3"/>
        <v>130.712759397702</v>
      </c>
    </row>
    <row r="71" spans="1:10" ht="15" customHeight="1" x14ac:dyDescent="0.25">
      <c r="A71" s="17">
        <v>4</v>
      </c>
      <c r="B71" s="157" t="s">
        <v>55</v>
      </c>
      <c r="C71" s="157"/>
      <c r="D71" s="157"/>
      <c r="E71" s="157"/>
      <c r="F71" s="157"/>
      <c r="G71" s="157"/>
      <c r="H71" s="23">
        <v>1.1436E-2</v>
      </c>
      <c r="I71" s="24">
        <f t="shared" si="3"/>
        <v>123.30537956546399</v>
      </c>
    </row>
    <row r="72" spans="1:10" ht="15" customHeight="1" x14ac:dyDescent="0.25">
      <c r="A72" s="17">
        <v>5</v>
      </c>
      <c r="B72" s="157" t="s">
        <v>56</v>
      </c>
      <c r="C72" s="157"/>
      <c r="D72" s="157"/>
      <c r="E72" s="157"/>
      <c r="F72" s="157"/>
      <c r="G72" s="157"/>
      <c r="H72" s="23">
        <v>1.74E-4</v>
      </c>
      <c r="I72" s="24">
        <f t="shared" si="3"/>
        <v>1.876104935676</v>
      </c>
    </row>
    <row r="73" spans="1:10" ht="15" customHeight="1" x14ac:dyDescent="0.25">
      <c r="A73" s="17">
        <v>6</v>
      </c>
      <c r="B73" s="157" t="s">
        <v>57</v>
      </c>
      <c r="C73" s="157"/>
      <c r="D73" s="157"/>
      <c r="E73" s="157"/>
      <c r="F73" s="157"/>
      <c r="G73" s="157"/>
      <c r="H73" s="23">
        <v>4.4200000000000001E-4</v>
      </c>
      <c r="I73" s="24">
        <f t="shared" si="3"/>
        <v>4.7657378251080003</v>
      </c>
    </row>
    <row r="74" spans="1:10" ht="15" customHeight="1" x14ac:dyDescent="0.25">
      <c r="A74" s="17">
        <v>7</v>
      </c>
      <c r="B74" s="157" t="s">
        <v>58</v>
      </c>
      <c r="C74" s="157"/>
      <c r="D74" s="157"/>
      <c r="E74" s="157"/>
      <c r="F74" s="157"/>
      <c r="G74" s="157"/>
      <c r="H74" s="23">
        <v>1.85E-4</v>
      </c>
      <c r="I74" s="24">
        <f t="shared" si="3"/>
        <v>1.9947092706899998</v>
      </c>
    </row>
    <row r="75" spans="1:10" ht="15" customHeight="1" x14ac:dyDescent="0.25">
      <c r="A75" s="17">
        <v>8</v>
      </c>
      <c r="B75" s="157" t="s">
        <v>59</v>
      </c>
      <c r="C75" s="157"/>
      <c r="D75" s="157"/>
      <c r="E75" s="157"/>
      <c r="F75" s="157"/>
      <c r="G75" s="157"/>
      <c r="H75" s="23">
        <v>9.0789999999999996E-2</v>
      </c>
      <c r="I75" s="24">
        <f t="shared" si="3"/>
        <v>978.91705235645986</v>
      </c>
    </row>
    <row r="76" spans="1:10" s="28" customFormat="1" ht="15" customHeight="1" x14ac:dyDescent="0.25">
      <c r="A76" s="174" t="s">
        <v>60</v>
      </c>
      <c r="B76" s="174"/>
      <c r="C76" s="174"/>
      <c r="D76" s="174"/>
      <c r="E76" s="174"/>
      <c r="F76" s="174"/>
      <c r="G76" s="174"/>
      <c r="H76" s="25">
        <f>SUM(H68:H75)</f>
        <v>0.25494299999999998</v>
      </c>
      <c r="I76" s="26">
        <f>SUM(I68:I75)</f>
        <v>2748.8495437703818</v>
      </c>
      <c r="J76" s="27"/>
    </row>
    <row r="77" spans="1:10" ht="11.25" customHeight="1" x14ac:dyDescent="0.25">
      <c r="A77" s="29" t="s">
        <v>61</v>
      </c>
      <c r="B77" s="175" t="s">
        <v>62</v>
      </c>
      <c r="C77" s="175"/>
      <c r="D77" s="175"/>
      <c r="E77" s="175"/>
      <c r="F77" s="175"/>
      <c r="G77" s="175"/>
      <c r="H77" s="175"/>
      <c r="I77" s="175"/>
    </row>
    <row r="78" spans="1:10" ht="15" customHeight="1" x14ac:dyDescent="0.25">
      <c r="A78" s="29" t="s">
        <v>63</v>
      </c>
      <c r="B78" s="196" t="s">
        <v>64</v>
      </c>
      <c r="C78" s="196"/>
      <c r="D78" s="196"/>
      <c r="E78" s="196"/>
      <c r="F78" s="196"/>
      <c r="G78" s="196"/>
      <c r="H78" s="196"/>
      <c r="I78" s="196"/>
    </row>
    <row r="79" spans="1:10" ht="33.75" customHeight="1" x14ac:dyDescent="0.25">
      <c r="A79" s="22" t="s">
        <v>65</v>
      </c>
      <c r="B79" s="177" t="s">
        <v>66</v>
      </c>
      <c r="C79" s="177"/>
      <c r="D79" s="177"/>
      <c r="E79" s="177"/>
      <c r="F79" s="177"/>
      <c r="G79" s="177"/>
      <c r="H79" s="22" t="s">
        <v>33</v>
      </c>
      <c r="I79" s="22" t="s">
        <v>34</v>
      </c>
    </row>
    <row r="80" spans="1:10" ht="15" customHeight="1" x14ac:dyDescent="0.25">
      <c r="A80" s="17">
        <v>1</v>
      </c>
      <c r="B80" s="157" t="s">
        <v>67</v>
      </c>
      <c r="C80" s="157"/>
      <c r="D80" s="157"/>
      <c r="E80" s="157"/>
      <c r="F80" s="157"/>
      <c r="G80" s="157"/>
      <c r="H80" s="23">
        <v>4.8321000000000003E-2</v>
      </c>
      <c r="I80" s="24">
        <f>$I$44*H80</f>
        <v>521.00727929195398</v>
      </c>
    </row>
    <row r="81" spans="1:11" ht="15" customHeight="1" x14ac:dyDescent="0.25">
      <c r="A81" s="17">
        <v>2</v>
      </c>
      <c r="B81" s="157" t="s">
        <v>68</v>
      </c>
      <c r="C81" s="157"/>
      <c r="D81" s="157"/>
      <c r="E81" s="157"/>
      <c r="F81" s="157"/>
      <c r="G81" s="157"/>
      <c r="H81" s="23">
        <v>3.5109999999999998E-3</v>
      </c>
      <c r="I81" s="24">
        <f>$I$44*H81</f>
        <v>37.856347294013993</v>
      </c>
    </row>
    <row r="82" spans="1:11" ht="15" customHeight="1" x14ac:dyDescent="0.25">
      <c r="A82" s="17">
        <v>3</v>
      </c>
      <c r="B82" s="157" t="s">
        <v>69</v>
      </c>
      <c r="C82" s="157"/>
      <c r="D82" s="157"/>
      <c r="E82" s="157"/>
      <c r="F82" s="157"/>
      <c r="G82" s="157"/>
      <c r="H82" s="23">
        <v>1.9328000000000001E-2</v>
      </c>
      <c r="I82" s="24">
        <f>$I$44*H82</f>
        <v>208.39859883187199</v>
      </c>
    </row>
    <row r="83" spans="1:11" s="28" customFormat="1" ht="15" customHeight="1" x14ac:dyDescent="0.25">
      <c r="A83" s="174" t="s">
        <v>70</v>
      </c>
      <c r="B83" s="174"/>
      <c r="C83" s="174"/>
      <c r="D83" s="174"/>
      <c r="E83" s="174"/>
      <c r="F83" s="174"/>
      <c r="G83" s="174"/>
      <c r="H83" s="25">
        <f>SUM(H80:H82)</f>
        <v>7.1160000000000001E-2</v>
      </c>
      <c r="I83" s="26">
        <f>SUM(I80:I82)</f>
        <v>767.26222541784</v>
      </c>
      <c r="J83" s="27"/>
    </row>
    <row r="84" spans="1:11" ht="4.5" customHeight="1" x14ac:dyDescent="0.25"/>
    <row r="85" spans="1:11" ht="33.75" customHeight="1" x14ac:dyDescent="0.25">
      <c r="A85" s="22" t="s">
        <v>71</v>
      </c>
      <c r="B85" s="177" t="s">
        <v>72</v>
      </c>
      <c r="C85" s="177"/>
      <c r="D85" s="177"/>
      <c r="E85" s="177"/>
      <c r="F85" s="177"/>
      <c r="G85" s="177"/>
      <c r="H85" s="22" t="s">
        <v>33</v>
      </c>
      <c r="I85" s="22" t="s">
        <v>34</v>
      </c>
    </row>
    <row r="86" spans="1:11" ht="15" customHeight="1" x14ac:dyDescent="0.25">
      <c r="A86" s="17">
        <v>1</v>
      </c>
      <c r="B86" s="157" t="s">
        <v>73</v>
      </c>
      <c r="C86" s="157"/>
      <c r="D86" s="157"/>
      <c r="E86" s="157"/>
      <c r="F86" s="157"/>
      <c r="G86" s="157"/>
      <c r="H86" s="23">
        <f>(H64*H76)</f>
        <v>9.3819024000000015E-2</v>
      </c>
      <c r="I86" s="24">
        <f>$I$44*H86</f>
        <v>1011.5766321075007</v>
      </c>
    </row>
    <row r="87" spans="1:11" s="28" customFormat="1" ht="15" customHeight="1" x14ac:dyDescent="0.25">
      <c r="A87" s="174" t="s">
        <v>74</v>
      </c>
      <c r="B87" s="174"/>
      <c r="C87" s="174"/>
      <c r="D87" s="174"/>
      <c r="E87" s="174"/>
      <c r="F87" s="174"/>
      <c r="G87" s="174"/>
      <c r="H87" s="25">
        <f>SUM(H86:H86)</f>
        <v>9.3819024000000015E-2</v>
      </c>
      <c r="I87" s="26">
        <f>I86</f>
        <v>1011.5766321075007</v>
      </c>
      <c r="J87" s="27"/>
      <c r="K87" s="30"/>
    </row>
    <row r="88" spans="1:11" ht="4.5" customHeight="1" x14ac:dyDescent="0.25">
      <c r="J88" s="31"/>
    </row>
    <row r="89" spans="1:11" s="28" customFormat="1" ht="12" customHeight="1" x14ac:dyDescent="0.25">
      <c r="A89" s="195" t="s">
        <v>170</v>
      </c>
      <c r="B89" s="195"/>
      <c r="C89" s="195"/>
      <c r="D89" s="195"/>
      <c r="E89" s="195"/>
      <c r="F89" s="195"/>
      <c r="G89" s="195"/>
      <c r="H89" s="32">
        <f>H64+H76+H83+H87</f>
        <v>0.787922024</v>
      </c>
      <c r="I89" s="33">
        <f>I64+I76+I83+I87</f>
        <v>8495.5425181277224</v>
      </c>
      <c r="J89" s="27"/>
    </row>
    <row r="90" spans="1:11" ht="4.5" customHeight="1" x14ac:dyDescent="0.25"/>
    <row r="91" spans="1:11" ht="33.75" customHeight="1" x14ac:dyDescent="0.25">
      <c r="A91" s="22" t="s">
        <v>75</v>
      </c>
      <c r="B91" s="177" t="s">
        <v>76</v>
      </c>
      <c r="C91" s="177"/>
      <c r="D91" s="177"/>
      <c r="E91" s="177"/>
      <c r="F91" s="177"/>
      <c r="G91" s="177"/>
      <c r="H91" s="22" t="s">
        <v>33</v>
      </c>
      <c r="I91" s="22" t="s">
        <v>34</v>
      </c>
    </row>
    <row r="92" spans="1:11" ht="15" customHeight="1" x14ac:dyDescent="0.25">
      <c r="A92" s="17">
        <v>1</v>
      </c>
      <c r="B92" s="157" t="s">
        <v>18</v>
      </c>
      <c r="C92" s="157"/>
      <c r="D92" s="157"/>
      <c r="E92" s="157"/>
      <c r="F92" s="157"/>
      <c r="G92" s="157"/>
      <c r="H92" s="23">
        <f t="shared" ref="H92:H100" si="4">I92/$I$44</f>
        <v>0</v>
      </c>
      <c r="I92" s="24">
        <f>I113</f>
        <v>0</v>
      </c>
    </row>
    <row r="93" spans="1:11" ht="15" customHeight="1" x14ac:dyDescent="0.25">
      <c r="A93" s="17">
        <f>A92+1</f>
        <v>2</v>
      </c>
      <c r="B93" s="157" t="s">
        <v>19</v>
      </c>
      <c r="C93" s="157"/>
      <c r="D93" s="157"/>
      <c r="E93" s="157"/>
      <c r="F93" s="157"/>
      <c r="G93" s="157"/>
      <c r="H93" s="23">
        <f t="shared" si="4"/>
        <v>0</v>
      </c>
      <c r="I93" s="24">
        <f>I109</f>
        <v>0</v>
      </c>
    </row>
    <row r="94" spans="1:11" ht="15" customHeight="1" x14ac:dyDescent="0.25">
      <c r="A94" s="17">
        <f t="shared" ref="A94:A96" si="5">A93+1</f>
        <v>3</v>
      </c>
      <c r="B94" s="192" t="s">
        <v>164</v>
      </c>
      <c r="C94" s="193"/>
      <c r="D94" s="193"/>
      <c r="E94" s="193"/>
      <c r="F94" s="193"/>
      <c r="G94" s="194"/>
      <c r="H94" s="23">
        <f t="shared" si="4"/>
        <v>0</v>
      </c>
      <c r="I94" s="24">
        <v>0</v>
      </c>
    </row>
    <row r="95" spans="1:11" ht="15" customHeight="1" x14ac:dyDescent="0.25">
      <c r="A95" s="17">
        <f t="shared" si="5"/>
        <v>4</v>
      </c>
      <c r="B95" s="157" t="s">
        <v>77</v>
      </c>
      <c r="C95" s="157"/>
      <c r="D95" s="157"/>
      <c r="E95" s="157"/>
      <c r="F95" s="157"/>
      <c r="G95" s="157"/>
      <c r="H95" s="23">
        <f t="shared" si="4"/>
        <v>0</v>
      </c>
      <c r="I95" s="24">
        <f>I105</f>
        <v>0</v>
      </c>
    </row>
    <row r="96" spans="1:11" ht="15" customHeight="1" x14ac:dyDescent="0.25">
      <c r="A96" s="17">
        <f t="shared" si="5"/>
        <v>5</v>
      </c>
      <c r="B96" s="157" t="s">
        <v>78</v>
      </c>
      <c r="C96" s="157"/>
      <c r="D96" s="157"/>
      <c r="E96" s="157"/>
      <c r="F96" s="157"/>
      <c r="G96" s="157"/>
      <c r="H96" s="23">
        <f t="shared" si="4"/>
        <v>0</v>
      </c>
      <c r="I96" s="24">
        <f>IF(I28="Não aplicável",0,((I10/H10)*1.5*I28))</f>
        <v>0</v>
      </c>
    </row>
    <row r="97" spans="1:10" ht="15" customHeight="1" x14ac:dyDescent="0.25">
      <c r="A97" s="17">
        <v>6</v>
      </c>
      <c r="B97" s="157" t="s">
        <v>192</v>
      </c>
      <c r="C97" s="157"/>
      <c r="D97" s="157"/>
      <c r="E97" s="157"/>
      <c r="F97" s="157"/>
      <c r="G97" s="157"/>
      <c r="H97" s="23">
        <f>I97/$I$44</f>
        <v>0</v>
      </c>
      <c r="I97" s="24">
        <f>IF(I21="Não aplicável",0,I21)</f>
        <v>0</v>
      </c>
    </row>
    <row r="98" spans="1:10" ht="15" customHeight="1" x14ac:dyDescent="0.25">
      <c r="A98" s="17">
        <v>7</v>
      </c>
      <c r="B98" s="157" t="s">
        <v>193</v>
      </c>
      <c r="C98" s="157"/>
      <c r="D98" s="157"/>
      <c r="E98" s="157"/>
      <c r="F98" s="157"/>
      <c r="G98" s="157"/>
      <c r="H98" s="23">
        <f>I98/$I$44</f>
        <v>0</v>
      </c>
      <c r="I98" s="24">
        <f>IF(I22="Não aplicável",0,I22)</f>
        <v>0</v>
      </c>
    </row>
    <row r="99" spans="1:10" ht="15" customHeight="1" x14ac:dyDescent="0.25">
      <c r="A99" s="17">
        <v>8</v>
      </c>
      <c r="B99" s="157" t="s">
        <v>208</v>
      </c>
      <c r="C99" s="157"/>
      <c r="D99" s="157"/>
      <c r="E99" s="157"/>
      <c r="F99" s="157"/>
      <c r="G99" s="157"/>
      <c r="H99" s="23">
        <f>I99/$I$44</f>
        <v>0</v>
      </c>
      <c r="I99" s="24">
        <v>0</v>
      </c>
    </row>
    <row r="100" spans="1:10" ht="15" customHeight="1" x14ac:dyDescent="0.25">
      <c r="A100" s="17">
        <v>9</v>
      </c>
      <c r="B100" s="157" t="s">
        <v>79</v>
      </c>
      <c r="C100" s="157"/>
      <c r="D100" s="157"/>
      <c r="E100" s="157"/>
      <c r="F100" s="157"/>
      <c r="G100" s="157"/>
      <c r="H100" s="23">
        <f t="shared" si="4"/>
        <v>0</v>
      </c>
      <c r="I100" s="24">
        <f>IF(I23="Não aplicável",0,I23)</f>
        <v>0</v>
      </c>
    </row>
    <row r="101" spans="1:10" ht="15" customHeight="1" x14ac:dyDescent="0.25">
      <c r="A101" s="174" t="s">
        <v>80</v>
      </c>
      <c r="B101" s="174"/>
      <c r="C101" s="174"/>
      <c r="D101" s="174"/>
      <c r="E101" s="174"/>
      <c r="F101" s="174"/>
      <c r="G101" s="174"/>
      <c r="H101" s="25">
        <f>SUM(H92:H100)</f>
        <v>0</v>
      </c>
      <c r="I101" s="26">
        <f>SUM(I92:I100)</f>
        <v>0</v>
      </c>
      <c r="J101" s="34"/>
    </row>
    <row r="102" spans="1:10" ht="18" customHeight="1" x14ac:dyDescent="0.25">
      <c r="A102" s="29" t="s">
        <v>81</v>
      </c>
      <c r="B102" s="191" t="s">
        <v>82</v>
      </c>
      <c r="C102" s="191"/>
      <c r="D102" s="191"/>
      <c r="E102" s="191"/>
      <c r="F102" s="191"/>
      <c r="G102" s="191"/>
      <c r="H102" s="35"/>
      <c r="I102" s="36"/>
    </row>
    <row r="103" spans="1:10" ht="15" customHeight="1" x14ac:dyDescent="0.25">
      <c r="A103" s="176" t="s">
        <v>83</v>
      </c>
      <c r="B103" s="176"/>
      <c r="C103" s="176"/>
      <c r="D103" s="176"/>
      <c r="E103" s="176"/>
      <c r="F103" s="176"/>
      <c r="G103" s="176"/>
      <c r="H103" s="176"/>
      <c r="I103" s="176"/>
    </row>
    <row r="104" spans="1:10" ht="24" customHeight="1" x14ac:dyDescent="0.25">
      <c r="A104" s="170" t="s">
        <v>84</v>
      </c>
      <c r="B104" s="170"/>
      <c r="C104" s="17" t="s">
        <v>85</v>
      </c>
      <c r="D104" s="17" t="s">
        <v>86</v>
      </c>
      <c r="E104" s="17" t="s">
        <v>87</v>
      </c>
      <c r="F104" s="17" t="s">
        <v>88</v>
      </c>
      <c r="G104" s="17" t="s">
        <v>89</v>
      </c>
      <c r="H104" s="23" t="s">
        <v>90</v>
      </c>
      <c r="I104" s="24" t="s">
        <v>91</v>
      </c>
    </row>
    <row r="105" spans="1:10" ht="15" customHeight="1" x14ac:dyDescent="0.25">
      <c r="A105" s="190">
        <f>IF(I12="Não aplicável",0,I12)</f>
        <v>5.3</v>
      </c>
      <c r="B105" s="190"/>
      <c r="C105" s="17">
        <f>IF(I13="Não aplicável",0,I13)</f>
        <v>22</v>
      </c>
      <c r="D105" s="17">
        <v>2</v>
      </c>
      <c r="E105" s="37">
        <f>A105*C105*D105</f>
        <v>233.2</v>
      </c>
      <c r="F105" s="37">
        <f>I36</f>
        <v>9922.89</v>
      </c>
      <c r="G105" s="38">
        <f>IF(I14="Não aplicável",0,I14)</f>
        <v>0.06</v>
      </c>
      <c r="H105" s="37">
        <f>F105*G105</f>
        <v>595.37339999999995</v>
      </c>
      <c r="I105" s="24">
        <f>IF((E105-H105)&gt;0,E105-H105,0)</f>
        <v>0</v>
      </c>
    </row>
    <row r="106" spans="1:10" ht="3.75" customHeight="1" x14ac:dyDescent="0.25">
      <c r="A106" s="39"/>
      <c r="E106" s="34"/>
      <c r="F106" s="34"/>
      <c r="G106" s="40"/>
      <c r="H106" s="34"/>
      <c r="I106" s="41"/>
    </row>
    <row r="107" spans="1:10" ht="15" customHeight="1" x14ac:dyDescent="0.25">
      <c r="A107" s="176" t="s">
        <v>92</v>
      </c>
      <c r="B107" s="176"/>
      <c r="C107" s="176"/>
      <c r="D107" s="176"/>
      <c r="E107" s="176"/>
      <c r="F107" s="176"/>
      <c r="G107" s="176"/>
      <c r="H107" s="176"/>
      <c r="I107" s="176"/>
    </row>
    <row r="108" spans="1:10" ht="23.25" customHeight="1" x14ac:dyDescent="0.25">
      <c r="A108" s="170" t="s">
        <v>84</v>
      </c>
      <c r="B108" s="170"/>
      <c r="C108" s="17" t="s">
        <v>93</v>
      </c>
      <c r="D108" s="17" t="s">
        <v>86</v>
      </c>
      <c r="E108" s="17" t="s">
        <v>87</v>
      </c>
      <c r="F108" s="17" t="s">
        <v>88</v>
      </c>
      <c r="G108" s="17" t="s">
        <v>89</v>
      </c>
      <c r="H108" s="23" t="s">
        <v>90</v>
      </c>
      <c r="I108" s="24" t="s">
        <v>91</v>
      </c>
    </row>
    <row r="109" spans="1:10" ht="15" customHeight="1" x14ac:dyDescent="0.25">
      <c r="A109" s="189">
        <f>IF(I18="Não aplicável",0,I18)</f>
        <v>0</v>
      </c>
      <c r="B109" s="189"/>
      <c r="C109" s="42">
        <f>IF(I19="Não aplicável",0,I19)</f>
        <v>0</v>
      </c>
      <c r="D109" s="17">
        <v>1</v>
      </c>
      <c r="E109" s="37">
        <f>A109*C109*D109</f>
        <v>0</v>
      </c>
      <c r="F109" s="37">
        <f>E109</f>
        <v>0</v>
      </c>
      <c r="G109" s="43">
        <f>IF(I20="Não aplicável",0,I20)</f>
        <v>0</v>
      </c>
      <c r="H109" s="37">
        <f>F109*G109</f>
        <v>0</v>
      </c>
      <c r="I109" s="24">
        <f>E109-H109</f>
        <v>0</v>
      </c>
    </row>
    <row r="110" spans="1:10" ht="4.5" customHeight="1" x14ac:dyDescent="0.25">
      <c r="A110" s="44"/>
      <c r="B110" s="44"/>
      <c r="C110" s="44"/>
      <c r="D110" s="44"/>
      <c r="E110" s="27"/>
      <c r="F110" s="27"/>
      <c r="G110" s="45"/>
      <c r="H110" s="27"/>
      <c r="I110" s="46"/>
    </row>
    <row r="111" spans="1:10" ht="15" customHeight="1" x14ac:dyDescent="0.25">
      <c r="A111" s="184" t="s">
        <v>163</v>
      </c>
      <c r="B111" s="185"/>
      <c r="C111" s="185"/>
      <c r="D111" s="185"/>
      <c r="E111" s="185"/>
      <c r="F111" s="186" t="str">
        <f>A15</f>
        <v xml:space="preserve">Auxílio Alimentação </v>
      </c>
      <c r="G111" s="186"/>
      <c r="H111" s="186"/>
      <c r="I111" s="187"/>
    </row>
    <row r="112" spans="1:10" ht="23.25" customHeight="1" x14ac:dyDescent="0.25">
      <c r="A112" s="188" t="s">
        <v>84</v>
      </c>
      <c r="B112" s="188"/>
      <c r="C112" s="80" t="s">
        <v>93</v>
      </c>
      <c r="D112" s="80" t="s">
        <v>86</v>
      </c>
      <c r="E112" s="80" t="s">
        <v>87</v>
      </c>
      <c r="F112" s="80" t="s">
        <v>88</v>
      </c>
      <c r="G112" s="80" t="s">
        <v>89</v>
      </c>
      <c r="H112" s="78" t="str">
        <f>H104</f>
        <v>Valor desconto</v>
      </c>
      <c r="I112" s="79" t="s">
        <v>91</v>
      </c>
    </row>
    <row r="113" spans="1:12" ht="15" customHeight="1" x14ac:dyDescent="0.25">
      <c r="A113" s="189">
        <f>IF(I15="Não aplicável",0,I15)</f>
        <v>0</v>
      </c>
      <c r="B113" s="189"/>
      <c r="C113" s="42">
        <f>IF(I16="Não aplicável",0,I16)</f>
        <v>0</v>
      </c>
      <c r="D113" s="17">
        <v>1</v>
      </c>
      <c r="E113" s="37">
        <f>A113*C113*D113</f>
        <v>0</v>
      </c>
      <c r="F113" s="37">
        <f>E113</f>
        <v>0</v>
      </c>
      <c r="G113" s="43">
        <f>IF(I17="Não aplicável",0,I17)</f>
        <v>0</v>
      </c>
      <c r="H113" s="37">
        <f>F113*G113</f>
        <v>0</v>
      </c>
      <c r="I113" s="24">
        <f>E113-H113</f>
        <v>0</v>
      </c>
    </row>
    <row r="114" spans="1:12" ht="4.5" customHeight="1" x14ac:dyDescent="0.25"/>
    <row r="115" spans="1:12" ht="12" customHeight="1" x14ac:dyDescent="0.25">
      <c r="A115" s="158" t="s">
        <v>94</v>
      </c>
      <c r="B115" s="158"/>
      <c r="C115" s="158"/>
      <c r="D115" s="158"/>
      <c r="E115" s="158"/>
      <c r="F115" s="158"/>
      <c r="G115" s="158"/>
      <c r="H115" s="47">
        <f>H44+H89+H101</f>
        <v>1.7879220239999998</v>
      </c>
      <c r="I115" s="48">
        <f>I44+I89+I101</f>
        <v>19277.754792127722</v>
      </c>
      <c r="J115" s="34"/>
      <c r="L115" s="34"/>
    </row>
    <row r="116" spans="1:12" s="53" customFormat="1" ht="4.5" customHeight="1" x14ac:dyDescent="0.25">
      <c r="A116" s="49"/>
      <c r="B116" s="49"/>
      <c r="C116" s="49"/>
      <c r="D116" s="49"/>
      <c r="E116" s="49"/>
      <c r="F116" s="49"/>
      <c r="G116" s="49"/>
      <c r="H116" s="50"/>
      <c r="I116" s="51"/>
      <c r="J116" s="52"/>
      <c r="L116" s="52"/>
    </row>
    <row r="117" spans="1:12" ht="11.25" customHeight="1" x14ac:dyDescent="0.25">
      <c r="A117" s="156" t="s">
        <v>95</v>
      </c>
      <c r="B117" s="156"/>
      <c r="C117" s="156"/>
      <c r="D117" s="156"/>
      <c r="E117" s="156"/>
      <c r="F117" s="156"/>
      <c r="G117" s="156"/>
      <c r="H117" s="156"/>
      <c r="I117" s="156"/>
    </row>
    <row r="118" spans="1:12" ht="33.75" customHeight="1" x14ac:dyDescent="0.25">
      <c r="A118" s="22" t="s">
        <v>31</v>
      </c>
      <c r="B118" s="177" t="s">
        <v>96</v>
      </c>
      <c r="C118" s="177"/>
      <c r="D118" s="177"/>
      <c r="E118" s="177"/>
      <c r="F118" s="177"/>
      <c r="G118" s="177"/>
      <c r="H118" s="22" t="s">
        <v>33</v>
      </c>
      <c r="I118" s="22" t="s">
        <v>34</v>
      </c>
    </row>
    <row r="119" spans="1:12" ht="15" customHeight="1" x14ac:dyDescent="0.25">
      <c r="A119" s="17">
        <v>1</v>
      </c>
      <c r="B119" s="157" t="s">
        <v>97</v>
      </c>
      <c r="C119" s="157"/>
      <c r="D119" s="157"/>
      <c r="E119" s="157"/>
      <c r="F119" s="157"/>
      <c r="G119" s="157"/>
      <c r="H119" s="23">
        <f t="shared" ref="H119:H125" si="6">I119/$I$131</f>
        <v>0</v>
      </c>
      <c r="I119" s="24">
        <v>0</v>
      </c>
    </row>
    <row r="120" spans="1:12" ht="15" customHeight="1" x14ac:dyDescent="0.25">
      <c r="A120" s="17">
        <v>2</v>
      </c>
      <c r="B120" s="183" t="s">
        <v>98</v>
      </c>
      <c r="C120" s="183"/>
      <c r="D120" s="183"/>
      <c r="E120" s="183"/>
      <c r="F120" s="183"/>
      <c r="G120" s="183"/>
      <c r="H120" s="23">
        <f t="shared" si="6"/>
        <v>0.1</v>
      </c>
      <c r="I120" s="24">
        <f>IF(F129=10%,G129,0)</f>
        <v>1927.7754792127723</v>
      </c>
    </row>
    <row r="121" spans="1:12" ht="15" customHeight="1" x14ac:dyDescent="0.25">
      <c r="A121" s="17">
        <v>3</v>
      </c>
      <c r="B121" s="157" t="s">
        <v>99</v>
      </c>
      <c r="C121" s="157"/>
      <c r="D121" s="157"/>
      <c r="E121" s="157"/>
      <c r="F121" s="157"/>
      <c r="G121" s="157"/>
      <c r="H121" s="23">
        <f t="shared" si="6"/>
        <v>0</v>
      </c>
      <c r="I121" s="24">
        <v>0</v>
      </c>
    </row>
    <row r="122" spans="1:12" ht="15" customHeight="1" x14ac:dyDescent="0.25">
      <c r="A122" s="17">
        <v>4</v>
      </c>
      <c r="B122" s="157" t="s">
        <v>177</v>
      </c>
      <c r="C122" s="157"/>
      <c r="D122" s="157"/>
      <c r="E122" s="157"/>
      <c r="F122" s="157"/>
      <c r="G122" s="157"/>
      <c r="H122" s="23">
        <f t="shared" si="6"/>
        <v>0</v>
      </c>
      <c r="I122" s="24">
        <v>0</v>
      </c>
    </row>
    <row r="123" spans="1:12" ht="15" customHeight="1" x14ac:dyDescent="0.25">
      <c r="A123" s="17">
        <v>5</v>
      </c>
      <c r="B123" s="157" t="s">
        <v>179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6</v>
      </c>
      <c r="B124" s="157" t="s">
        <v>178</v>
      </c>
      <c r="C124" s="157"/>
      <c r="D124" s="157"/>
      <c r="E124" s="157"/>
      <c r="F124" s="157"/>
      <c r="G124" s="157"/>
      <c r="H124" s="23">
        <f t="shared" si="6"/>
        <v>0</v>
      </c>
      <c r="I124" s="24">
        <v>0</v>
      </c>
    </row>
    <row r="125" spans="1:12" ht="15" customHeight="1" x14ac:dyDescent="0.25">
      <c r="A125" s="17">
        <v>7</v>
      </c>
      <c r="B125" s="157" t="s">
        <v>100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4" t="s">
        <v>101</v>
      </c>
      <c r="B126" s="174"/>
      <c r="C126" s="174"/>
      <c r="D126" s="174"/>
      <c r="E126" s="174"/>
      <c r="F126" s="174"/>
      <c r="G126" s="174"/>
      <c r="H126" s="25">
        <f>H119+H120+H121+H122+H123+H125</f>
        <v>0.1</v>
      </c>
      <c r="I126" s="54">
        <f>SUM(I119:I125)</f>
        <v>1927.7754792127723</v>
      </c>
      <c r="J126" s="34"/>
    </row>
    <row r="127" spans="1:12" ht="46.5" customHeight="1" x14ac:dyDescent="0.25">
      <c r="B127" s="175" t="s">
        <v>180</v>
      </c>
      <c r="C127" s="175"/>
      <c r="D127" s="175"/>
      <c r="E127" s="175"/>
      <c r="F127" s="175"/>
      <c r="G127" s="175"/>
      <c r="H127" s="175"/>
      <c r="I127" s="175"/>
    </row>
    <row r="128" spans="1:12" ht="5.25" customHeight="1" x14ac:dyDescent="0.25"/>
    <row r="129" spans="1:12" ht="48.75" customHeight="1" x14ac:dyDescent="0.25">
      <c r="A129" s="182" t="s">
        <v>102</v>
      </c>
      <c r="B129" s="182"/>
      <c r="C129" s="182"/>
      <c r="D129" s="182"/>
      <c r="E129" s="182"/>
      <c r="F129" s="55">
        <f>I29</f>
        <v>0.1</v>
      </c>
      <c r="G129" s="56">
        <f>I131*F129</f>
        <v>1927.7754792127723</v>
      </c>
      <c r="H129" s="57" t="s">
        <v>103</v>
      </c>
      <c r="I129" s="58">
        <f>I95</f>
        <v>0</v>
      </c>
    </row>
    <row r="130" spans="1:12" s="61" customFormat="1" ht="16.5" customHeight="1" x14ac:dyDescent="0.25">
      <c r="A130" s="179" t="s">
        <v>104</v>
      </c>
      <c r="B130" s="179"/>
      <c r="C130" s="57" t="s">
        <v>105</v>
      </c>
      <c r="D130" s="57" t="s">
        <v>106</v>
      </c>
      <c r="E130" s="57" t="s">
        <v>107</v>
      </c>
      <c r="F130" s="57" t="s">
        <v>108</v>
      </c>
      <c r="G130" s="57" t="s">
        <v>109</v>
      </c>
      <c r="H130" s="57" t="s">
        <v>110</v>
      </c>
      <c r="I130" s="59" t="s">
        <v>111</v>
      </c>
      <c r="J130" s="60"/>
    </row>
    <row r="131" spans="1:12" ht="16.5" customHeight="1" x14ac:dyDescent="0.25">
      <c r="A131" s="180">
        <f>I44</f>
        <v>10782.212274</v>
      </c>
      <c r="B131" s="180"/>
      <c r="C131" s="62">
        <f>I64</f>
        <v>3967.8541168319994</v>
      </c>
      <c r="D131" s="62">
        <f>I76</f>
        <v>2748.8495437703818</v>
      </c>
      <c r="E131" s="62">
        <f>I83</f>
        <v>767.26222541784</v>
      </c>
      <c r="F131" s="62">
        <f>I87</f>
        <v>1011.5766321075007</v>
      </c>
      <c r="G131" s="62">
        <f>I101</f>
        <v>0</v>
      </c>
      <c r="H131" s="62">
        <f>A131+C131+D131+E131+F131+G131</f>
        <v>19277.754792127722</v>
      </c>
      <c r="I131" s="62">
        <f>H131-I129</f>
        <v>19277.754792127722</v>
      </c>
      <c r="J131" s="34"/>
    </row>
    <row r="132" spans="1:12" ht="4.5" customHeight="1" x14ac:dyDescent="0.25">
      <c r="A132" s="29"/>
      <c r="B132" s="181"/>
      <c r="C132" s="181"/>
      <c r="D132" s="181"/>
      <c r="E132" s="181"/>
      <c r="F132" s="181"/>
      <c r="G132" s="181"/>
      <c r="H132" s="181"/>
      <c r="I132" s="181"/>
    </row>
    <row r="133" spans="1:12" ht="33.75" customHeight="1" x14ac:dyDescent="0.25">
      <c r="A133" s="22" t="s">
        <v>40</v>
      </c>
      <c r="B133" s="177" t="s">
        <v>112</v>
      </c>
      <c r="C133" s="177"/>
      <c r="D133" s="177"/>
      <c r="E133" s="177"/>
      <c r="F133" s="177"/>
      <c r="G133" s="177"/>
      <c r="H133" s="22" t="s">
        <v>33</v>
      </c>
      <c r="I133" s="22" t="s">
        <v>34</v>
      </c>
    </row>
    <row r="134" spans="1:12" ht="15" customHeight="1" x14ac:dyDescent="0.25">
      <c r="A134" s="17">
        <v>1</v>
      </c>
      <c r="B134" s="157" t="s">
        <v>113</v>
      </c>
      <c r="C134" s="157"/>
      <c r="D134" s="157"/>
      <c r="E134" s="157"/>
      <c r="F134" s="157"/>
      <c r="G134" s="157"/>
      <c r="H134" s="23">
        <f>I134/$I$144</f>
        <v>5.1873260697784199E-3</v>
      </c>
      <c r="I134" s="24">
        <v>100</v>
      </c>
    </row>
    <row r="135" spans="1:12" ht="15" customHeight="1" x14ac:dyDescent="0.25">
      <c r="A135" s="17">
        <v>2</v>
      </c>
      <c r="B135" s="157" t="s">
        <v>114</v>
      </c>
      <c r="C135" s="157"/>
      <c r="D135" s="157"/>
      <c r="E135" s="157"/>
      <c r="F135" s="157"/>
      <c r="G135" s="157"/>
      <c r="H135" s="23">
        <f>I135/$I$144</f>
        <v>2.59366303488921E-3</v>
      </c>
      <c r="I135" s="24">
        <v>50</v>
      </c>
    </row>
    <row r="136" spans="1:12" ht="35.65" customHeight="1" x14ac:dyDescent="0.25">
      <c r="A136" s="174" t="s">
        <v>166</v>
      </c>
      <c r="B136" s="174"/>
      <c r="C136" s="174"/>
      <c r="D136" s="174"/>
      <c r="E136" s="174"/>
      <c r="F136" s="174"/>
      <c r="G136" s="174"/>
      <c r="H136" s="25">
        <f>H134+H135</f>
        <v>7.7809891046676299E-3</v>
      </c>
      <c r="I136" s="26">
        <v>0</v>
      </c>
    </row>
    <row r="137" spans="1:12" ht="4.5" customHeight="1" x14ac:dyDescent="0.25">
      <c r="I137" s="1">
        <v>0</v>
      </c>
    </row>
    <row r="138" spans="1:12" ht="33.75" customHeight="1" x14ac:dyDescent="0.25">
      <c r="A138" s="22" t="s">
        <v>52</v>
      </c>
      <c r="B138" s="177" t="s">
        <v>115</v>
      </c>
      <c r="C138" s="177"/>
      <c r="D138" s="177"/>
      <c r="E138" s="177"/>
      <c r="F138" s="177"/>
      <c r="G138" s="177"/>
      <c r="H138" s="22" t="s">
        <v>33</v>
      </c>
      <c r="I138" s="22" t="s">
        <v>34</v>
      </c>
    </row>
    <row r="139" spans="1:12" ht="15" customHeight="1" x14ac:dyDescent="0.25">
      <c r="A139" s="17">
        <v>1</v>
      </c>
      <c r="B139" s="157" t="s">
        <v>115</v>
      </c>
      <c r="C139" s="157"/>
      <c r="D139" s="157"/>
      <c r="E139" s="157"/>
      <c r="F139" s="157"/>
      <c r="G139" s="157"/>
      <c r="H139" s="23">
        <f>I139/I144</f>
        <v>0.18</v>
      </c>
      <c r="I139" s="24">
        <f>G142-I136</f>
        <v>3469.99586258299</v>
      </c>
    </row>
    <row r="140" spans="1:12" ht="36.6" customHeight="1" x14ac:dyDescent="0.25">
      <c r="A140" s="174" t="s">
        <v>165</v>
      </c>
      <c r="B140" s="174"/>
      <c r="C140" s="174"/>
      <c r="D140" s="174"/>
      <c r="E140" s="174"/>
      <c r="F140" s="174"/>
      <c r="G140" s="174"/>
      <c r="H140" s="25">
        <f>H139</f>
        <v>0.18</v>
      </c>
      <c r="I140" s="26">
        <f>I139</f>
        <v>3469.99586258299</v>
      </c>
      <c r="J140" s="34"/>
      <c r="K140" s="34"/>
      <c r="L140" s="2"/>
    </row>
    <row r="141" spans="1:12" ht="4.5" customHeight="1" x14ac:dyDescent="0.25">
      <c r="A141" s="28"/>
      <c r="B141" s="28"/>
      <c r="C141" s="28"/>
      <c r="D141" s="28"/>
      <c r="E141" s="28"/>
      <c r="F141" s="28"/>
      <c r="G141" s="28"/>
      <c r="H141" s="35"/>
      <c r="I141" s="36">
        <v>0</v>
      </c>
    </row>
    <row r="142" spans="1:12" ht="39" customHeight="1" x14ac:dyDescent="0.25">
      <c r="A142" s="178" t="s">
        <v>116</v>
      </c>
      <c r="B142" s="178"/>
      <c r="C142" s="178"/>
      <c r="D142" s="178"/>
      <c r="E142" s="178"/>
      <c r="F142" s="55">
        <v>0.18</v>
      </c>
      <c r="G142" s="56">
        <f>I144*F142</f>
        <v>3469.99586258299</v>
      </c>
      <c r="H142" s="57" t="s">
        <v>103</v>
      </c>
      <c r="I142" s="58">
        <f>I95</f>
        <v>0</v>
      </c>
      <c r="L142" s="2"/>
    </row>
    <row r="143" spans="1:12" s="61" customFormat="1" ht="16.5" customHeight="1" x14ac:dyDescent="0.25">
      <c r="A143" s="179" t="s">
        <v>104</v>
      </c>
      <c r="B143" s="179"/>
      <c r="C143" s="57" t="s">
        <v>105</v>
      </c>
      <c r="D143" s="57" t="s">
        <v>106</v>
      </c>
      <c r="E143" s="57" t="s">
        <v>107</v>
      </c>
      <c r="F143" s="57" t="s">
        <v>108</v>
      </c>
      <c r="G143" s="57" t="s">
        <v>109</v>
      </c>
      <c r="H143" s="57" t="s">
        <v>110</v>
      </c>
      <c r="I143" s="59" t="s">
        <v>111</v>
      </c>
      <c r="J143" s="60"/>
      <c r="L143" s="60"/>
    </row>
    <row r="144" spans="1:12" ht="16.5" customHeight="1" x14ac:dyDescent="0.25">
      <c r="A144" s="180">
        <f>I44</f>
        <v>10782.212274</v>
      </c>
      <c r="B144" s="180"/>
      <c r="C144" s="62">
        <f>I64</f>
        <v>3967.8541168319994</v>
      </c>
      <c r="D144" s="62">
        <f>I76</f>
        <v>2748.8495437703818</v>
      </c>
      <c r="E144" s="62">
        <f>I83</f>
        <v>767.26222541784</v>
      </c>
      <c r="F144" s="62">
        <f>I87</f>
        <v>1011.5766321075007</v>
      </c>
      <c r="G144" s="62">
        <f>I101</f>
        <v>0</v>
      </c>
      <c r="H144" s="62">
        <f>A144+C144+D144+E144+F144+G144</f>
        <v>19277.754792127722</v>
      </c>
      <c r="I144" s="62">
        <f>H144-I142</f>
        <v>19277.754792127722</v>
      </c>
      <c r="J144" s="34"/>
      <c r="L144" s="2"/>
    </row>
    <row r="145" spans="1:10" ht="4.5" customHeight="1" x14ac:dyDescent="0.25"/>
    <row r="146" spans="1:10" ht="12" customHeight="1" x14ac:dyDescent="0.25">
      <c r="A146" s="158" t="s">
        <v>117</v>
      </c>
      <c r="B146" s="158"/>
      <c r="C146" s="158"/>
      <c r="D146" s="158"/>
      <c r="E146" s="158"/>
      <c r="F146" s="158"/>
      <c r="G146" s="158"/>
      <c r="H146" s="47">
        <f>H126+H136+H140</f>
        <v>0.28778098910466765</v>
      </c>
      <c r="I146" s="48">
        <f>I126+I136+I140</f>
        <v>5397.7713417957621</v>
      </c>
    </row>
    <row r="147" spans="1:10" ht="4.5" customHeight="1" x14ac:dyDescent="0.25"/>
    <row r="148" spans="1:10" ht="11.25" customHeight="1" x14ac:dyDescent="0.25">
      <c r="A148" s="156" t="s">
        <v>118</v>
      </c>
      <c r="B148" s="156"/>
      <c r="C148" s="156"/>
      <c r="D148" s="156"/>
      <c r="E148" s="156"/>
      <c r="F148" s="156"/>
      <c r="G148" s="156"/>
      <c r="H148" s="156"/>
      <c r="I148" s="156"/>
    </row>
    <row r="149" spans="1:10" ht="33.75" customHeight="1" x14ac:dyDescent="0.25">
      <c r="A149" s="22" t="s">
        <v>31</v>
      </c>
      <c r="B149" s="177" t="s">
        <v>203</v>
      </c>
      <c r="C149" s="177"/>
      <c r="D149" s="177"/>
      <c r="E149" s="177"/>
      <c r="F149" s="177"/>
      <c r="G149" s="177"/>
      <c r="H149" s="22" t="s">
        <v>33</v>
      </c>
      <c r="I149" s="22" t="s">
        <v>34</v>
      </c>
    </row>
    <row r="150" spans="1:10" ht="15" customHeight="1" x14ac:dyDescent="0.25">
      <c r="A150" s="17">
        <v>1</v>
      </c>
      <c r="B150" s="157" t="s">
        <v>119</v>
      </c>
      <c r="C150" s="157"/>
      <c r="D150" s="157"/>
      <c r="E150" s="157"/>
      <c r="F150" s="157"/>
      <c r="G150" s="157"/>
      <c r="H150" s="23">
        <f>I150/$I$115</f>
        <v>2.4629737609329454E-2</v>
      </c>
      <c r="I150" s="24">
        <f>($D$160/$E$161)*G160</f>
        <v>474.80604222709923</v>
      </c>
    </row>
    <row r="151" spans="1:10" ht="15" customHeight="1" x14ac:dyDescent="0.25">
      <c r="A151" s="17">
        <v>2</v>
      </c>
      <c r="B151" s="157" t="s">
        <v>120</v>
      </c>
      <c r="C151" s="157"/>
      <c r="D151" s="157"/>
      <c r="E151" s="157"/>
      <c r="F151" s="157"/>
      <c r="G151" s="157"/>
      <c r="H151" s="23">
        <f>I151/$I$115</f>
        <v>0.11344606413994172</v>
      </c>
      <c r="I151" s="24">
        <f>($D$160/$E$161)*G161</f>
        <v>2186.9854066217904</v>
      </c>
    </row>
    <row r="152" spans="1:10" ht="15" customHeight="1" x14ac:dyDescent="0.25">
      <c r="A152" s="17">
        <v>3</v>
      </c>
      <c r="B152" s="157" t="s">
        <v>11</v>
      </c>
      <c r="C152" s="157"/>
      <c r="D152" s="157"/>
      <c r="E152" s="157"/>
      <c r="F152" s="157"/>
      <c r="G152" s="157"/>
      <c r="H152" s="23">
        <f>I152/$I$115</f>
        <v>7.463556851311956E-2</v>
      </c>
      <c r="I152" s="24">
        <f>($D$160/$E$161)*G162</f>
        <v>1438.8061885669674</v>
      </c>
    </row>
    <row r="153" spans="1:10" ht="15" customHeight="1" x14ac:dyDescent="0.25">
      <c r="A153" s="17">
        <v>4</v>
      </c>
      <c r="B153" s="157" t="s">
        <v>205</v>
      </c>
      <c r="C153" s="157"/>
      <c r="D153" s="157"/>
      <c r="E153" s="157"/>
      <c r="F153" s="157"/>
      <c r="G153" s="157"/>
      <c r="H153" s="23">
        <f>I153/$I$115</f>
        <v>0</v>
      </c>
      <c r="I153" s="24">
        <f>($D$160/$E$161)*G163</f>
        <v>0</v>
      </c>
    </row>
    <row r="154" spans="1:10" ht="15" customHeight="1" x14ac:dyDescent="0.25">
      <c r="A154" s="17">
        <v>5</v>
      </c>
      <c r="B154" s="157" t="s">
        <v>121</v>
      </c>
      <c r="C154" s="157"/>
      <c r="D154" s="157"/>
      <c r="E154" s="157"/>
      <c r="F154" s="157"/>
      <c r="G154" s="157"/>
      <c r="H154" s="23">
        <f>I154/$I$115</f>
        <v>0</v>
      </c>
      <c r="I154" s="24">
        <f>($D$160/$E$161)*G164</f>
        <v>0</v>
      </c>
    </row>
    <row r="155" spans="1:10" ht="15" customHeight="1" x14ac:dyDescent="0.25">
      <c r="A155" s="174" t="s">
        <v>122</v>
      </c>
      <c r="B155" s="174"/>
      <c r="C155" s="174"/>
      <c r="D155" s="174"/>
      <c r="E155" s="174"/>
      <c r="F155" s="174"/>
      <c r="G155" s="174"/>
      <c r="H155" s="25">
        <f>H150+H151+H152+H153+H154</f>
        <v>0.21271137026239073</v>
      </c>
      <c r="I155" s="26">
        <f>SUM(I150:I154)</f>
        <v>4100.5976374158572</v>
      </c>
    </row>
    <row r="156" spans="1:10" ht="11.25" customHeight="1" x14ac:dyDescent="0.25">
      <c r="A156" s="113" t="s">
        <v>124</v>
      </c>
      <c r="B156" s="175" t="s">
        <v>123</v>
      </c>
      <c r="C156" s="175"/>
      <c r="D156" s="175"/>
      <c r="E156" s="175"/>
      <c r="F156" s="175"/>
      <c r="G156" s="175"/>
      <c r="H156" s="175"/>
      <c r="I156" s="175"/>
    </row>
    <row r="157" spans="1:10" ht="18.75" customHeight="1" x14ac:dyDescent="0.25">
      <c r="A157" s="113" t="s">
        <v>204</v>
      </c>
      <c r="B157" s="165" t="s">
        <v>125</v>
      </c>
      <c r="C157" s="165"/>
      <c r="D157" s="165"/>
      <c r="E157" s="165"/>
      <c r="F157" s="165"/>
      <c r="G157" s="165"/>
      <c r="H157" s="165"/>
      <c r="I157" s="165"/>
    </row>
    <row r="158" spans="1:10" ht="13.5" customHeight="1" x14ac:dyDescent="0.25">
      <c r="A158" s="176" t="s">
        <v>126</v>
      </c>
      <c r="B158" s="176"/>
      <c r="C158" s="176"/>
      <c r="D158" s="176"/>
      <c r="E158" s="176"/>
      <c r="F158" s="176"/>
      <c r="G158" s="176"/>
      <c r="H158" s="176"/>
      <c r="I158" s="176"/>
    </row>
    <row r="159" spans="1:10" ht="13.5" customHeight="1" x14ac:dyDescent="0.25">
      <c r="A159" s="170" t="s">
        <v>127</v>
      </c>
      <c r="B159" s="170"/>
      <c r="C159" s="17" t="s">
        <v>128</v>
      </c>
      <c r="D159" s="171" t="s">
        <v>129</v>
      </c>
      <c r="E159" s="171"/>
      <c r="F159" s="17" t="s">
        <v>130</v>
      </c>
      <c r="G159" s="63" t="s">
        <v>131</v>
      </c>
      <c r="H159" s="170" t="s">
        <v>132</v>
      </c>
      <c r="I159" s="170"/>
    </row>
    <row r="160" spans="1:10" ht="13.5" customHeight="1" x14ac:dyDescent="0.25">
      <c r="A160" s="172">
        <f>I115</f>
        <v>19277.754792127722</v>
      </c>
      <c r="B160" s="172"/>
      <c r="C160" s="24">
        <f>I146</f>
        <v>5397.7713417957621</v>
      </c>
      <c r="D160" s="173">
        <f>A160+C160</f>
        <v>24675.526133923486</v>
      </c>
      <c r="E160" s="173"/>
      <c r="F160" s="17" t="str">
        <f>B150</f>
        <v>PIS</v>
      </c>
      <c r="G160" s="64">
        <v>1.6500000000000001E-2</v>
      </c>
      <c r="H160" s="163">
        <v>6.4999999999999997E-3</v>
      </c>
      <c r="I160" s="163"/>
      <c r="J160" s="34"/>
    </row>
    <row r="161" spans="1:10" ht="13.5" customHeight="1" x14ac:dyDescent="0.25">
      <c r="A161" s="167" t="s">
        <v>133</v>
      </c>
      <c r="B161" s="167"/>
      <c r="C161" s="63">
        <v>1</v>
      </c>
      <c r="D161" s="65">
        <f>G165/1</f>
        <v>0.14250000000000002</v>
      </c>
      <c r="E161" s="66">
        <f>C161-D161</f>
        <v>0.85749999999999993</v>
      </c>
      <c r="F161" s="17" t="str">
        <f>B151</f>
        <v>COFINS</v>
      </c>
      <c r="G161" s="64">
        <v>7.5999999999999998E-2</v>
      </c>
      <c r="H161" s="163">
        <v>0.03</v>
      </c>
      <c r="I161" s="163"/>
    </row>
    <row r="162" spans="1:10" ht="13.5" customHeight="1" x14ac:dyDescent="0.25">
      <c r="A162" s="168" t="s">
        <v>134</v>
      </c>
      <c r="B162" s="168"/>
      <c r="C162" s="17">
        <v>1</v>
      </c>
      <c r="D162" s="67">
        <f>H165</f>
        <v>8.6499999999999994E-2</v>
      </c>
      <c r="E162" s="68">
        <f>C162-D162</f>
        <v>0.91349999999999998</v>
      </c>
      <c r="F162" s="17" t="str">
        <f>B152</f>
        <v>ISS</v>
      </c>
      <c r="G162" s="64">
        <f>I11</f>
        <v>0.05</v>
      </c>
      <c r="H162" s="163">
        <f>I11</f>
        <v>0.05</v>
      </c>
      <c r="I162" s="163"/>
    </row>
    <row r="163" spans="1:10" ht="13.5" customHeight="1" x14ac:dyDescent="0.25">
      <c r="A163" s="169" t="s">
        <v>135</v>
      </c>
      <c r="B163" s="169"/>
      <c r="C163" s="17">
        <v>1</v>
      </c>
      <c r="D163" s="69">
        <v>0.09</v>
      </c>
      <c r="E163" s="70">
        <f>C163-D163</f>
        <v>0.91</v>
      </c>
      <c r="F163" s="17" t="s">
        <v>136</v>
      </c>
      <c r="G163" s="64">
        <v>0</v>
      </c>
      <c r="H163" s="163">
        <v>0</v>
      </c>
      <c r="I163" s="163"/>
    </row>
    <row r="164" spans="1:10" ht="13.5" customHeight="1" x14ac:dyDescent="0.25">
      <c r="A164" s="162" t="s">
        <v>137</v>
      </c>
      <c r="B164" s="162" t="s">
        <v>138</v>
      </c>
      <c r="C164" s="162"/>
      <c r="D164" s="162"/>
      <c r="E164" s="162"/>
      <c r="F164" s="12" t="s">
        <v>207</v>
      </c>
      <c r="G164" s="64">
        <v>0</v>
      </c>
      <c r="H164" s="163">
        <v>0</v>
      </c>
      <c r="I164" s="163"/>
    </row>
    <row r="165" spans="1:10" ht="18" customHeight="1" x14ac:dyDescent="0.25">
      <c r="A165" s="162"/>
      <c r="B165" s="162"/>
      <c r="C165" s="162"/>
      <c r="D165" s="162"/>
      <c r="E165" s="162"/>
      <c r="F165" s="3" t="s">
        <v>139</v>
      </c>
      <c r="G165" s="71">
        <f>SUM(G160:G164)</f>
        <v>0.14250000000000002</v>
      </c>
      <c r="H165" s="164">
        <f>SUM(H160:I164)</f>
        <v>8.6499999999999994E-2</v>
      </c>
      <c r="I165" s="164"/>
    </row>
    <row r="166" spans="1:10" ht="18" customHeight="1" x14ac:dyDescent="0.25">
      <c r="A166" s="113" t="s">
        <v>206</v>
      </c>
      <c r="B166" s="165" t="s">
        <v>141</v>
      </c>
      <c r="C166" s="165"/>
      <c r="D166" s="165"/>
      <c r="E166" s="165"/>
      <c r="F166" s="165"/>
      <c r="G166" s="165"/>
      <c r="H166" s="165"/>
      <c r="I166" s="165"/>
    </row>
    <row r="167" spans="1:10" ht="4.5" customHeight="1" x14ac:dyDescent="0.25">
      <c r="A167" s="72"/>
      <c r="B167" s="166"/>
      <c r="C167" s="166"/>
      <c r="D167" s="166"/>
      <c r="E167" s="166"/>
      <c r="F167" s="166"/>
      <c r="G167" s="166"/>
      <c r="H167" s="166"/>
      <c r="I167" s="166"/>
    </row>
    <row r="168" spans="1:10" ht="12" customHeight="1" x14ac:dyDescent="0.25">
      <c r="A168" s="158" t="s">
        <v>142</v>
      </c>
      <c r="B168" s="158"/>
      <c r="C168" s="158"/>
      <c r="D168" s="158"/>
      <c r="E168" s="158"/>
      <c r="F168" s="158"/>
      <c r="G168" s="158"/>
      <c r="H168" s="47">
        <f>H155</f>
        <v>0.21271137026239073</v>
      </c>
      <c r="I168" s="48">
        <f>I155</f>
        <v>4100.5976374158572</v>
      </c>
    </row>
    <row r="169" spans="1:10" ht="4.5" customHeight="1" x14ac:dyDescent="0.25"/>
    <row r="170" spans="1:10" ht="11.25" customHeight="1" x14ac:dyDescent="0.25">
      <c r="A170" s="161" t="s">
        <v>143</v>
      </c>
      <c r="B170" s="161"/>
      <c r="C170" s="161"/>
      <c r="D170" s="161"/>
      <c r="E170" s="161"/>
      <c r="F170" s="161"/>
      <c r="G170" s="161"/>
      <c r="H170" s="161"/>
      <c r="I170" s="161"/>
    </row>
    <row r="171" spans="1:10" ht="11.25" customHeight="1" x14ac:dyDescent="0.25">
      <c r="A171" s="156" t="s">
        <v>30</v>
      </c>
      <c r="B171" s="156"/>
      <c r="C171" s="156"/>
      <c r="D171" s="156"/>
      <c r="E171" s="156"/>
      <c r="F171" s="156"/>
      <c r="G171" s="156"/>
      <c r="H171" s="156"/>
      <c r="I171" s="156"/>
    </row>
    <row r="172" spans="1:10" ht="15" customHeight="1" x14ac:dyDescent="0.25">
      <c r="A172" s="17">
        <v>1</v>
      </c>
      <c r="B172" s="157" t="s">
        <v>144</v>
      </c>
      <c r="C172" s="157"/>
      <c r="D172" s="157"/>
      <c r="E172" s="157"/>
      <c r="F172" s="157"/>
      <c r="G172" s="157"/>
      <c r="H172" s="23">
        <f>I172/$G$195</f>
        <v>0.37469305361528932</v>
      </c>
      <c r="I172" s="73">
        <f>I44</f>
        <v>10782.212274</v>
      </c>
    </row>
    <row r="173" spans="1:10" ht="15" customHeight="1" x14ac:dyDescent="0.25">
      <c r="A173" s="17">
        <v>2</v>
      </c>
      <c r="B173" s="157" t="s">
        <v>145</v>
      </c>
      <c r="C173" s="157"/>
      <c r="D173" s="157"/>
      <c r="E173" s="157"/>
      <c r="F173" s="157"/>
      <c r="G173" s="157"/>
      <c r="H173" s="23">
        <f>I173/$G$195</f>
        <v>0.2952289091832993</v>
      </c>
      <c r="I173" s="73">
        <f>I64+I76+I83+I87</f>
        <v>8495.5425181277224</v>
      </c>
    </row>
    <row r="174" spans="1:10" ht="15" customHeight="1" x14ac:dyDescent="0.25">
      <c r="A174" s="17">
        <v>3</v>
      </c>
      <c r="B174" s="157" t="s">
        <v>146</v>
      </c>
      <c r="C174" s="157"/>
      <c r="D174" s="157"/>
      <c r="E174" s="157"/>
      <c r="F174" s="157"/>
      <c r="G174" s="157"/>
      <c r="H174" s="23">
        <f>I174/$G$195</f>
        <v>0</v>
      </c>
      <c r="I174" s="73">
        <f>I101</f>
        <v>0</v>
      </c>
    </row>
    <row r="175" spans="1:10" s="28" customFormat="1" ht="15" customHeight="1" x14ac:dyDescent="0.25">
      <c r="A175" s="158" t="s">
        <v>147</v>
      </c>
      <c r="B175" s="158"/>
      <c r="C175" s="158"/>
      <c r="D175" s="158"/>
      <c r="E175" s="158"/>
      <c r="F175" s="158"/>
      <c r="G175" s="158"/>
      <c r="H175" s="47">
        <f>H172+H173+H174</f>
        <v>0.66992196279858862</v>
      </c>
      <c r="I175" s="48">
        <f>SUM(I172:I174)</f>
        <v>19277.754792127722</v>
      </c>
      <c r="J175" s="35"/>
    </row>
    <row r="176" spans="1:10" ht="4.5" customHeight="1" x14ac:dyDescent="0.25"/>
    <row r="177" spans="1:11" ht="11.25" customHeight="1" x14ac:dyDescent="0.25">
      <c r="A177" s="156" t="s">
        <v>95</v>
      </c>
      <c r="B177" s="156"/>
      <c r="C177" s="156"/>
      <c r="D177" s="156"/>
      <c r="E177" s="156"/>
      <c r="F177" s="156"/>
      <c r="G177" s="156"/>
      <c r="H177" s="156"/>
      <c r="I177" s="156"/>
    </row>
    <row r="178" spans="1:11" ht="15" customHeight="1" x14ac:dyDescent="0.25">
      <c r="A178" s="17">
        <v>1</v>
      </c>
      <c r="B178" s="157" t="s">
        <v>148</v>
      </c>
      <c r="C178" s="157"/>
      <c r="D178" s="157"/>
      <c r="E178" s="157"/>
      <c r="F178" s="157"/>
      <c r="G178" s="157"/>
      <c r="H178" s="23">
        <f>I178/$G$195</f>
        <v>6.6992196279858862E-2</v>
      </c>
      <c r="I178" s="24">
        <f>I126</f>
        <v>1927.7754792127723</v>
      </c>
    </row>
    <row r="179" spans="1:11" ht="15" customHeight="1" x14ac:dyDescent="0.25">
      <c r="A179" s="17">
        <v>2</v>
      </c>
      <c r="B179" s="157" t="s">
        <v>149</v>
      </c>
      <c r="C179" s="157"/>
      <c r="D179" s="157"/>
      <c r="E179" s="157"/>
      <c r="F179" s="157"/>
      <c r="G179" s="157"/>
      <c r="H179" s="23">
        <f>I179/$G$195</f>
        <v>0</v>
      </c>
      <c r="I179" s="24">
        <f>I136</f>
        <v>0</v>
      </c>
    </row>
    <row r="180" spans="1:11" ht="15" customHeight="1" x14ac:dyDescent="0.25">
      <c r="A180" s="17">
        <v>3</v>
      </c>
      <c r="B180" s="157" t="s">
        <v>150</v>
      </c>
      <c r="C180" s="157"/>
      <c r="D180" s="157"/>
      <c r="E180" s="157"/>
      <c r="F180" s="157"/>
      <c r="G180" s="157"/>
      <c r="H180" s="23">
        <f>I180/$G$195</f>
        <v>0.12058595330374595</v>
      </c>
      <c r="I180" s="24">
        <f>I140</f>
        <v>3469.99586258299</v>
      </c>
    </row>
    <row r="181" spans="1:11" ht="15" customHeight="1" x14ac:dyDescent="0.25">
      <c r="A181" s="158" t="s">
        <v>151</v>
      </c>
      <c r="B181" s="158"/>
      <c r="C181" s="158"/>
      <c r="D181" s="158"/>
      <c r="E181" s="158"/>
      <c r="F181" s="158"/>
      <c r="G181" s="158"/>
      <c r="H181" s="47">
        <f>H178+H179+H180</f>
        <v>0.1875781495836048</v>
      </c>
      <c r="I181" s="48">
        <f>I178+I179+I180</f>
        <v>5397.7713417957621</v>
      </c>
    </row>
    <row r="182" spans="1:11" ht="4.5" customHeight="1" x14ac:dyDescent="0.25"/>
    <row r="183" spans="1:11" ht="11.25" customHeight="1" x14ac:dyDescent="0.25">
      <c r="A183" s="156" t="s">
        <v>118</v>
      </c>
      <c r="B183" s="156"/>
      <c r="C183" s="156"/>
      <c r="D183" s="156"/>
      <c r="E183" s="156"/>
      <c r="F183" s="156"/>
      <c r="G183" s="156"/>
      <c r="H183" s="156"/>
      <c r="I183" s="156"/>
    </row>
    <row r="184" spans="1:11" ht="15" customHeight="1" x14ac:dyDescent="0.25">
      <c r="A184" s="17">
        <v>1</v>
      </c>
      <c r="B184" s="157" t="s">
        <v>152</v>
      </c>
      <c r="C184" s="157"/>
      <c r="D184" s="157"/>
      <c r="E184" s="157"/>
      <c r="F184" s="157"/>
      <c r="G184" s="157"/>
      <c r="H184" s="23">
        <f>I184/$G$195</f>
        <v>0.14250001867575815</v>
      </c>
      <c r="I184" s="24">
        <f>I155</f>
        <v>4100.5976374158572</v>
      </c>
    </row>
    <row r="185" spans="1:11" ht="15" customHeight="1" x14ac:dyDescent="0.25">
      <c r="A185" s="158" t="s">
        <v>153</v>
      </c>
      <c r="B185" s="158"/>
      <c r="C185" s="158"/>
      <c r="D185" s="158"/>
      <c r="E185" s="158"/>
      <c r="F185" s="158"/>
      <c r="G185" s="158"/>
      <c r="H185" s="47">
        <f>H184</f>
        <v>0.14250001867575815</v>
      </c>
      <c r="I185" s="48">
        <f>I155</f>
        <v>4100.5976374158572</v>
      </c>
      <c r="K185" s="41"/>
    </row>
    <row r="186" spans="1:11" ht="4.5" customHeight="1" x14ac:dyDescent="0.25"/>
    <row r="187" spans="1:11" ht="11.25" customHeight="1" x14ac:dyDescent="0.25">
      <c r="A187" s="144" t="s">
        <v>174</v>
      </c>
      <c r="B187" s="144"/>
      <c r="C187" s="144"/>
      <c r="D187" s="144"/>
      <c r="E187" s="144"/>
      <c r="F187" s="144"/>
      <c r="G187" s="144"/>
      <c r="H187" s="144"/>
      <c r="I187" s="144"/>
    </row>
    <row r="188" spans="1:11" ht="4.9000000000000004" customHeight="1" x14ac:dyDescent="0.25">
      <c r="A188" s="149"/>
      <c r="B188" s="149"/>
      <c r="C188" s="149"/>
      <c r="D188" s="149"/>
      <c r="E188" s="149"/>
      <c r="F188" s="149"/>
      <c r="G188" s="149"/>
      <c r="H188" s="149"/>
      <c r="I188" s="149"/>
    </row>
    <row r="189" spans="1:11" ht="22.5" customHeight="1" x14ac:dyDescent="0.25">
      <c r="A189" s="145" t="s">
        <v>187</v>
      </c>
      <c r="B189" s="159"/>
      <c r="C189" s="159"/>
      <c r="D189" s="159"/>
      <c r="E189" s="159"/>
      <c r="F189" s="159"/>
      <c r="G189" s="159"/>
      <c r="H189" s="160"/>
      <c r="I189" s="96">
        <f>I122*H195</f>
        <v>0</v>
      </c>
    </row>
    <row r="190" spans="1:11" ht="4.5" customHeight="1" x14ac:dyDescent="0.25">
      <c r="A190" s="95"/>
      <c r="B190" s="95"/>
      <c r="C190" s="95"/>
      <c r="D190" s="95"/>
      <c r="E190" s="95"/>
      <c r="F190" s="95"/>
      <c r="G190" s="97"/>
      <c r="H190" s="97"/>
      <c r="I190" s="97"/>
    </row>
    <row r="191" spans="1:11" ht="40.5" customHeight="1" x14ac:dyDescent="0.25">
      <c r="A191" s="144" t="s">
        <v>172</v>
      </c>
      <c r="B191" s="144"/>
      <c r="C191" s="144"/>
      <c r="D191" s="144"/>
      <c r="E191" s="144"/>
      <c r="F191" s="145"/>
      <c r="G191" s="146" t="s">
        <v>176</v>
      </c>
      <c r="H191" s="147"/>
      <c r="I191" s="148"/>
    </row>
    <row r="192" spans="1:11" ht="11.25" customHeight="1" x14ac:dyDescent="0.25">
      <c r="A192" s="144"/>
      <c r="B192" s="144"/>
      <c r="C192" s="144"/>
      <c r="D192" s="144"/>
      <c r="E192" s="144"/>
      <c r="F192" s="144"/>
      <c r="G192" s="98"/>
      <c r="H192" s="99"/>
      <c r="I192" s="100">
        <f>((H68+H74+H75+H80+H81+H82)+((H68+H74+H75+H80+H81+H82)*H64))*I44*H195</f>
        <v>4151.3914356332753</v>
      </c>
    </row>
    <row r="193" spans="1:9" ht="4.9000000000000004" customHeight="1" x14ac:dyDescent="0.25">
      <c r="A193" s="149"/>
      <c r="B193" s="149"/>
      <c r="C193" s="149"/>
      <c r="D193" s="149"/>
      <c r="E193" s="149"/>
      <c r="F193" s="149"/>
      <c r="G193" s="149"/>
      <c r="H193" s="149"/>
      <c r="I193" s="149"/>
    </row>
    <row r="194" spans="1:9" ht="35.450000000000003" customHeight="1" x14ac:dyDescent="0.25">
      <c r="A194" s="150" t="s">
        <v>173</v>
      </c>
      <c r="B194" s="151"/>
      <c r="C194" s="151"/>
      <c r="D194" s="151"/>
      <c r="E194" s="151"/>
      <c r="F194" s="152"/>
      <c r="G194" s="82" t="s">
        <v>154</v>
      </c>
      <c r="H194" s="82" t="s">
        <v>155</v>
      </c>
      <c r="I194" s="82" t="s">
        <v>156</v>
      </c>
    </row>
    <row r="195" spans="1:9" ht="14.45" customHeight="1" x14ac:dyDescent="0.25">
      <c r="A195" s="153"/>
      <c r="B195" s="154"/>
      <c r="C195" s="154"/>
      <c r="D195" s="154"/>
      <c r="E195" s="154"/>
      <c r="F195" s="155"/>
      <c r="G195" s="90">
        <f>ROUND(I175+I181+I185,2)</f>
        <v>28776.12</v>
      </c>
      <c r="H195" s="81">
        <f>IF(D6="12x36",2,1)</f>
        <v>1</v>
      </c>
      <c r="I195" s="91">
        <f>G195*H195</f>
        <v>28776.12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0:F31"/>
    <mergeCell ref="A34:I34"/>
    <mergeCell ref="B35:G35"/>
    <mergeCell ref="B36:G36"/>
    <mergeCell ref="B37:G37"/>
    <mergeCell ref="B38:G38"/>
    <mergeCell ref="A23:F23"/>
    <mergeCell ref="A24:F24"/>
    <mergeCell ref="A25:F25"/>
    <mergeCell ref="A26:F27"/>
    <mergeCell ref="A28:F28"/>
    <mergeCell ref="A29:F29"/>
    <mergeCell ref="A45:A54"/>
    <mergeCell ref="B45:I54"/>
    <mergeCell ref="B55:G55"/>
    <mergeCell ref="B56:G56"/>
    <mergeCell ref="B57:G57"/>
    <mergeCell ref="B58:G58"/>
    <mergeCell ref="B39:G39"/>
    <mergeCell ref="B40:G40"/>
    <mergeCell ref="B41:G41"/>
    <mergeCell ref="B42:G42"/>
    <mergeCell ref="B43:G43"/>
    <mergeCell ref="A44:G44"/>
    <mergeCell ref="A65:A66"/>
    <mergeCell ref="B65:I65"/>
    <mergeCell ref="B66:I66"/>
    <mergeCell ref="B67:G67"/>
    <mergeCell ref="B68:G68"/>
    <mergeCell ref="B69:G69"/>
    <mergeCell ref="B59:G59"/>
    <mergeCell ref="B60:G60"/>
    <mergeCell ref="B61:G61"/>
    <mergeCell ref="B62:G62"/>
    <mergeCell ref="B63:G63"/>
    <mergeCell ref="A64:G64"/>
    <mergeCell ref="A76:G76"/>
    <mergeCell ref="B77:I77"/>
    <mergeCell ref="B78:I78"/>
    <mergeCell ref="B79:G79"/>
    <mergeCell ref="B80:G80"/>
    <mergeCell ref="B81:G81"/>
    <mergeCell ref="B70:G70"/>
    <mergeCell ref="B71:G71"/>
    <mergeCell ref="B72:G72"/>
    <mergeCell ref="B73:G73"/>
    <mergeCell ref="B74:G74"/>
    <mergeCell ref="B75:G75"/>
    <mergeCell ref="B91:G91"/>
    <mergeCell ref="B92:G92"/>
    <mergeCell ref="B93:G93"/>
    <mergeCell ref="B94:G94"/>
    <mergeCell ref="B95:G95"/>
    <mergeCell ref="B96:G96"/>
    <mergeCell ref="B82:G82"/>
    <mergeCell ref="A83:G83"/>
    <mergeCell ref="B85:G85"/>
    <mergeCell ref="B86:G86"/>
    <mergeCell ref="A87:G87"/>
    <mergeCell ref="A89:G89"/>
    <mergeCell ref="A103:I103"/>
    <mergeCell ref="A104:B104"/>
    <mergeCell ref="A105:B105"/>
    <mergeCell ref="A107:I107"/>
    <mergeCell ref="A108:B108"/>
    <mergeCell ref="A109:B109"/>
    <mergeCell ref="B97:G97"/>
    <mergeCell ref="B98:G98"/>
    <mergeCell ref="B99:G99"/>
    <mergeCell ref="B100:G100"/>
    <mergeCell ref="A101:G101"/>
    <mergeCell ref="B102:G102"/>
    <mergeCell ref="B118:G118"/>
    <mergeCell ref="B119:G119"/>
    <mergeCell ref="B120:G120"/>
    <mergeCell ref="B121:G121"/>
    <mergeCell ref="B122:G122"/>
    <mergeCell ref="B123:G123"/>
    <mergeCell ref="A111:E111"/>
    <mergeCell ref="F111:I111"/>
    <mergeCell ref="A112:B112"/>
    <mergeCell ref="A113:B113"/>
    <mergeCell ref="A115:G115"/>
    <mergeCell ref="A117:I117"/>
    <mergeCell ref="A131:B131"/>
    <mergeCell ref="B132:I132"/>
    <mergeCell ref="B133:G133"/>
    <mergeCell ref="B134:G134"/>
    <mergeCell ref="B135:G135"/>
    <mergeCell ref="A136:G136"/>
    <mergeCell ref="B124:G124"/>
    <mergeCell ref="B125:G125"/>
    <mergeCell ref="A126:G126"/>
    <mergeCell ref="B127:I127"/>
    <mergeCell ref="A129:E129"/>
    <mergeCell ref="A130:B130"/>
    <mergeCell ref="A146:G146"/>
    <mergeCell ref="A148:I148"/>
    <mergeCell ref="B149:G149"/>
    <mergeCell ref="B150:G150"/>
    <mergeCell ref="B151:G151"/>
    <mergeCell ref="B152:G152"/>
    <mergeCell ref="B138:G138"/>
    <mergeCell ref="B139:G139"/>
    <mergeCell ref="A140:G140"/>
    <mergeCell ref="A142:E142"/>
    <mergeCell ref="A143:B143"/>
    <mergeCell ref="A144:B144"/>
    <mergeCell ref="A159:B159"/>
    <mergeCell ref="D159:E159"/>
    <mergeCell ref="H159:I159"/>
    <mergeCell ref="A160:B160"/>
    <mergeCell ref="D160:E160"/>
    <mergeCell ref="H160:I160"/>
    <mergeCell ref="B153:G153"/>
    <mergeCell ref="B154:G154"/>
    <mergeCell ref="A155:G155"/>
    <mergeCell ref="B156:I156"/>
    <mergeCell ref="B157:I157"/>
    <mergeCell ref="A158:I158"/>
    <mergeCell ref="A164:A165"/>
    <mergeCell ref="B164:E165"/>
    <mergeCell ref="H164:I164"/>
    <mergeCell ref="H165:I165"/>
    <mergeCell ref="B166:I166"/>
    <mergeCell ref="B167:I167"/>
    <mergeCell ref="A161:B161"/>
    <mergeCell ref="H161:I161"/>
    <mergeCell ref="A162:B162"/>
    <mergeCell ref="H162:I162"/>
    <mergeCell ref="A163:B163"/>
    <mergeCell ref="H163:I163"/>
    <mergeCell ref="A175:G175"/>
    <mergeCell ref="A177:I177"/>
    <mergeCell ref="B178:G178"/>
    <mergeCell ref="B179:G179"/>
    <mergeCell ref="B180:G180"/>
    <mergeCell ref="A181:G181"/>
    <mergeCell ref="A168:G168"/>
    <mergeCell ref="A170:I170"/>
    <mergeCell ref="A171:I171"/>
    <mergeCell ref="B172:G172"/>
    <mergeCell ref="B173:G173"/>
    <mergeCell ref="B174:G174"/>
    <mergeCell ref="A191:F192"/>
    <mergeCell ref="G191:I191"/>
    <mergeCell ref="A193:I193"/>
    <mergeCell ref="A194:F195"/>
    <mergeCell ref="A183:I183"/>
    <mergeCell ref="B184:G184"/>
    <mergeCell ref="A185:G185"/>
    <mergeCell ref="A187:I187"/>
    <mergeCell ref="A188:I188"/>
    <mergeCell ref="A189:H189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97"/>
  <sheetViews>
    <sheetView showGridLines="0" tabSelected="1" view="pageBreakPreview" topLeftCell="A31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230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200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40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266</v>
      </c>
      <c r="E7" s="157"/>
      <c r="F7" s="157"/>
      <c r="G7" s="210" t="s">
        <v>6</v>
      </c>
      <c r="H7" s="210"/>
      <c r="I7" s="212" t="s">
        <v>175</v>
      </c>
    </row>
    <row r="8" spans="1:11" ht="39.75" customHeight="1" x14ac:dyDescent="0.25">
      <c r="A8" s="183" t="s">
        <v>7</v>
      </c>
      <c r="B8" s="183"/>
      <c r="C8" s="183"/>
      <c r="D8" s="157" t="s">
        <v>268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212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OSÓRIO</v>
      </c>
      <c r="H11" s="10" t="s">
        <v>12</v>
      </c>
      <c r="I11" s="13">
        <v>0.02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7.15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0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0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0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>
        <v>0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4" si="0">I38/$I$46</f>
        <v>1</v>
      </c>
      <c r="I38" s="24">
        <f>IF(D6="12x36",I10,I10/H10*I5)</f>
        <v>9922.89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>I45/$I$46</f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9922.89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1984.578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148.84334999999999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99.228899999999996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19.845779999999998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248.07225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793.83119999999997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297.68669999999997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59.53734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3651.6235200000001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1183.9396974599999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203.21086431000001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120.29519547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113.47817003999999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1.7265828599999999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4.3859173799999995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1.8357346499999998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900.89918309999996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2529.7713452699995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479.48396768999999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34.839266789999996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191.78961792000001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706.11285240000007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930.95585505936015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930.95585505936015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7818.4635727293598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7.15</v>
      </c>
      <c r="B107" s="190"/>
      <c r="C107" s="17">
        <f>IF(I13="Não aplicável",0,I13)</f>
        <v>22</v>
      </c>
      <c r="D107" s="17">
        <v>2</v>
      </c>
      <c r="E107" s="37">
        <f>A107*C107*D107</f>
        <v>314.60000000000002</v>
      </c>
      <c r="F107" s="37">
        <f>I38</f>
        <v>9922.89</v>
      </c>
      <c r="G107" s="38">
        <f>IF(I14="Não aplicável",0,I14)</f>
        <v>0.06</v>
      </c>
      <c r="H107" s="37">
        <f>F107*G107</f>
        <v>595.37339999999995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0</v>
      </c>
      <c r="B115" s="189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1.787922024</v>
      </c>
      <c r="I117" s="48">
        <f>I46+I91+I103</f>
        <v>17741.35357272936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1774.1353572729361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9922.89</v>
      </c>
      <c r="B133" s="180"/>
      <c r="C133" s="62">
        <f>I66</f>
        <v>3651.6235200000001</v>
      </c>
      <c r="D133" s="62">
        <f>I78</f>
        <v>2529.7713452699995</v>
      </c>
      <c r="E133" s="62">
        <f>I85</f>
        <v>706.11285240000007</v>
      </c>
      <c r="F133" s="62">
        <f>I89</f>
        <v>930.95585505936015</v>
      </c>
      <c r="G133" s="62">
        <f>I103</f>
        <v>0</v>
      </c>
      <c r="H133" s="62">
        <f>A133+C133+D133+E133+F133+G133</f>
        <v>17741.35357272936</v>
      </c>
      <c r="I133" s="62">
        <f>H133-I131</f>
        <v>17741.35357272936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3193.4436430912847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9922.89</v>
      </c>
      <c r="B146" s="180"/>
      <c r="C146" s="62">
        <f>I66</f>
        <v>3651.6235200000001</v>
      </c>
      <c r="D146" s="62">
        <f>I78</f>
        <v>2529.7713452699995</v>
      </c>
      <c r="E146" s="62">
        <f>I85</f>
        <v>706.11285240000007</v>
      </c>
      <c r="F146" s="62">
        <f>I89</f>
        <v>930.95585505936015</v>
      </c>
      <c r="G146" s="62">
        <f>I103</f>
        <v>0</v>
      </c>
      <c r="H146" s="62">
        <f>A146+C146+D146+E146+F146+G146</f>
        <v>17741.35357272936</v>
      </c>
      <c r="I146" s="62">
        <f>H146-I144</f>
        <v>17741.35357272936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1.8591549295774654E-2</v>
      </c>
      <c r="I152" s="24">
        <f>($D$162/$E$163)*G162</f>
        <v>329.83924952116564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8.5633802816901416E-2</v>
      </c>
      <c r="I153" s="24">
        <f>($D$162/$E$163)*G163</f>
        <v>1519.2595735520356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2.2535211267605638E-2</v>
      </c>
      <c r="I154" s="24">
        <f>($D$162/$E$163)*G164</f>
        <v>399.80515093474622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0.12676056338028172</v>
      </c>
      <c r="I157" s="26">
        <f>SUM(I152:I156)</f>
        <v>2248.9039740079475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17741.35357272936</v>
      </c>
      <c r="B162" s="172"/>
      <c r="C162" s="24">
        <f>I148</f>
        <v>0</v>
      </c>
      <c r="D162" s="173">
        <f>A162+C162</f>
        <v>17741.35357272936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0.1125</v>
      </c>
      <c r="E163" s="66">
        <f>C163-D163</f>
        <v>0.88749999999999996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5.6499999999999995E-2</v>
      </c>
      <c r="E164" s="68">
        <f>C164-D164</f>
        <v>0.94350000000000001</v>
      </c>
      <c r="F164" s="17" t="str">
        <f>B154</f>
        <v>ISS</v>
      </c>
      <c r="G164" s="64">
        <f>I11</f>
        <v>0.02</v>
      </c>
      <c r="H164" s="163">
        <f>I11</f>
        <v>0.02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0.1125</v>
      </c>
      <c r="H167" s="164">
        <f>SUM(H162:I166)</f>
        <v>5.6499999999999995E-2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0.12676056338028172</v>
      </c>
      <c r="I170" s="48">
        <f>I157</f>
        <v>2248.9039740079475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0.49638624009892818</v>
      </c>
      <c r="I174" s="73">
        <f>I46</f>
        <v>9922.89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0.39111365098449746</v>
      </c>
      <c r="I175" s="73">
        <f>I66+I78+I85+I89</f>
        <v>7818.4635727293598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</v>
      </c>
      <c r="I176" s="73">
        <f>I103</f>
        <v>0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0.88749989108342564</v>
      </c>
      <c r="I177" s="48">
        <f>SUM(I174:I176)</f>
        <v>17741.35357272936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0.1124999861936737</v>
      </c>
      <c r="I186" s="24">
        <f>I157</f>
        <v>2248.9039740079475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0.1124999861936737</v>
      </c>
      <c r="I187" s="48">
        <f>I157</f>
        <v>2248.9039740079475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3820.53325569048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19990.259999999998</v>
      </c>
      <c r="H197" s="81">
        <f>IF(D6="12x36",2,1)</f>
        <v>1</v>
      </c>
      <c r="I197" s="91">
        <f>G197*H197</f>
        <v>19990.259999999998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97"/>
  <sheetViews>
    <sheetView showGridLines="0" tabSelected="1" view="pageBreakPreview" topLeftCell="A4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232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200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40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266</v>
      </c>
      <c r="E7" s="157"/>
      <c r="F7" s="157"/>
      <c r="G7" s="210" t="s">
        <v>6</v>
      </c>
      <c r="H7" s="210"/>
      <c r="I7" s="212" t="s">
        <v>175</v>
      </c>
    </row>
    <row r="8" spans="1:11" ht="39.75" customHeight="1" x14ac:dyDescent="0.25">
      <c r="A8" s="183" t="s">
        <v>7</v>
      </c>
      <c r="B8" s="183"/>
      <c r="C8" s="183"/>
      <c r="D8" s="157" t="s">
        <v>268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213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CAXIAS DO SUL</v>
      </c>
      <c r="H11" s="10" t="s">
        <v>12</v>
      </c>
      <c r="I11" s="13">
        <v>0.04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6.5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0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0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0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>
        <v>0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>
        <v>0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9922.89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9922.89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1984.578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148.84334999999999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99.228899999999996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19.845779999999998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248.07225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793.83119999999997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297.68669999999997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59.53734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3651.6235200000001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1183.9396974599999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203.21086431000001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120.29519547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113.47817003999999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1.7265828599999999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4.3859173799999995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1.8357346499999998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900.89918309999996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2529.7713452699995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479.48396768999999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34.839266789999996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191.78961792000001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706.11285240000007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930.95585505936015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930.95585505936015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7818.4635727293598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6.5</v>
      </c>
      <c r="B107" s="190"/>
      <c r="C107" s="17">
        <f>IF(I13="Não aplicável",0,I13)</f>
        <v>22</v>
      </c>
      <c r="D107" s="17">
        <v>2</v>
      </c>
      <c r="E107" s="37">
        <f>A107*C107*D107</f>
        <v>286</v>
      </c>
      <c r="F107" s="37">
        <f>I38</f>
        <v>9922.89</v>
      </c>
      <c r="G107" s="38">
        <f>IF(I14="Não aplicável",0,I14)</f>
        <v>0.06</v>
      </c>
      <c r="H107" s="37">
        <f>F107*G107</f>
        <v>595.37339999999995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0</v>
      </c>
      <c r="B115" s="189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1.787922024</v>
      </c>
      <c r="I117" s="48">
        <f>I46+I91+I103</f>
        <v>17741.35357272936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1774.1353572729361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9922.89</v>
      </c>
      <c r="B133" s="180"/>
      <c r="C133" s="62">
        <f>I66</f>
        <v>3651.6235200000001</v>
      </c>
      <c r="D133" s="62">
        <f>I78</f>
        <v>2529.7713452699995</v>
      </c>
      <c r="E133" s="62">
        <f>I85</f>
        <v>706.11285240000007</v>
      </c>
      <c r="F133" s="62">
        <f>I89</f>
        <v>930.95585505936015</v>
      </c>
      <c r="G133" s="62">
        <f>I103</f>
        <v>0</v>
      </c>
      <c r="H133" s="62">
        <f>A133+C133+D133+E133+F133+G133</f>
        <v>17741.35357272936</v>
      </c>
      <c r="I133" s="62">
        <f>H133-I131</f>
        <v>17741.35357272936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3193.4436430912847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9922.89</v>
      </c>
      <c r="B146" s="180"/>
      <c r="C146" s="62">
        <f>I66</f>
        <v>3651.6235200000001</v>
      </c>
      <c r="D146" s="62">
        <f>I78</f>
        <v>2529.7713452699995</v>
      </c>
      <c r="E146" s="62">
        <f>I85</f>
        <v>706.11285240000007</v>
      </c>
      <c r="F146" s="62">
        <f>I89</f>
        <v>930.95585505936015</v>
      </c>
      <c r="G146" s="62">
        <f>I103</f>
        <v>0</v>
      </c>
      <c r="H146" s="62">
        <f>A146+C146+D146+E146+F146+G146</f>
        <v>17741.35357272936</v>
      </c>
      <c r="I146" s="62">
        <f>H146-I144</f>
        <v>17741.35357272936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1.9020172910662825E-2</v>
      </c>
      <c r="I152" s="24">
        <f>($D$162/$E$163)*G162</f>
        <v>337.44361262251812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8.7608069164265126E-2</v>
      </c>
      <c r="I153" s="24">
        <f>($D$162/$E$163)*G163</f>
        <v>1554.2857308673561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4.6109510086455335E-2</v>
      </c>
      <c r="I154" s="24">
        <f>($D$162/$E$163)*G164</f>
        <v>818.04512150913479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0.1527377521613833</v>
      </c>
      <c r="I157" s="26">
        <f>SUM(I152:I156)</f>
        <v>2709.7744649990091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17741.35357272936</v>
      </c>
      <c r="B162" s="172"/>
      <c r="C162" s="24">
        <f>I148</f>
        <v>0</v>
      </c>
      <c r="D162" s="173">
        <f>A162+C162</f>
        <v>17741.35357272936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0.13250000000000001</v>
      </c>
      <c r="E163" s="66">
        <f>C163-D163</f>
        <v>0.86749999999999994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7.6499999999999999E-2</v>
      </c>
      <c r="E164" s="68">
        <f>C164-D164</f>
        <v>0.92349999999999999</v>
      </c>
      <c r="F164" s="17" t="str">
        <f>B154</f>
        <v>ISS</v>
      </c>
      <c r="G164" s="64">
        <f>I11</f>
        <v>0.04</v>
      </c>
      <c r="H164" s="163">
        <f>I11</f>
        <v>0.04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0.13250000000000001</v>
      </c>
      <c r="H167" s="164">
        <f>SUM(H162:I166)</f>
        <v>7.6499999999999999E-2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0.1527377521613833</v>
      </c>
      <c r="I170" s="48">
        <f>I157</f>
        <v>2709.7744649990091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0.48520008429852035</v>
      </c>
      <c r="I174" s="73">
        <f>I46</f>
        <v>9922.89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0.38229983246546079</v>
      </c>
      <c r="I175" s="73">
        <f>I66+I78+I85+I89</f>
        <v>7818.4635727293598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</v>
      </c>
      <c r="I176" s="73">
        <f>I103</f>
        <v>0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0.86749991676398119</v>
      </c>
      <c r="I177" s="48">
        <f>SUM(I174:I176)</f>
        <v>17741.35357272936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0.13249998728671761</v>
      </c>
      <c r="I186" s="24">
        <f>I157</f>
        <v>2709.7744649990091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0.13249998728671761</v>
      </c>
      <c r="I187" s="48">
        <f>I157</f>
        <v>2709.7744649990091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3820.53325569048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20451.13</v>
      </c>
      <c r="H197" s="81">
        <f>IF(D6="12x36",2,1)</f>
        <v>1</v>
      </c>
      <c r="I197" s="91">
        <f>G197*H197</f>
        <v>20451.13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233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200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40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266</v>
      </c>
      <c r="E7" s="157"/>
      <c r="F7" s="157"/>
      <c r="G7" s="210" t="s">
        <v>6</v>
      </c>
      <c r="H7" s="210"/>
      <c r="I7" s="212" t="s">
        <v>175</v>
      </c>
    </row>
    <row r="8" spans="1:11" ht="39.75" customHeight="1" x14ac:dyDescent="0.25">
      <c r="A8" s="183" t="s">
        <v>7</v>
      </c>
      <c r="B8" s="183"/>
      <c r="C8" s="183"/>
      <c r="D8" s="157" t="s">
        <v>268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214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SANTANA DO LIVRAMENTO</v>
      </c>
      <c r="H11" s="10" t="s">
        <v>12</v>
      </c>
      <c r="I11" s="13">
        <v>0.03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5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0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0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0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>
        <v>0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9922.89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9922.89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1984.578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148.84334999999999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99.228899999999996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19.845779999999998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248.07225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793.83119999999997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297.68669999999997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59.53734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3651.6235200000001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1183.9396974599999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203.21086431000001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120.29519547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113.47817003999999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1.7265828599999999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4.3859173799999995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1.8357346499999998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900.89918309999996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2529.7713452699995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479.48396768999999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34.839266789999996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191.78961792000001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706.11285240000007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930.95585505936015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930.95585505936015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7818.4635727293598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5</v>
      </c>
      <c r="B107" s="190"/>
      <c r="C107" s="17">
        <f>IF(I13="Não aplicável",0,I13)</f>
        <v>22</v>
      </c>
      <c r="D107" s="17">
        <v>2</v>
      </c>
      <c r="E107" s="37">
        <f>A107*C107*D107</f>
        <v>220</v>
      </c>
      <c r="F107" s="37">
        <f>I38</f>
        <v>9922.89</v>
      </c>
      <c r="G107" s="38">
        <f>IF(I14="Não aplicável",0,I14)</f>
        <v>0.06</v>
      </c>
      <c r="H107" s="37">
        <f>F107*G107</f>
        <v>595.37339999999995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0</v>
      </c>
      <c r="B115" s="189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1.787922024</v>
      </c>
      <c r="I117" s="48">
        <f>I46+I91+I103</f>
        <v>17741.35357272936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1774.1353572729361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9922.89</v>
      </c>
      <c r="B133" s="180"/>
      <c r="C133" s="62">
        <f>I66</f>
        <v>3651.6235200000001</v>
      </c>
      <c r="D133" s="62">
        <f>I78</f>
        <v>2529.7713452699995</v>
      </c>
      <c r="E133" s="62">
        <f>I85</f>
        <v>706.11285240000007</v>
      </c>
      <c r="F133" s="62">
        <f>I89</f>
        <v>930.95585505936015</v>
      </c>
      <c r="G133" s="62">
        <f>I103</f>
        <v>0</v>
      </c>
      <c r="H133" s="62">
        <f>A133+C133+D133+E133+F133+G133</f>
        <v>17741.35357272936</v>
      </c>
      <c r="I133" s="62">
        <f>H133-I131</f>
        <v>17741.35357272936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3193.4436430912847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9922.89</v>
      </c>
      <c r="B146" s="180"/>
      <c r="C146" s="62">
        <f>I66</f>
        <v>3651.6235200000001</v>
      </c>
      <c r="D146" s="62">
        <f>I78</f>
        <v>2529.7713452699995</v>
      </c>
      <c r="E146" s="62">
        <f>I85</f>
        <v>706.11285240000007</v>
      </c>
      <c r="F146" s="62">
        <f>I89</f>
        <v>930.95585505936015</v>
      </c>
      <c r="G146" s="62">
        <f>I103</f>
        <v>0</v>
      </c>
      <c r="H146" s="62">
        <f>A146+C146+D146+E146+F146+G146</f>
        <v>17741.35357272936</v>
      </c>
      <c r="I146" s="62">
        <f>H146-I144</f>
        <v>17741.35357272936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1.8803418803418803E-2</v>
      </c>
      <c r="I152" s="24">
        <f>($D$162/$E$163)*G162</f>
        <v>333.59810136756062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8.6609686609686598E-2</v>
      </c>
      <c r="I153" s="24">
        <f>($D$162/$E$163)*G163</f>
        <v>1536.5730729657337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3.4188034188034185E-2</v>
      </c>
      <c r="I154" s="24">
        <f>($D$162/$E$163)*G164</f>
        <v>606.54200248647385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0.1396011396011396</v>
      </c>
      <c r="I157" s="26">
        <f>SUM(I152:I156)</f>
        <v>2476.7131768197683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17741.35357272936</v>
      </c>
      <c r="B162" s="172"/>
      <c r="C162" s="24">
        <f>I148</f>
        <v>0</v>
      </c>
      <c r="D162" s="173">
        <f>A162+C162</f>
        <v>17741.35357272936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0.1225</v>
      </c>
      <c r="E163" s="66">
        <f>C163-D163</f>
        <v>0.87749999999999995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6.6500000000000004E-2</v>
      </c>
      <c r="E164" s="68">
        <f>C164-D164</f>
        <v>0.9335</v>
      </c>
      <c r="F164" s="17" t="str">
        <f>B154</f>
        <v>ISS</v>
      </c>
      <c r="G164" s="64">
        <f>I11</f>
        <v>0.03</v>
      </c>
      <c r="H164" s="163">
        <f>I11</f>
        <v>0.03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0.1225</v>
      </c>
      <c r="H167" s="164">
        <f>SUM(H162:I166)</f>
        <v>6.6500000000000004E-2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0.1396011396011396</v>
      </c>
      <c r="I170" s="48">
        <f>I157</f>
        <v>2476.7131768197683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0.49079313703038913</v>
      </c>
      <c r="I174" s="73">
        <f>I46</f>
        <v>9922.89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0.38670672189429356</v>
      </c>
      <c r="I175" s="73">
        <f>I66+I78+I85+I89</f>
        <v>7818.4635727293598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</v>
      </c>
      <c r="I176" s="73">
        <f>I103</f>
        <v>0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0.87749985892468274</v>
      </c>
      <c r="I177" s="48">
        <f>SUM(I174:I176)</f>
        <v>17741.35357272936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0.12249998030572494</v>
      </c>
      <c r="I186" s="24">
        <f>I157</f>
        <v>2476.7131768197683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0.12249998030572494</v>
      </c>
      <c r="I187" s="48">
        <f>I157</f>
        <v>2476.7131768197683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3820.53325569048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20218.07</v>
      </c>
      <c r="H197" s="81">
        <f>IF(D6="12x36",2,1)</f>
        <v>1</v>
      </c>
      <c r="I197" s="91">
        <f>G197*H197</f>
        <v>20218.07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234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200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40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266</v>
      </c>
      <c r="E7" s="157"/>
      <c r="F7" s="157"/>
      <c r="G7" s="210" t="s">
        <v>6</v>
      </c>
      <c r="H7" s="210"/>
      <c r="I7" s="212" t="s">
        <v>175</v>
      </c>
    </row>
    <row r="8" spans="1:11" ht="39.75" customHeight="1" x14ac:dyDescent="0.25">
      <c r="A8" s="183" t="s">
        <v>7</v>
      </c>
      <c r="B8" s="183"/>
      <c r="C8" s="183"/>
      <c r="D8" s="157" t="s">
        <v>268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227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SANTA ROSA</v>
      </c>
      <c r="H11" s="10" t="s">
        <v>12</v>
      </c>
      <c r="I11" s="13">
        <v>0.05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6.5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0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0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0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>
        <v>0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9922.89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9922.89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1984.578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148.84334999999999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99.228899999999996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19.845779999999998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248.07225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793.83119999999997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297.68669999999997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59.53734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3651.6235200000001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1183.9396974599999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203.21086431000001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120.29519547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113.47817003999999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1.7265828599999999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4.3859173799999995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1.8357346499999998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900.89918309999996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2529.7713452699995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479.48396768999999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34.839266789999996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191.78961792000001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706.11285240000007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930.95585505936015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930.95585505936015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7818.4635727293598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6.5</v>
      </c>
      <c r="B107" s="190"/>
      <c r="C107" s="17">
        <f>IF(I13="Não aplicável",0,I13)</f>
        <v>22</v>
      </c>
      <c r="D107" s="17">
        <v>2</v>
      </c>
      <c r="E107" s="37">
        <f>A107*C107*D107</f>
        <v>286</v>
      </c>
      <c r="F107" s="37">
        <f>I38</f>
        <v>9922.89</v>
      </c>
      <c r="G107" s="38">
        <f>IF(I14="Não aplicável",0,I14)</f>
        <v>0.06</v>
      </c>
      <c r="H107" s="37">
        <f>F107*G107</f>
        <v>595.37339999999995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0</v>
      </c>
      <c r="B115" s="189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1.787922024</v>
      </c>
      <c r="I117" s="48">
        <f>I46+I91+I103</f>
        <v>17741.35357272936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1774.1353572729361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9922.89</v>
      </c>
      <c r="B133" s="180"/>
      <c r="C133" s="62">
        <f>I66</f>
        <v>3651.6235200000001</v>
      </c>
      <c r="D133" s="62">
        <f>I78</f>
        <v>2529.7713452699995</v>
      </c>
      <c r="E133" s="62">
        <f>I85</f>
        <v>706.11285240000007</v>
      </c>
      <c r="F133" s="62">
        <f>I89</f>
        <v>930.95585505936015</v>
      </c>
      <c r="G133" s="62">
        <f>I103</f>
        <v>0</v>
      </c>
      <c r="H133" s="62">
        <f>A133+C133+D133+E133+F133+G133</f>
        <v>17741.35357272936</v>
      </c>
      <c r="I133" s="62">
        <f>H133-I131</f>
        <v>17741.35357272936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3193.4436430912847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9922.89</v>
      </c>
      <c r="B146" s="180"/>
      <c r="C146" s="62">
        <f>I66</f>
        <v>3651.6235200000001</v>
      </c>
      <c r="D146" s="62">
        <f>I78</f>
        <v>2529.7713452699995</v>
      </c>
      <c r="E146" s="62">
        <f>I85</f>
        <v>706.11285240000007</v>
      </c>
      <c r="F146" s="62">
        <f>I89</f>
        <v>930.95585505936015</v>
      </c>
      <c r="G146" s="62">
        <f>I103</f>
        <v>0</v>
      </c>
      <c r="H146" s="62">
        <f>A146+C146+D146+E146+F146+G146</f>
        <v>17741.35357272936</v>
      </c>
      <c r="I146" s="62">
        <f>H146-I144</f>
        <v>17741.35357272936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1.9241982507288632E-2</v>
      </c>
      <c r="I152" s="24">
        <f>($D$162/$E$163)*G162</f>
        <v>341.37881510208103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8.8629737609329462E-2</v>
      </c>
      <c r="I153" s="24">
        <f>($D$162/$E$163)*G163</f>
        <v>1572.4115119853429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5.830903790087464E-2</v>
      </c>
      <c r="I154" s="24">
        <f>($D$162/$E$163)*G164</f>
        <v>1034.481257885094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0.16618075801749274</v>
      </c>
      <c r="I157" s="26">
        <f>SUM(I152:I156)</f>
        <v>2948.2715849725182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17741.35357272936</v>
      </c>
      <c r="B162" s="172"/>
      <c r="C162" s="24">
        <f>I148</f>
        <v>0</v>
      </c>
      <c r="D162" s="173">
        <f>A162+C162</f>
        <v>17741.35357272936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0.14250000000000002</v>
      </c>
      <c r="E163" s="66">
        <f>C163-D163</f>
        <v>0.85749999999999993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8.6499999999999994E-2</v>
      </c>
      <c r="E164" s="68">
        <f>C164-D164</f>
        <v>0.91349999999999998</v>
      </c>
      <c r="F164" s="17" t="str">
        <f>B154</f>
        <v>ISS</v>
      </c>
      <c r="G164" s="64">
        <f>I11</f>
        <v>0.05</v>
      </c>
      <c r="H164" s="163">
        <f>I11</f>
        <v>0.05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0.14250000000000002</v>
      </c>
      <c r="H167" s="164">
        <f>SUM(H162:I166)</f>
        <v>8.6499999999999994E-2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0.16618075801749274</v>
      </c>
      <c r="I170" s="48">
        <f>I157</f>
        <v>2948.2715849725182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0.47960693352176909</v>
      </c>
      <c r="I174" s="73">
        <f>I46</f>
        <v>9922.89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0.37789286578490572</v>
      </c>
      <c r="I175" s="73">
        <f>I66+I78+I85+I89</f>
        <v>7818.4635727293598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</v>
      </c>
      <c r="I176" s="73">
        <f>I103</f>
        <v>0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0.85749979930667486</v>
      </c>
      <c r="I177" s="48">
        <f>SUM(I174:I176)</f>
        <v>17741.35357272936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0.14249996664863113</v>
      </c>
      <c r="I186" s="24">
        <f>I157</f>
        <v>2948.2715849725182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0.14249996664863113</v>
      </c>
      <c r="I187" s="48">
        <f>I157</f>
        <v>2948.2715849725182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3820.53325569048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20689.63</v>
      </c>
      <c r="H197" s="81">
        <f>IF(D6="12x36",2,1)</f>
        <v>1</v>
      </c>
      <c r="I197" s="91">
        <f>G197*H197</f>
        <v>20689.63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235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200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40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266</v>
      </c>
      <c r="E7" s="157"/>
      <c r="F7" s="157"/>
      <c r="G7" s="210" t="s">
        <v>6</v>
      </c>
      <c r="H7" s="210"/>
      <c r="I7" s="212" t="s">
        <v>175</v>
      </c>
    </row>
    <row r="8" spans="1:11" ht="39.75" customHeight="1" x14ac:dyDescent="0.25">
      <c r="A8" s="183" t="s">
        <v>7</v>
      </c>
      <c r="B8" s="183"/>
      <c r="C8" s="183"/>
      <c r="D8" s="157" t="s">
        <v>268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215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LAJEADO</v>
      </c>
      <c r="H11" s="10" t="s">
        <v>12</v>
      </c>
      <c r="I11" s="13">
        <v>2.5000000000000001E-2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6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0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0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0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>
        <v>0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9922.89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9922.89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1984.578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148.84334999999999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99.228899999999996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19.845779999999998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248.07225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793.83119999999997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297.68669999999997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59.53734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3651.6235200000001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1183.9396974599999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203.21086431000001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120.29519547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113.47817003999999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1.7265828599999999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4.3859173799999995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1.8357346499999998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900.89918309999996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2529.7713452699995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479.48396768999999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34.839266789999996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191.78961792000001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706.11285240000007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930.95585505936015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930.95585505936015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7818.4635727293598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6</v>
      </c>
      <c r="B107" s="190"/>
      <c r="C107" s="17">
        <f>IF(I13="Não aplicável",0,I13)</f>
        <v>22</v>
      </c>
      <c r="D107" s="17">
        <v>2</v>
      </c>
      <c r="E107" s="37">
        <f>A107*C107*D107</f>
        <v>264</v>
      </c>
      <c r="F107" s="37">
        <f>I38</f>
        <v>9922.89</v>
      </c>
      <c r="G107" s="38">
        <f>IF(I14="Não aplicável",0,I14)</f>
        <v>0.06</v>
      </c>
      <c r="H107" s="37">
        <f>F107*G107</f>
        <v>595.37339999999995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0</v>
      </c>
      <c r="B115" s="189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1.787922024</v>
      </c>
      <c r="I117" s="48">
        <f>I46+I91+I103</f>
        <v>17741.35357272936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1774.1353572729361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9922.89</v>
      </c>
      <c r="B133" s="180"/>
      <c r="C133" s="62">
        <f>I66</f>
        <v>3651.6235200000001</v>
      </c>
      <c r="D133" s="62">
        <f>I78</f>
        <v>2529.7713452699995</v>
      </c>
      <c r="E133" s="62">
        <f>I85</f>
        <v>706.11285240000007</v>
      </c>
      <c r="F133" s="62">
        <f>I89</f>
        <v>930.95585505936015</v>
      </c>
      <c r="G133" s="62">
        <f>I103</f>
        <v>0</v>
      </c>
      <c r="H133" s="62">
        <f>A133+C133+D133+E133+F133+G133</f>
        <v>17741.35357272936</v>
      </c>
      <c r="I133" s="62">
        <f>H133-I131</f>
        <v>17741.35357272936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3193.4436430912847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9922.89</v>
      </c>
      <c r="B146" s="180"/>
      <c r="C146" s="62">
        <f>I66</f>
        <v>3651.6235200000001</v>
      </c>
      <c r="D146" s="62">
        <f>I78</f>
        <v>2529.7713452699995</v>
      </c>
      <c r="E146" s="62">
        <f>I85</f>
        <v>706.11285240000007</v>
      </c>
      <c r="F146" s="62">
        <f>I89</f>
        <v>930.95585505936015</v>
      </c>
      <c r="G146" s="62">
        <f>I103</f>
        <v>0</v>
      </c>
      <c r="H146" s="62">
        <f>A146+C146+D146+E146+F146+G146</f>
        <v>17741.35357272936</v>
      </c>
      <c r="I146" s="62">
        <f>H146-I144</f>
        <v>17741.35357272936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1.8696883852691217E-2</v>
      </c>
      <c r="I152" s="24">
        <f>($D$162/$E$163)*G162</f>
        <v>331.70802713884922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8.6118980169971659E-2</v>
      </c>
      <c r="I153" s="24">
        <f>($D$162/$E$163)*G163</f>
        <v>1527.8672765183355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2.8328611898016994E-2</v>
      </c>
      <c r="I154" s="24">
        <f>($D$162/$E$163)*G164</f>
        <v>502.58791990734727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0.13314447592067988</v>
      </c>
      <c r="I157" s="26">
        <f>SUM(I152:I156)</f>
        <v>2362.163223564532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17741.35357272936</v>
      </c>
      <c r="B162" s="172"/>
      <c r="C162" s="24">
        <f>I148</f>
        <v>0</v>
      </c>
      <c r="D162" s="173">
        <f>A162+C162</f>
        <v>17741.35357272936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0.11749999999999999</v>
      </c>
      <c r="E163" s="66">
        <f>C163-D163</f>
        <v>0.88250000000000006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6.1499999999999999E-2</v>
      </c>
      <c r="E164" s="68">
        <f>C164-D164</f>
        <v>0.9385</v>
      </c>
      <c r="F164" s="17" t="str">
        <f>B154</f>
        <v>ISS</v>
      </c>
      <c r="G164" s="64">
        <f>I11</f>
        <v>2.5000000000000001E-2</v>
      </c>
      <c r="H164" s="163">
        <f>I11</f>
        <v>2.5000000000000001E-2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0.11749999999999999</v>
      </c>
      <c r="H167" s="164">
        <f>SUM(H162:I166)</f>
        <v>6.1499999999999999E-2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0.13314447592067988</v>
      </c>
      <c r="I170" s="48">
        <f>I157</f>
        <v>2362.163223564532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0.49358967981726581</v>
      </c>
      <c r="I174" s="73">
        <f>I46</f>
        <v>9922.89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0.38891017954713203</v>
      </c>
      <c r="I175" s="73">
        <f>I66+I78+I85+I89</f>
        <v>7818.4635727293598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</v>
      </c>
      <c r="I176" s="73">
        <f>I103</f>
        <v>0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0.88249985936439779</v>
      </c>
      <c r="I177" s="48">
        <f>SUM(I174:I176)</f>
        <v>17741.35357272936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0.11749998127514644</v>
      </c>
      <c r="I186" s="24">
        <f>I157</f>
        <v>2362.163223564532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0.11749998127514644</v>
      </c>
      <c r="I187" s="48">
        <f>I157</f>
        <v>2362.163223564532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3820.53325569048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20103.52</v>
      </c>
      <c r="H197" s="81">
        <f>IF(D6="12x36",2,1)</f>
        <v>1</v>
      </c>
      <c r="I197" s="91">
        <f>G197*H197</f>
        <v>20103.52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236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200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40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266</v>
      </c>
      <c r="E7" s="157"/>
      <c r="F7" s="157"/>
      <c r="G7" s="210" t="s">
        <v>6</v>
      </c>
      <c r="H7" s="210"/>
      <c r="I7" s="212" t="s">
        <v>175</v>
      </c>
    </row>
    <row r="8" spans="1:11" ht="39.75" customHeight="1" x14ac:dyDescent="0.25">
      <c r="A8" s="183" t="s">
        <v>7</v>
      </c>
      <c r="B8" s="183"/>
      <c r="C8" s="183"/>
      <c r="D8" s="157" t="s">
        <v>268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216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PELOTAS</v>
      </c>
      <c r="H11" s="10" t="s">
        <v>12</v>
      </c>
      <c r="I11" s="13">
        <v>0.04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6.25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0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0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0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>
        <v>0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9922.89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9922.89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1984.578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148.84334999999999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99.228899999999996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19.845779999999998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248.07225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793.83119999999997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297.68669999999997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59.53734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3651.6235200000001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1183.9396974599999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203.21086431000001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120.29519547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113.47817003999999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1.7265828599999999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4.3859173799999995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1.8357346499999998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900.89918309999996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2529.7713452699995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479.48396768999999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34.839266789999996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191.78961792000001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706.11285240000007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930.95585505936015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930.95585505936015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7818.4635727293598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6.25</v>
      </c>
      <c r="B107" s="190"/>
      <c r="C107" s="17">
        <f>IF(I13="Não aplicável",0,I13)</f>
        <v>22</v>
      </c>
      <c r="D107" s="17">
        <v>2</v>
      </c>
      <c r="E107" s="37">
        <f>A107*C107*D107</f>
        <v>275</v>
      </c>
      <c r="F107" s="37">
        <f>I38</f>
        <v>9922.89</v>
      </c>
      <c r="G107" s="38">
        <f>IF(I14="Não aplicável",0,I14)</f>
        <v>0.06</v>
      </c>
      <c r="H107" s="37">
        <f>F107*G107</f>
        <v>595.37339999999995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0</v>
      </c>
      <c r="B115" s="189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1.787922024</v>
      </c>
      <c r="I117" s="48">
        <f>I46+I91+I103</f>
        <v>17741.35357272936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1774.1353572729361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9922.89</v>
      </c>
      <c r="B133" s="180"/>
      <c r="C133" s="62">
        <f>I66</f>
        <v>3651.6235200000001</v>
      </c>
      <c r="D133" s="62">
        <f>I78</f>
        <v>2529.7713452699995</v>
      </c>
      <c r="E133" s="62">
        <f>I85</f>
        <v>706.11285240000007</v>
      </c>
      <c r="F133" s="62">
        <f>I89</f>
        <v>930.95585505936015</v>
      </c>
      <c r="G133" s="62">
        <f>I103</f>
        <v>0</v>
      </c>
      <c r="H133" s="62">
        <f>A133+C133+D133+E133+F133+G133</f>
        <v>17741.35357272936</v>
      </c>
      <c r="I133" s="62">
        <f>H133-I131</f>
        <v>17741.35357272936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3193.4436430912847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9922.89</v>
      </c>
      <c r="B146" s="180"/>
      <c r="C146" s="62">
        <f>I66</f>
        <v>3651.6235200000001</v>
      </c>
      <c r="D146" s="62">
        <f>I78</f>
        <v>2529.7713452699995</v>
      </c>
      <c r="E146" s="62">
        <f>I85</f>
        <v>706.11285240000007</v>
      </c>
      <c r="F146" s="62">
        <f>I89</f>
        <v>930.95585505936015</v>
      </c>
      <c r="G146" s="62">
        <f>I103</f>
        <v>0</v>
      </c>
      <c r="H146" s="62">
        <f>A146+C146+D146+E146+F146+G146</f>
        <v>17741.35357272936</v>
      </c>
      <c r="I146" s="62">
        <f>H146-I144</f>
        <v>17741.35357272936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1.9020172910662825E-2</v>
      </c>
      <c r="I152" s="24">
        <f>($D$162/$E$163)*G162</f>
        <v>337.44361262251812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8.7608069164265126E-2</v>
      </c>
      <c r="I153" s="24">
        <f>($D$162/$E$163)*G163</f>
        <v>1554.2857308673561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4.6109510086455335E-2</v>
      </c>
      <c r="I154" s="24">
        <f>($D$162/$E$163)*G164</f>
        <v>818.04512150913479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0.1527377521613833</v>
      </c>
      <c r="I157" s="26">
        <f>SUM(I152:I156)</f>
        <v>2709.7744649990091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17741.35357272936</v>
      </c>
      <c r="B162" s="172"/>
      <c r="C162" s="24">
        <f>I148</f>
        <v>0</v>
      </c>
      <c r="D162" s="173">
        <f>A162+C162</f>
        <v>17741.35357272936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0.13250000000000001</v>
      </c>
      <c r="E163" s="66">
        <f>C163-D163</f>
        <v>0.86749999999999994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7.6499999999999999E-2</v>
      </c>
      <c r="E164" s="68">
        <f>C164-D164</f>
        <v>0.92349999999999999</v>
      </c>
      <c r="F164" s="17" t="str">
        <f>B154</f>
        <v>ISS</v>
      </c>
      <c r="G164" s="64">
        <f>I11</f>
        <v>0.04</v>
      </c>
      <c r="H164" s="163">
        <f>I11</f>
        <v>0.04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0.13250000000000001</v>
      </c>
      <c r="H167" s="164">
        <f>SUM(H162:I166)</f>
        <v>7.6499999999999999E-2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0.1527377521613833</v>
      </c>
      <c r="I170" s="48">
        <f>I157</f>
        <v>2709.7744649990091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0.48520008429852035</v>
      </c>
      <c r="I174" s="73">
        <f>I46</f>
        <v>9922.89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0.38229983246546079</v>
      </c>
      <c r="I175" s="73">
        <f>I66+I78+I85+I89</f>
        <v>7818.4635727293598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</v>
      </c>
      <c r="I176" s="73">
        <f>I103</f>
        <v>0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0.86749991676398119</v>
      </c>
      <c r="I177" s="48">
        <f>SUM(I174:I176)</f>
        <v>17741.35357272936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0.13249998728671761</v>
      </c>
      <c r="I186" s="24">
        <f>I157</f>
        <v>2709.7744649990091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0.13249998728671761</v>
      </c>
      <c r="I187" s="48">
        <f>I157</f>
        <v>2709.7744649990091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3820.53325569048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20451.13</v>
      </c>
      <c r="H197" s="81">
        <f>IF(D6="12x36",2,1)</f>
        <v>1</v>
      </c>
      <c r="I197" s="91">
        <f>G197*H197</f>
        <v>20451.13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237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200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40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266</v>
      </c>
      <c r="E7" s="157"/>
      <c r="F7" s="157"/>
      <c r="G7" s="210" t="s">
        <v>6</v>
      </c>
      <c r="H7" s="210"/>
      <c r="I7" s="212" t="s">
        <v>175</v>
      </c>
    </row>
    <row r="8" spans="1:11" ht="39.75" customHeight="1" x14ac:dyDescent="0.25">
      <c r="A8" s="183" t="s">
        <v>7</v>
      </c>
      <c r="B8" s="183"/>
      <c r="C8" s="183"/>
      <c r="D8" s="157" t="s">
        <v>268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217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SANTA MARIA</v>
      </c>
      <c r="H11" s="10" t="s">
        <v>12</v>
      </c>
      <c r="I11" s="13">
        <v>0.04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7.25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0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0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0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>
        <v>0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9922.89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9922.89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1984.578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148.84334999999999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99.228899999999996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19.845779999999998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248.07225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793.83119999999997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297.68669999999997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59.53734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3651.6235200000001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1183.9396974599999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203.21086431000001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120.29519547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113.47817003999999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1.7265828599999999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4.3859173799999995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1.8357346499999998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900.89918309999996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2529.7713452699995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479.48396768999999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34.839266789999996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191.78961792000001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706.11285240000007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930.95585505936015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930.95585505936015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7818.4635727293598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7.25</v>
      </c>
      <c r="B107" s="190"/>
      <c r="C107" s="17">
        <f>IF(I13="Não aplicável",0,I13)</f>
        <v>22</v>
      </c>
      <c r="D107" s="17">
        <v>2</v>
      </c>
      <c r="E107" s="37">
        <f>A107*C107*D107</f>
        <v>319</v>
      </c>
      <c r="F107" s="37">
        <f>I38</f>
        <v>9922.89</v>
      </c>
      <c r="G107" s="38">
        <f>IF(I14="Não aplicável",0,I14)</f>
        <v>0.06</v>
      </c>
      <c r="H107" s="37">
        <f>F107*G107</f>
        <v>595.37339999999995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0</v>
      </c>
      <c r="B115" s="189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1.787922024</v>
      </c>
      <c r="I117" s="48">
        <f>I46+I91+I103</f>
        <v>17741.35357272936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1774.1353572729361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9922.89</v>
      </c>
      <c r="B133" s="180"/>
      <c r="C133" s="62">
        <f>I66</f>
        <v>3651.6235200000001</v>
      </c>
      <c r="D133" s="62">
        <f>I78</f>
        <v>2529.7713452699995</v>
      </c>
      <c r="E133" s="62">
        <f>I85</f>
        <v>706.11285240000007</v>
      </c>
      <c r="F133" s="62">
        <f>I89</f>
        <v>930.95585505936015</v>
      </c>
      <c r="G133" s="62">
        <f>I103</f>
        <v>0</v>
      </c>
      <c r="H133" s="62">
        <f>A133+C133+D133+E133+F133+G133</f>
        <v>17741.35357272936</v>
      </c>
      <c r="I133" s="62">
        <f>H133-I131</f>
        <v>17741.35357272936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3193.4436430912847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9922.89</v>
      </c>
      <c r="B146" s="180"/>
      <c r="C146" s="62">
        <f>I66</f>
        <v>3651.6235200000001</v>
      </c>
      <c r="D146" s="62">
        <f>I78</f>
        <v>2529.7713452699995</v>
      </c>
      <c r="E146" s="62">
        <f>I85</f>
        <v>706.11285240000007</v>
      </c>
      <c r="F146" s="62">
        <f>I89</f>
        <v>930.95585505936015</v>
      </c>
      <c r="G146" s="62">
        <f>I103</f>
        <v>0</v>
      </c>
      <c r="H146" s="62">
        <f>A146+C146+D146+E146+F146+G146</f>
        <v>17741.35357272936</v>
      </c>
      <c r="I146" s="62">
        <f>H146-I144</f>
        <v>17741.35357272936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1.9020172910662825E-2</v>
      </c>
      <c r="I152" s="24">
        <f>($D$162/$E$163)*G162</f>
        <v>337.44361262251812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8.7608069164265126E-2</v>
      </c>
      <c r="I153" s="24">
        <f>($D$162/$E$163)*G163</f>
        <v>1554.2857308673561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4.6109510086455335E-2</v>
      </c>
      <c r="I154" s="24">
        <f>($D$162/$E$163)*G164</f>
        <v>818.04512150913479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0.1527377521613833</v>
      </c>
      <c r="I157" s="26">
        <f>SUM(I152:I156)</f>
        <v>2709.7744649990091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17741.35357272936</v>
      </c>
      <c r="B162" s="172"/>
      <c r="C162" s="24">
        <f>I148</f>
        <v>0</v>
      </c>
      <c r="D162" s="173">
        <f>A162+C162</f>
        <v>17741.35357272936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0.13250000000000001</v>
      </c>
      <c r="E163" s="66">
        <f>C163-D163</f>
        <v>0.86749999999999994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7.6499999999999999E-2</v>
      </c>
      <c r="E164" s="68">
        <f>C164-D164</f>
        <v>0.92349999999999999</v>
      </c>
      <c r="F164" s="17" t="str">
        <f>B154</f>
        <v>ISS</v>
      </c>
      <c r="G164" s="64">
        <f>I11</f>
        <v>0.04</v>
      </c>
      <c r="H164" s="163">
        <f>I11</f>
        <v>0.04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0.13250000000000001</v>
      </c>
      <c r="H167" s="164">
        <f>SUM(H162:I166)</f>
        <v>7.6499999999999999E-2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0.1527377521613833</v>
      </c>
      <c r="I170" s="48">
        <f>I157</f>
        <v>2709.7744649990091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0.48520008429852035</v>
      </c>
      <c r="I174" s="73">
        <f>I46</f>
        <v>9922.89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0.38229983246546079</v>
      </c>
      <c r="I175" s="73">
        <f>I66+I78+I85+I89</f>
        <v>7818.4635727293598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</v>
      </c>
      <c r="I176" s="73">
        <f>I103</f>
        <v>0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0.86749991676398119</v>
      </c>
      <c r="I177" s="48">
        <f>SUM(I174:I176)</f>
        <v>17741.35357272936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0.13249998728671761</v>
      </c>
      <c r="I186" s="24">
        <f>I157</f>
        <v>2709.7744649990091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0.13249998728671761</v>
      </c>
      <c r="I187" s="48">
        <f>I157</f>
        <v>2709.7744649990091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3820.53325569048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20451.13</v>
      </c>
      <c r="H197" s="81">
        <f>IF(D6="12x36",2,1)</f>
        <v>1</v>
      </c>
      <c r="I197" s="91">
        <f>G197*H197</f>
        <v>20451.13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238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200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40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266</v>
      </c>
      <c r="E7" s="157"/>
      <c r="F7" s="157"/>
      <c r="G7" s="210" t="s">
        <v>6</v>
      </c>
      <c r="H7" s="210"/>
      <c r="I7" s="212" t="s">
        <v>175</v>
      </c>
    </row>
    <row r="8" spans="1:11" ht="39.75" customHeight="1" x14ac:dyDescent="0.25">
      <c r="A8" s="183" t="s">
        <v>7</v>
      </c>
      <c r="B8" s="183"/>
      <c r="C8" s="183"/>
      <c r="D8" s="157" t="s">
        <v>268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218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PASSO FUNDO</v>
      </c>
      <c r="H11" s="10" t="s">
        <v>12</v>
      </c>
      <c r="I11" s="13">
        <v>0.02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6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0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0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0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>
        <v>0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9922.89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9922.89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1984.578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148.84334999999999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99.228899999999996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19.845779999999998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248.07225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793.83119999999997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297.68669999999997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59.53734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3651.6235200000001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1183.9396974599999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203.21086431000001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120.29519547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113.47817003999999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1.7265828599999999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4.3859173799999995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1.8357346499999998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900.89918309999996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2529.7713452699995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479.48396768999999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34.839266789999996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191.78961792000001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706.11285240000007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930.95585505936015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930.95585505936015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7818.4635727293598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6</v>
      </c>
      <c r="B107" s="190"/>
      <c r="C107" s="17">
        <f>IF(I13="Não aplicável",0,I13)</f>
        <v>22</v>
      </c>
      <c r="D107" s="17">
        <v>2</v>
      </c>
      <c r="E107" s="37">
        <f>A107*C107*D107</f>
        <v>264</v>
      </c>
      <c r="F107" s="37">
        <f>I38</f>
        <v>9922.89</v>
      </c>
      <c r="G107" s="38">
        <f>IF(I14="Não aplicável",0,I14)</f>
        <v>0.06</v>
      </c>
      <c r="H107" s="37">
        <f>F107*G107</f>
        <v>595.37339999999995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0</v>
      </c>
      <c r="B115" s="189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1.787922024</v>
      </c>
      <c r="I117" s="48">
        <f>I46+I91+I103</f>
        <v>17741.35357272936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1774.1353572729361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9922.89</v>
      </c>
      <c r="B133" s="180"/>
      <c r="C133" s="62">
        <f>I66</f>
        <v>3651.6235200000001</v>
      </c>
      <c r="D133" s="62">
        <f>I78</f>
        <v>2529.7713452699995</v>
      </c>
      <c r="E133" s="62">
        <f>I85</f>
        <v>706.11285240000007</v>
      </c>
      <c r="F133" s="62">
        <f>I89</f>
        <v>930.95585505936015</v>
      </c>
      <c r="G133" s="62">
        <f>I103</f>
        <v>0</v>
      </c>
      <c r="H133" s="62">
        <f>A133+C133+D133+E133+F133+G133</f>
        <v>17741.35357272936</v>
      </c>
      <c r="I133" s="62">
        <f>H133-I131</f>
        <v>17741.35357272936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3193.4436430912847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9922.89</v>
      </c>
      <c r="B146" s="180"/>
      <c r="C146" s="62">
        <f>I66</f>
        <v>3651.6235200000001</v>
      </c>
      <c r="D146" s="62">
        <f>I78</f>
        <v>2529.7713452699995</v>
      </c>
      <c r="E146" s="62">
        <f>I85</f>
        <v>706.11285240000007</v>
      </c>
      <c r="F146" s="62">
        <f>I89</f>
        <v>930.95585505936015</v>
      </c>
      <c r="G146" s="62">
        <f>I103</f>
        <v>0</v>
      </c>
      <c r="H146" s="62">
        <f>A146+C146+D146+E146+F146+G146</f>
        <v>17741.35357272936</v>
      </c>
      <c r="I146" s="62">
        <f>H146-I144</f>
        <v>17741.35357272936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1.8591549295774654E-2</v>
      </c>
      <c r="I152" s="24">
        <f>($D$162/$E$163)*G162</f>
        <v>329.83924952116564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8.5633802816901416E-2</v>
      </c>
      <c r="I153" s="24">
        <f>($D$162/$E$163)*G163</f>
        <v>1519.2595735520356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2.2535211267605638E-2</v>
      </c>
      <c r="I154" s="24">
        <f>($D$162/$E$163)*G164</f>
        <v>399.80515093474622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0.12676056338028172</v>
      </c>
      <c r="I157" s="26">
        <f>SUM(I152:I156)</f>
        <v>2248.9039740079475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17741.35357272936</v>
      </c>
      <c r="B162" s="172"/>
      <c r="C162" s="24">
        <f>I148</f>
        <v>0</v>
      </c>
      <c r="D162" s="173">
        <f>A162+C162</f>
        <v>17741.35357272936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0.1125</v>
      </c>
      <c r="E163" s="66">
        <f>C163-D163</f>
        <v>0.88749999999999996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5.6499999999999995E-2</v>
      </c>
      <c r="E164" s="68">
        <f>C164-D164</f>
        <v>0.94350000000000001</v>
      </c>
      <c r="F164" s="17" t="str">
        <f>B154</f>
        <v>ISS</v>
      </c>
      <c r="G164" s="64">
        <f>I11</f>
        <v>0.02</v>
      </c>
      <c r="H164" s="163">
        <f>I11</f>
        <v>0.02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0.1125</v>
      </c>
      <c r="H167" s="164">
        <f>SUM(H162:I166)</f>
        <v>5.6499999999999995E-2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0.12676056338028172</v>
      </c>
      <c r="I170" s="48">
        <f>I157</f>
        <v>2248.9039740079475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0.49638624009892818</v>
      </c>
      <c r="I174" s="73">
        <f>I46</f>
        <v>9922.89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0.39111365098449746</v>
      </c>
      <c r="I175" s="73">
        <f>I66+I78+I85+I89</f>
        <v>7818.4635727293598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</v>
      </c>
      <c r="I176" s="73">
        <f>I103</f>
        <v>0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0.88749989108342564</v>
      </c>
      <c r="I177" s="48">
        <f>SUM(I174:I176)</f>
        <v>17741.35357272936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0.1124999861936737</v>
      </c>
      <c r="I186" s="24">
        <f>I157</f>
        <v>2248.9039740079475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0.1124999861936737</v>
      </c>
      <c r="I187" s="48">
        <f>I157</f>
        <v>2248.9039740079475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3820.53325569048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19990.259999999998</v>
      </c>
      <c r="H197" s="81">
        <f>IF(D6="12x36",2,1)</f>
        <v>1</v>
      </c>
      <c r="I197" s="91">
        <f>G197*H197</f>
        <v>19990.259999999998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239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200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40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266</v>
      </c>
      <c r="E7" s="157"/>
      <c r="F7" s="157"/>
      <c r="G7" s="210" t="s">
        <v>6</v>
      </c>
      <c r="H7" s="210"/>
      <c r="I7" s="212" t="s">
        <v>175</v>
      </c>
    </row>
    <row r="8" spans="1:11" ht="39.75" customHeight="1" x14ac:dyDescent="0.25">
      <c r="A8" s="183" t="s">
        <v>7</v>
      </c>
      <c r="B8" s="183"/>
      <c r="C8" s="183"/>
      <c r="D8" s="157" t="s">
        <v>268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219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URUGUAIANA</v>
      </c>
      <c r="H11" s="10" t="s">
        <v>12</v>
      </c>
      <c r="I11" s="13">
        <v>0.03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5.3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0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0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0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>
        <v>0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9922.89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9922.89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1984.578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148.84334999999999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99.228899999999996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19.845779999999998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248.07225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793.83119999999997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297.68669999999997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59.53734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3651.6235200000001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1183.9396974599999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203.21086431000001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120.29519547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113.47817003999999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1.7265828599999999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4.3859173799999995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1.8357346499999998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900.89918309999996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2529.7713452699995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479.48396768999999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34.839266789999996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191.78961792000001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706.11285240000007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930.95585505936015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930.95585505936015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7818.4635727293598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5.3</v>
      </c>
      <c r="B107" s="190"/>
      <c r="C107" s="17">
        <f>IF(I13="Não aplicável",0,I13)</f>
        <v>22</v>
      </c>
      <c r="D107" s="17">
        <v>2</v>
      </c>
      <c r="E107" s="37">
        <f>A107*C107*D107</f>
        <v>233.2</v>
      </c>
      <c r="F107" s="37">
        <f>I38</f>
        <v>9922.89</v>
      </c>
      <c r="G107" s="38">
        <f>IF(I14="Não aplicável",0,I14)</f>
        <v>0.06</v>
      </c>
      <c r="H107" s="37">
        <f>F107*G107</f>
        <v>595.37339999999995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0</v>
      </c>
      <c r="B115" s="189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1.787922024</v>
      </c>
      <c r="I117" s="48">
        <f>I46+I91+I103</f>
        <v>17741.35357272936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1774.1353572729361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9922.89</v>
      </c>
      <c r="B133" s="180"/>
      <c r="C133" s="62">
        <f>I66</f>
        <v>3651.6235200000001</v>
      </c>
      <c r="D133" s="62">
        <f>I78</f>
        <v>2529.7713452699995</v>
      </c>
      <c r="E133" s="62">
        <f>I85</f>
        <v>706.11285240000007</v>
      </c>
      <c r="F133" s="62">
        <f>I89</f>
        <v>930.95585505936015</v>
      </c>
      <c r="G133" s="62">
        <f>I103</f>
        <v>0</v>
      </c>
      <c r="H133" s="62">
        <f>A133+C133+D133+E133+F133+G133</f>
        <v>17741.35357272936</v>
      </c>
      <c r="I133" s="62">
        <f>H133-I131</f>
        <v>17741.35357272936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3193.4436430912847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9922.89</v>
      </c>
      <c r="B146" s="180"/>
      <c r="C146" s="62">
        <f>I66</f>
        <v>3651.6235200000001</v>
      </c>
      <c r="D146" s="62">
        <f>I78</f>
        <v>2529.7713452699995</v>
      </c>
      <c r="E146" s="62">
        <f>I85</f>
        <v>706.11285240000007</v>
      </c>
      <c r="F146" s="62">
        <f>I89</f>
        <v>930.95585505936015</v>
      </c>
      <c r="G146" s="62">
        <f>I103</f>
        <v>0</v>
      </c>
      <c r="H146" s="62">
        <f>A146+C146+D146+E146+F146+G146</f>
        <v>17741.35357272936</v>
      </c>
      <c r="I146" s="62">
        <f>H146-I144</f>
        <v>17741.35357272936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1.8803418803418803E-2</v>
      </c>
      <c r="I152" s="24">
        <f>($D$162/$E$163)*G162</f>
        <v>333.59810136756062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8.6609686609686598E-2</v>
      </c>
      <c r="I153" s="24">
        <f>($D$162/$E$163)*G163</f>
        <v>1536.5730729657337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3.4188034188034185E-2</v>
      </c>
      <c r="I154" s="24">
        <f>($D$162/$E$163)*G164</f>
        <v>606.54200248647385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0.1396011396011396</v>
      </c>
      <c r="I157" s="26">
        <f>SUM(I152:I156)</f>
        <v>2476.7131768197683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17741.35357272936</v>
      </c>
      <c r="B162" s="172"/>
      <c r="C162" s="24">
        <f>I148</f>
        <v>0</v>
      </c>
      <c r="D162" s="173">
        <f>A162+C162</f>
        <v>17741.35357272936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0.1225</v>
      </c>
      <c r="E163" s="66">
        <f>C163-D163</f>
        <v>0.87749999999999995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6.6500000000000004E-2</v>
      </c>
      <c r="E164" s="68">
        <f>C164-D164</f>
        <v>0.9335</v>
      </c>
      <c r="F164" s="17" t="str">
        <f>B154</f>
        <v>ISS</v>
      </c>
      <c r="G164" s="64">
        <f>I11</f>
        <v>0.03</v>
      </c>
      <c r="H164" s="163">
        <f>I11</f>
        <v>0.03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0.1225</v>
      </c>
      <c r="H167" s="164">
        <f>SUM(H162:I166)</f>
        <v>6.6500000000000004E-2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0.1396011396011396</v>
      </c>
      <c r="I170" s="48">
        <f>I157</f>
        <v>2476.7131768197683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0.49079313703038913</v>
      </c>
      <c r="I174" s="73">
        <f>I46</f>
        <v>9922.89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0.38670672189429356</v>
      </c>
      <c r="I175" s="73">
        <f>I66+I78+I85+I89</f>
        <v>7818.4635727293598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</v>
      </c>
      <c r="I176" s="73">
        <f>I103</f>
        <v>0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0.87749985892468274</v>
      </c>
      <c r="I177" s="48">
        <f>SUM(I174:I176)</f>
        <v>17741.35357272936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0.12249998030572494</v>
      </c>
      <c r="I186" s="24">
        <f>I157</f>
        <v>2476.7131768197683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0.12249998030572494</v>
      </c>
      <c r="I187" s="48">
        <f>I157</f>
        <v>2476.7131768197683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3820.53325569048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20218.07</v>
      </c>
      <c r="H197" s="81">
        <f>IF(D6="12x36",2,1)</f>
        <v>1</v>
      </c>
      <c r="I197" s="91">
        <f>G197*H197</f>
        <v>20218.07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240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150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30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266</v>
      </c>
      <c r="E7" s="157"/>
      <c r="F7" s="157"/>
      <c r="G7" s="210" t="s">
        <v>6</v>
      </c>
      <c r="H7" s="210"/>
      <c r="I7" s="212" t="s">
        <v>175</v>
      </c>
    </row>
    <row r="8" spans="1:11" ht="39.75" customHeight="1" x14ac:dyDescent="0.25">
      <c r="A8" s="183" t="s">
        <v>7</v>
      </c>
      <c r="B8" s="183"/>
      <c r="C8" s="183"/>
      <c r="D8" s="157" t="s">
        <v>268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209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5.3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0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0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0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>
        <v>0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7442.1674999999996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7442.1674999999996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1488.4335000000001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111.63251249999999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74.421674999999993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14.884335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186.05418750000001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595.37339999999995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223.26502499999998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44.653005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2738.7176400000003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887.95477309499995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152.4081482325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90.221396602499993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85.108627529999993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1.294937145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3.2894380349999999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1.3768009874999998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675.67438732499988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1897.3285089524998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359.61297576750002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26.129450092499997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143.84221343999999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529.58463930000005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698.21689129452011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698.21689129452011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5863.8476795470206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5.3</v>
      </c>
      <c r="B107" s="190"/>
      <c r="C107" s="17">
        <f>IF(I13="Não aplicável",0,I13)</f>
        <v>22</v>
      </c>
      <c r="D107" s="17">
        <v>2</v>
      </c>
      <c r="E107" s="37">
        <f>A107*C107*D107</f>
        <v>233.2</v>
      </c>
      <c r="F107" s="37">
        <f>I38</f>
        <v>7442.1674999999996</v>
      </c>
      <c r="G107" s="38">
        <f>IF(I14="Não aplicável",0,I14)</f>
        <v>0.06</v>
      </c>
      <c r="H107" s="37">
        <f>F107*G107</f>
        <v>446.53004999999996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0</v>
      </c>
      <c r="B115" s="189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1.787922024</v>
      </c>
      <c r="I117" s="48">
        <f>I46+I91+I103</f>
        <v>13306.015179547019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1330.6015179547021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7442.1674999999996</v>
      </c>
      <c r="B133" s="180"/>
      <c r="C133" s="62">
        <f>I66</f>
        <v>2738.7176400000003</v>
      </c>
      <c r="D133" s="62">
        <f>I78</f>
        <v>1897.3285089524998</v>
      </c>
      <c r="E133" s="62">
        <f>I85</f>
        <v>529.58463930000005</v>
      </c>
      <c r="F133" s="62">
        <f>I89</f>
        <v>698.21689129452011</v>
      </c>
      <c r="G133" s="62">
        <f>I103</f>
        <v>0</v>
      </c>
      <c r="H133" s="62">
        <f>A133+C133+D133+E133+F133+G133</f>
        <v>13306.015179547019</v>
      </c>
      <c r="I133" s="62">
        <f>H133-I131</f>
        <v>13306.015179547019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2395.0827323184635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7442.1674999999996</v>
      </c>
      <c r="B146" s="180"/>
      <c r="C146" s="62">
        <f>I66</f>
        <v>2738.7176400000003</v>
      </c>
      <c r="D146" s="62">
        <f>I78</f>
        <v>1897.3285089524998</v>
      </c>
      <c r="E146" s="62">
        <f>I85</f>
        <v>529.58463930000005</v>
      </c>
      <c r="F146" s="62">
        <f>I89</f>
        <v>698.21689129452011</v>
      </c>
      <c r="G146" s="62">
        <f>I103</f>
        <v>0</v>
      </c>
      <c r="H146" s="62">
        <f>A146+C146+D146+E146+F146+G146</f>
        <v>13306.015179547019</v>
      </c>
      <c r="I146" s="62">
        <f>H146-I144</f>
        <v>13306.015179547019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1.9241982507288629E-2</v>
      </c>
      <c r="I152" s="24">
        <f>($D$162/$E$163)*G162</f>
        <v>256.03411132656072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8.8629737609329448E-2</v>
      </c>
      <c r="I153" s="24">
        <f>($D$162/$E$163)*G163</f>
        <v>1179.3086339890069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5.830903790087464E-2</v>
      </c>
      <c r="I154" s="24">
        <f>($D$162/$E$163)*G164</f>
        <v>775.86094341382045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0.16618075801749271</v>
      </c>
      <c r="I157" s="26">
        <f>SUM(I152:I156)</f>
        <v>2211.203688729388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13306.015179547019</v>
      </c>
      <c r="B162" s="172"/>
      <c r="C162" s="24">
        <f>I148</f>
        <v>0</v>
      </c>
      <c r="D162" s="173">
        <f>A162+C162</f>
        <v>13306.015179547019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0.14250000000000002</v>
      </c>
      <c r="E163" s="66">
        <f>C163-D163</f>
        <v>0.85749999999999993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8.6499999999999994E-2</v>
      </c>
      <c r="E164" s="68">
        <f>C164-D164</f>
        <v>0.91349999999999998</v>
      </c>
      <c r="F164" s="17" t="str">
        <f>B154</f>
        <v>ISS</v>
      </c>
      <c r="G164" s="64">
        <f>I11</f>
        <v>0.05</v>
      </c>
      <c r="H164" s="163">
        <f>I11</f>
        <v>0.05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0.14250000000000002</v>
      </c>
      <c r="H167" s="164">
        <f>SUM(H162:I166)</f>
        <v>8.6499999999999994E-2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0.16618075801749271</v>
      </c>
      <c r="I170" s="48">
        <f>I157</f>
        <v>2211.203688729388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0.47960701079188151</v>
      </c>
      <c r="I174" s="73">
        <f>I46</f>
        <v>7442.1674999999996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0.37789292666772917</v>
      </c>
      <c r="I175" s="73">
        <f>I66+I78+I85+I89</f>
        <v>5863.8476795470206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</v>
      </c>
      <c r="I176" s="73">
        <f>I103</f>
        <v>0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0.85749993745961062</v>
      </c>
      <c r="I177" s="48">
        <f>SUM(I174:I176)</f>
        <v>13306.015179547019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0.1424999896069907</v>
      </c>
      <c r="I186" s="24">
        <f>I157</f>
        <v>2211.203688729388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0.1424999896069907</v>
      </c>
      <c r="I187" s="48">
        <f>I157</f>
        <v>2211.203688729388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2865.3999417678601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15517.22</v>
      </c>
      <c r="H197" s="81">
        <f>IF(D6="12x36",2,1)</f>
        <v>1</v>
      </c>
      <c r="I197" s="91">
        <f>G197*H197</f>
        <v>15517.22</v>
      </c>
    </row>
  </sheetData>
  <mergeCells count="184">
    <mergeCell ref="A191:H191"/>
    <mergeCell ref="G193:I193"/>
    <mergeCell ref="A190:I190"/>
    <mergeCell ref="A24:F24"/>
    <mergeCell ref="B62:G62"/>
    <mergeCell ref="B63:G63"/>
    <mergeCell ref="B64:G64"/>
    <mergeCell ref="B65:G65"/>
    <mergeCell ref="B47:I56"/>
    <mergeCell ref="A78:G78"/>
    <mergeCell ref="B79:I79"/>
    <mergeCell ref="B80:I80"/>
    <mergeCell ref="B81:G81"/>
    <mergeCell ref="B82:G82"/>
    <mergeCell ref="B83:G83"/>
    <mergeCell ref="B72:G72"/>
    <mergeCell ref="B73:G73"/>
    <mergeCell ref="B75:G75"/>
    <mergeCell ref="B76:G76"/>
    <mergeCell ref="B77:G77"/>
    <mergeCell ref="B93:G93"/>
    <mergeCell ref="B94:G94"/>
    <mergeCell ref="B98:G98"/>
    <mergeCell ref="B84:G84"/>
    <mergeCell ref="A9:C9"/>
    <mergeCell ref="D9:F9"/>
    <mergeCell ref="A195:I195"/>
    <mergeCell ref="A193:F194"/>
    <mergeCell ref="A196:F197"/>
    <mergeCell ref="A25:F25"/>
    <mergeCell ref="A26:F27"/>
    <mergeCell ref="A28:F28"/>
    <mergeCell ref="A29:F29"/>
    <mergeCell ref="A36:I36"/>
    <mergeCell ref="B37:G37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66:G66"/>
    <mergeCell ref="B69:G69"/>
    <mergeCell ref="B70:G70"/>
    <mergeCell ref="B71:G71"/>
    <mergeCell ref="G15:G17"/>
    <mergeCell ref="B74:G74"/>
    <mergeCell ref="A47:A56"/>
    <mergeCell ref="B67:I67"/>
    <mergeCell ref="B68:I68"/>
    <mergeCell ref="A67:A68"/>
    <mergeCell ref="A21:F21"/>
    <mergeCell ref="B39:G39"/>
    <mergeCell ref="B40:G40"/>
    <mergeCell ref="B41:G41"/>
    <mergeCell ref="B42:G42"/>
    <mergeCell ref="B61:G61"/>
    <mergeCell ref="A18:F20"/>
    <mergeCell ref="G18:G20"/>
    <mergeCell ref="A23:F23"/>
    <mergeCell ref="B60:G60"/>
    <mergeCell ref="G9:H9"/>
    <mergeCell ref="A10:F10"/>
    <mergeCell ref="A11:F11"/>
    <mergeCell ref="A12:F14"/>
    <mergeCell ref="G12:G14"/>
    <mergeCell ref="A22:F22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A85:G85"/>
    <mergeCell ref="B87:G87"/>
    <mergeCell ref="B88:G88"/>
    <mergeCell ref="A89:G89"/>
    <mergeCell ref="A91:G91"/>
    <mergeCell ref="A109:I109"/>
    <mergeCell ref="A110:B110"/>
    <mergeCell ref="B99:G99"/>
    <mergeCell ref="B95:G95"/>
    <mergeCell ref="B96:G96"/>
    <mergeCell ref="B97:G97"/>
    <mergeCell ref="B100:G100"/>
    <mergeCell ref="B101:G101"/>
    <mergeCell ref="A111:B111"/>
    <mergeCell ref="A113:E113"/>
    <mergeCell ref="F113:I113"/>
    <mergeCell ref="A114:B114"/>
    <mergeCell ref="B102:G102"/>
    <mergeCell ref="A103:G103"/>
    <mergeCell ref="B104:G104"/>
    <mergeCell ref="A105:I105"/>
    <mergeCell ref="A106:B106"/>
    <mergeCell ref="A107:B107"/>
    <mergeCell ref="B123:G123"/>
    <mergeCell ref="B124:G124"/>
    <mergeCell ref="B125:G125"/>
    <mergeCell ref="B127:G127"/>
    <mergeCell ref="A128:G128"/>
    <mergeCell ref="B129:I129"/>
    <mergeCell ref="A115:B115"/>
    <mergeCell ref="A117:G117"/>
    <mergeCell ref="A119:I119"/>
    <mergeCell ref="B120:G120"/>
    <mergeCell ref="B121:G121"/>
    <mergeCell ref="B122:G122"/>
    <mergeCell ref="B126:G126"/>
    <mergeCell ref="B137:G137"/>
    <mergeCell ref="A138:G138"/>
    <mergeCell ref="B140:G140"/>
    <mergeCell ref="B141:G141"/>
    <mergeCell ref="A142:G142"/>
    <mergeCell ref="A144:E144"/>
    <mergeCell ref="A131:E131"/>
    <mergeCell ref="A132:B132"/>
    <mergeCell ref="A133:B133"/>
    <mergeCell ref="B134:I134"/>
    <mergeCell ref="B135:G135"/>
    <mergeCell ref="B136:G136"/>
    <mergeCell ref="B153:G153"/>
    <mergeCell ref="B154:G154"/>
    <mergeCell ref="B155:G155"/>
    <mergeCell ref="B156:G156"/>
    <mergeCell ref="A157:G157"/>
    <mergeCell ref="B158:I158"/>
    <mergeCell ref="A145:B145"/>
    <mergeCell ref="A146:B146"/>
    <mergeCell ref="A148:G148"/>
    <mergeCell ref="A150:I150"/>
    <mergeCell ref="B151:G151"/>
    <mergeCell ref="B152:G152"/>
    <mergeCell ref="A163:B163"/>
    <mergeCell ref="H163:I163"/>
    <mergeCell ref="A164:B164"/>
    <mergeCell ref="H164:I164"/>
    <mergeCell ref="A165:B165"/>
    <mergeCell ref="H165:I165"/>
    <mergeCell ref="B159:I159"/>
    <mergeCell ref="A160:I160"/>
    <mergeCell ref="A161:B161"/>
    <mergeCell ref="D161:E161"/>
    <mergeCell ref="H161:I161"/>
    <mergeCell ref="A162:B162"/>
    <mergeCell ref="D162:E162"/>
    <mergeCell ref="H162:I162"/>
    <mergeCell ref="A170:G170"/>
    <mergeCell ref="A172:I172"/>
    <mergeCell ref="A173:I173"/>
    <mergeCell ref="B174:G174"/>
    <mergeCell ref="B175:G175"/>
    <mergeCell ref="B176:G176"/>
    <mergeCell ref="A166:A167"/>
    <mergeCell ref="B166:E167"/>
    <mergeCell ref="H166:I166"/>
    <mergeCell ref="H167:I167"/>
    <mergeCell ref="B168:I168"/>
    <mergeCell ref="B169:I169"/>
    <mergeCell ref="A185:I185"/>
    <mergeCell ref="B186:G186"/>
    <mergeCell ref="A187:G187"/>
    <mergeCell ref="A189:I189"/>
    <mergeCell ref="A177:G177"/>
    <mergeCell ref="A179:I179"/>
    <mergeCell ref="B180:G180"/>
    <mergeCell ref="B181:G181"/>
    <mergeCell ref="B182:G182"/>
    <mergeCell ref="A183:G18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L197"/>
  <sheetViews>
    <sheetView showGridLines="0" tabSelected="1" view="pageBreakPreview" topLeftCell="A188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241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150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30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266</v>
      </c>
      <c r="E7" s="157"/>
      <c r="F7" s="157"/>
      <c r="G7" s="210" t="s">
        <v>6</v>
      </c>
      <c r="H7" s="210"/>
      <c r="I7" s="212" t="s">
        <v>175</v>
      </c>
    </row>
    <row r="8" spans="1:11" ht="39.75" customHeight="1" x14ac:dyDescent="0.25">
      <c r="A8" s="183" t="s">
        <v>7</v>
      </c>
      <c r="B8" s="183"/>
      <c r="C8" s="183"/>
      <c r="D8" s="157" t="s">
        <v>268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212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OSÓRIO</v>
      </c>
      <c r="H11" s="10" t="s">
        <v>12</v>
      </c>
      <c r="I11" s="13">
        <v>0.02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7.15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0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0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0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>
        <v>0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7442.1674999999996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7442.1674999999996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1488.4335000000001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111.63251249999999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74.421674999999993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14.884335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186.05418750000001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595.37339999999995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223.26502499999998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44.653005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2738.7176400000003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887.95477309499995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152.4081482325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90.221396602499993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85.108627529999993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1.294937145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3.2894380349999999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1.3768009874999998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675.67438732499988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1897.3285089524998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359.61297576750002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26.129450092499997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143.84221343999999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529.58463930000005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698.21689129452011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698.21689129452011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5863.8476795470206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7.15</v>
      </c>
      <c r="B107" s="190"/>
      <c r="C107" s="17">
        <f>IF(I13="Não aplicável",0,I13)</f>
        <v>22</v>
      </c>
      <c r="D107" s="17">
        <v>2</v>
      </c>
      <c r="E107" s="37">
        <f>A107*C107*D107</f>
        <v>314.60000000000002</v>
      </c>
      <c r="F107" s="37">
        <f>I38</f>
        <v>7442.1674999999996</v>
      </c>
      <c r="G107" s="38">
        <f>IF(I14="Não aplicável",0,I14)</f>
        <v>0.06</v>
      </c>
      <c r="H107" s="37">
        <f>F107*G107</f>
        <v>446.53004999999996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0</v>
      </c>
      <c r="B115" s="189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1.787922024</v>
      </c>
      <c r="I117" s="48">
        <f>I46+I91+I103</f>
        <v>13306.015179547019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1330.6015179547021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7442.1674999999996</v>
      </c>
      <c r="B133" s="180"/>
      <c r="C133" s="62">
        <f>I66</f>
        <v>2738.7176400000003</v>
      </c>
      <c r="D133" s="62">
        <f>I78</f>
        <v>1897.3285089524998</v>
      </c>
      <c r="E133" s="62">
        <f>I85</f>
        <v>529.58463930000005</v>
      </c>
      <c r="F133" s="62">
        <f>I89</f>
        <v>698.21689129452011</v>
      </c>
      <c r="G133" s="62">
        <f>I103</f>
        <v>0</v>
      </c>
      <c r="H133" s="62">
        <f>A133+C133+D133+E133+F133+G133</f>
        <v>13306.015179547019</v>
      </c>
      <c r="I133" s="62">
        <f>H133-I131</f>
        <v>13306.015179547019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2395.0827323184635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7442.1674999999996</v>
      </c>
      <c r="B146" s="180"/>
      <c r="C146" s="62">
        <f>I66</f>
        <v>2738.7176400000003</v>
      </c>
      <c r="D146" s="62">
        <f>I78</f>
        <v>1897.3285089524998</v>
      </c>
      <c r="E146" s="62">
        <f>I85</f>
        <v>529.58463930000005</v>
      </c>
      <c r="F146" s="62">
        <f>I89</f>
        <v>698.21689129452011</v>
      </c>
      <c r="G146" s="62">
        <f>I103</f>
        <v>0</v>
      </c>
      <c r="H146" s="62">
        <f>A146+C146+D146+E146+F146+G146</f>
        <v>13306.015179547019</v>
      </c>
      <c r="I146" s="62">
        <f>H146-I144</f>
        <v>13306.015179547019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1.859154929577465E-2</v>
      </c>
      <c r="I152" s="24">
        <f>($D$162/$E$163)*G162</f>
        <v>247.37943714087419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8.5633802816901416E-2</v>
      </c>
      <c r="I153" s="24">
        <f>($D$162/$E$163)*G163</f>
        <v>1139.4446801640265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2.2535211267605635E-2</v>
      </c>
      <c r="I154" s="24">
        <f>($D$162/$E$163)*G164</f>
        <v>299.8538632010596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0.12676056338028172</v>
      </c>
      <c r="I157" s="26">
        <f>SUM(I152:I156)</f>
        <v>1686.6779805059602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13306.015179547019</v>
      </c>
      <c r="B162" s="172"/>
      <c r="C162" s="24">
        <f>I148</f>
        <v>0</v>
      </c>
      <c r="D162" s="173">
        <f>A162+C162</f>
        <v>13306.015179547019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0.1125</v>
      </c>
      <c r="E163" s="66">
        <f>C163-D163</f>
        <v>0.88749999999999996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5.6499999999999995E-2</v>
      </c>
      <c r="E164" s="68">
        <f>C164-D164</f>
        <v>0.94350000000000001</v>
      </c>
      <c r="F164" s="17" t="str">
        <f>B154</f>
        <v>ISS</v>
      </c>
      <c r="G164" s="64">
        <f>I11</f>
        <v>0.02</v>
      </c>
      <c r="H164" s="163">
        <f>I11</f>
        <v>0.02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0.1125</v>
      </c>
      <c r="H167" s="164">
        <f>SUM(H162:I166)</f>
        <v>5.6499999999999995E-2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0.12676056338028172</v>
      </c>
      <c r="I170" s="48">
        <f>I157</f>
        <v>1686.6779805059602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0.49638640564168268</v>
      </c>
      <c r="I174" s="73">
        <f>I46</f>
        <v>7442.1674999999996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0.39111378141927966</v>
      </c>
      <c r="I175" s="73">
        <f>I66+I78+I85+I89</f>
        <v>5863.8476795470206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</v>
      </c>
      <c r="I176" s="73">
        <f>I103</f>
        <v>0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0.88750018706096234</v>
      </c>
      <c r="I177" s="48">
        <f>SUM(I174:I176)</f>
        <v>13306.015179547019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0.11250002371195297</v>
      </c>
      <c r="I186" s="24">
        <f>I157</f>
        <v>1686.6779805059602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0.11250002371195297</v>
      </c>
      <c r="I187" s="48">
        <f>I157</f>
        <v>1686.6779805059602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2865.3999417678601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14992.69</v>
      </c>
      <c r="H197" s="81">
        <f>IF(D6="12x36",2,1)</f>
        <v>1</v>
      </c>
      <c r="I197" s="91">
        <f>G197*H197</f>
        <v>14992.69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L197"/>
  <sheetViews>
    <sheetView showGridLines="0" tabSelected="1" view="pageBreakPreview" topLeftCell="A188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242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150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30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266</v>
      </c>
      <c r="E7" s="157"/>
      <c r="F7" s="157"/>
      <c r="G7" s="210" t="s">
        <v>6</v>
      </c>
      <c r="H7" s="210"/>
      <c r="I7" s="212" t="s">
        <v>175</v>
      </c>
    </row>
    <row r="8" spans="1:11" ht="39.75" customHeight="1" x14ac:dyDescent="0.25">
      <c r="A8" s="183" t="s">
        <v>7</v>
      </c>
      <c r="B8" s="183"/>
      <c r="C8" s="183"/>
      <c r="D8" s="157" t="s">
        <v>268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213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CAXIAS DO SUL</v>
      </c>
      <c r="H11" s="10" t="s">
        <v>12</v>
      </c>
      <c r="I11" s="13">
        <v>0.04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6.5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0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0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0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/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7442.1674999999996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7442.1674999999996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1488.4335000000001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111.63251249999999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74.421674999999993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14.884335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186.05418750000001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595.37339999999995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223.26502499999998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44.653005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2738.7176400000003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887.95477309499995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152.4081482325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90.221396602499993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85.108627529999993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1.294937145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3.2894380349999999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1.3768009874999998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675.67438732499988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1897.3285089524998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359.61297576750002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26.129450092499997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143.84221343999999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529.58463930000005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698.21689129452011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698.21689129452011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5863.8476795470206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6.5</v>
      </c>
      <c r="B107" s="190"/>
      <c r="C107" s="17">
        <f>IF(I13="Não aplicável",0,I13)</f>
        <v>22</v>
      </c>
      <c r="D107" s="17">
        <v>2</v>
      </c>
      <c r="E107" s="37">
        <f>A107*C107*D107</f>
        <v>286</v>
      </c>
      <c r="F107" s="37">
        <f>I38</f>
        <v>7442.1674999999996</v>
      </c>
      <c r="G107" s="38">
        <f>IF(I14="Não aplicável",0,I14)</f>
        <v>0.06</v>
      </c>
      <c r="H107" s="37">
        <f>F107*G107</f>
        <v>446.53004999999996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0</v>
      </c>
      <c r="B115" s="189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1.787922024</v>
      </c>
      <c r="I117" s="48">
        <f>I46+I91+I103</f>
        <v>13306.015179547019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1330.6015179547021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7442.1674999999996</v>
      </c>
      <c r="B133" s="180"/>
      <c r="C133" s="62">
        <f>I66</f>
        <v>2738.7176400000003</v>
      </c>
      <c r="D133" s="62">
        <f>I78</f>
        <v>1897.3285089524998</v>
      </c>
      <c r="E133" s="62">
        <f>I85</f>
        <v>529.58463930000005</v>
      </c>
      <c r="F133" s="62">
        <f>I89</f>
        <v>698.21689129452011</v>
      </c>
      <c r="G133" s="62">
        <f>I103</f>
        <v>0</v>
      </c>
      <c r="H133" s="62">
        <f>A133+C133+D133+E133+F133+G133</f>
        <v>13306.015179547019</v>
      </c>
      <c r="I133" s="62">
        <f>H133-I131</f>
        <v>13306.015179547019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2395.0827323184635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7442.1674999999996</v>
      </c>
      <c r="B146" s="180"/>
      <c r="C146" s="62">
        <f>I66</f>
        <v>2738.7176400000003</v>
      </c>
      <c r="D146" s="62">
        <f>I78</f>
        <v>1897.3285089524998</v>
      </c>
      <c r="E146" s="62">
        <f>I85</f>
        <v>529.58463930000005</v>
      </c>
      <c r="F146" s="62">
        <f>I89</f>
        <v>698.21689129452011</v>
      </c>
      <c r="G146" s="62">
        <f>I103</f>
        <v>0</v>
      </c>
      <c r="H146" s="62">
        <f>A146+C146+D146+E146+F146+G146</f>
        <v>13306.015179547019</v>
      </c>
      <c r="I146" s="62">
        <f>H146-I144</f>
        <v>13306.015179547019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1.9020172910662828E-2</v>
      </c>
      <c r="I152" s="24">
        <f>($D$162/$E$163)*G162</f>
        <v>253.08270946688859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8.7608069164265126E-2</v>
      </c>
      <c r="I153" s="24">
        <f>($D$162/$E$163)*G163</f>
        <v>1165.7142981505169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4.6109510086455335E-2</v>
      </c>
      <c r="I154" s="24">
        <f>($D$162/$E$163)*G164</f>
        <v>613.53384113185109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0.1527377521613833</v>
      </c>
      <c r="I157" s="26">
        <f>SUM(I152:I156)</f>
        <v>2032.3308487492568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13306.015179547019</v>
      </c>
      <c r="B162" s="172"/>
      <c r="C162" s="24">
        <f>I148</f>
        <v>0</v>
      </c>
      <c r="D162" s="173">
        <f>A162+C162</f>
        <v>13306.015179547019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0.13250000000000001</v>
      </c>
      <c r="E163" s="66">
        <f>C163-D163</f>
        <v>0.86749999999999994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7.6499999999999999E-2</v>
      </c>
      <c r="E164" s="68">
        <f>C164-D164</f>
        <v>0.92349999999999999</v>
      </c>
      <c r="F164" s="17" t="str">
        <f>B154</f>
        <v>ISS</v>
      </c>
      <c r="G164" s="64">
        <f>I11</f>
        <v>0.04</v>
      </c>
      <c r="H164" s="163">
        <f>I11</f>
        <v>0.04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0.13250000000000001</v>
      </c>
      <c r="H167" s="164">
        <f>SUM(H162:I166)</f>
        <v>7.6499999999999999E-2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0.1527377521613833</v>
      </c>
      <c r="I170" s="48">
        <f>I157</f>
        <v>2032.3308487492568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0.48520000521568485</v>
      </c>
      <c r="I174" s="73">
        <f>I46</f>
        <v>7442.1674999999996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0.38229977015435301</v>
      </c>
      <c r="I175" s="73">
        <f>I66+I78+I85+I89</f>
        <v>5863.8476795470206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</v>
      </c>
      <c r="I176" s="73">
        <f>I103</f>
        <v>0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0.86749977537003786</v>
      </c>
      <c r="I177" s="48">
        <f>SUM(I174:I176)</f>
        <v>13306.015179547019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0.13249996569052452</v>
      </c>
      <c r="I186" s="24">
        <f>I157</f>
        <v>2032.3308487492568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0.13249996569052452</v>
      </c>
      <c r="I187" s="48">
        <f>I157</f>
        <v>2032.3308487492568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2865.3999417678601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15338.35</v>
      </c>
      <c r="H197" s="81">
        <f>IF(D6="12x36",2,1)</f>
        <v>1</v>
      </c>
      <c r="I197" s="91">
        <f>G197*H197</f>
        <v>15338.35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L197"/>
  <sheetViews>
    <sheetView showGridLines="0" tabSelected="1" view="pageBreakPreview" topLeftCell="A184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243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150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30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266</v>
      </c>
      <c r="E7" s="157"/>
      <c r="F7" s="157"/>
      <c r="G7" s="210" t="s">
        <v>6</v>
      </c>
      <c r="H7" s="210"/>
      <c r="I7" s="212" t="s">
        <v>175</v>
      </c>
    </row>
    <row r="8" spans="1:11" ht="39.75" customHeight="1" x14ac:dyDescent="0.25">
      <c r="A8" s="183" t="s">
        <v>7</v>
      </c>
      <c r="B8" s="183"/>
      <c r="C8" s="183"/>
      <c r="D8" s="157" t="s">
        <v>268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214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SANTANA DO LIVRAMENTO</v>
      </c>
      <c r="H11" s="10" t="s">
        <v>12</v>
      </c>
      <c r="I11" s="13">
        <v>0.03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5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0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0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0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>
        <v>0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7442.1674999999996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7442.1674999999996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1488.4335000000001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111.63251249999999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74.421674999999993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14.884335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186.05418750000001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595.37339999999995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223.26502499999998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44.653005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2738.7176400000003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887.95477309499995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152.4081482325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90.221396602499993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85.108627529999993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1.294937145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3.2894380349999999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1.3768009874999998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675.67438732499988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1897.3285089524998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359.61297576750002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26.129450092499997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143.84221343999999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529.58463930000005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698.21689129452011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698.21689129452011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5863.8476795470206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5</v>
      </c>
      <c r="B107" s="190"/>
      <c r="C107" s="17">
        <f>IF(I13="Não aplicável",0,I13)</f>
        <v>22</v>
      </c>
      <c r="D107" s="17">
        <v>2</v>
      </c>
      <c r="E107" s="37">
        <f>A107*C107*D107</f>
        <v>220</v>
      </c>
      <c r="F107" s="37">
        <f>I38</f>
        <v>7442.1674999999996</v>
      </c>
      <c r="G107" s="38">
        <f>IF(I14="Não aplicável",0,I14)</f>
        <v>0.06</v>
      </c>
      <c r="H107" s="37">
        <f>F107*G107</f>
        <v>446.53004999999996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0</v>
      </c>
      <c r="B115" s="189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1.787922024</v>
      </c>
      <c r="I117" s="48">
        <f>I46+I91+I103</f>
        <v>13306.015179547019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1330.6015179547021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7442.1674999999996</v>
      </c>
      <c r="B133" s="180"/>
      <c r="C133" s="62">
        <f>I66</f>
        <v>2738.7176400000003</v>
      </c>
      <c r="D133" s="62">
        <f>I78</f>
        <v>1897.3285089524998</v>
      </c>
      <c r="E133" s="62">
        <f>I85</f>
        <v>529.58463930000005</v>
      </c>
      <c r="F133" s="62">
        <f>I89</f>
        <v>698.21689129452011</v>
      </c>
      <c r="G133" s="62">
        <f>I103</f>
        <v>0</v>
      </c>
      <c r="H133" s="62">
        <f>A133+C133+D133+E133+F133+G133</f>
        <v>13306.015179547019</v>
      </c>
      <c r="I133" s="62">
        <f>H133-I131</f>
        <v>13306.015179547019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2395.0827323184635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7442.1674999999996</v>
      </c>
      <c r="B146" s="180"/>
      <c r="C146" s="62">
        <f>I66</f>
        <v>2738.7176400000003</v>
      </c>
      <c r="D146" s="62">
        <f>I78</f>
        <v>1897.3285089524998</v>
      </c>
      <c r="E146" s="62">
        <f>I85</f>
        <v>529.58463930000005</v>
      </c>
      <c r="F146" s="62">
        <f>I89</f>
        <v>698.21689129452011</v>
      </c>
      <c r="G146" s="62">
        <f>I103</f>
        <v>0</v>
      </c>
      <c r="H146" s="62">
        <f>A146+C146+D146+E146+F146+G146</f>
        <v>13306.015179547019</v>
      </c>
      <c r="I146" s="62">
        <f>H146-I144</f>
        <v>13306.015179547019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1.8803418803418806E-2</v>
      </c>
      <c r="I152" s="24">
        <f>($D$162/$E$163)*G162</f>
        <v>250.19857602567049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8.6609686609686612E-2</v>
      </c>
      <c r="I153" s="24">
        <f>($D$162/$E$163)*G163</f>
        <v>1152.4298047243003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3.4188034188034191E-2</v>
      </c>
      <c r="I154" s="24">
        <f>($D$162/$E$163)*G164</f>
        <v>454.90650186485539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0.13960113960113962</v>
      </c>
      <c r="I157" s="26">
        <f>SUM(I152:I156)</f>
        <v>1857.5348826148261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13306.015179547019</v>
      </c>
      <c r="B162" s="172"/>
      <c r="C162" s="24">
        <f>I148</f>
        <v>0</v>
      </c>
      <c r="D162" s="173">
        <f>A162+C162</f>
        <v>13306.015179547019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0.1225</v>
      </c>
      <c r="E163" s="66">
        <f>C163-D163</f>
        <v>0.87749999999999995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6.6500000000000004E-2</v>
      </c>
      <c r="E164" s="68">
        <f>C164-D164</f>
        <v>0.9335</v>
      </c>
      <c r="F164" s="17" t="str">
        <f>B154</f>
        <v>ISS</v>
      </c>
      <c r="G164" s="64">
        <f>I11</f>
        <v>0.03</v>
      </c>
      <c r="H164" s="163">
        <f>I11</f>
        <v>0.03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0.1225</v>
      </c>
      <c r="H167" s="164">
        <f>SUM(H162:I166)</f>
        <v>6.6500000000000004E-2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0.13960113960113962</v>
      </c>
      <c r="I170" s="48">
        <f>I157</f>
        <v>1857.5348826148261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0.49079321794698472</v>
      </c>
      <c r="I174" s="73">
        <f>I46</f>
        <v>7442.1674999999996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0.3867067856502614</v>
      </c>
      <c r="I175" s="73">
        <f>I66+I78+I85+I89</f>
        <v>5863.8476795470206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</v>
      </c>
      <c r="I176" s="73">
        <f>I103</f>
        <v>0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0.87750000359724611</v>
      </c>
      <c r="I177" s="48">
        <f>SUM(I174:I176)</f>
        <v>13306.015179547019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0.12250000050217964</v>
      </c>
      <c r="I186" s="24">
        <f>I157</f>
        <v>1857.5348826148261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0.12250000050217964</v>
      </c>
      <c r="I187" s="48">
        <f>I157</f>
        <v>1857.5348826148261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2865.3999417678601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15163.55</v>
      </c>
      <c r="H197" s="81">
        <f>IF(D6="12x36",2,1)</f>
        <v>1</v>
      </c>
      <c r="I197" s="91">
        <f>G197*H197</f>
        <v>15163.55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244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150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30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266</v>
      </c>
      <c r="E7" s="157"/>
      <c r="F7" s="157"/>
      <c r="G7" s="210" t="s">
        <v>6</v>
      </c>
      <c r="H7" s="210"/>
      <c r="I7" s="212" t="s">
        <v>175</v>
      </c>
    </row>
    <row r="8" spans="1:11" ht="39.75" customHeight="1" x14ac:dyDescent="0.25">
      <c r="A8" s="183" t="s">
        <v>7</v>
      </c>
      <c r="B8" s="183"/>
      <c r="C8" s="183"/>
      <c r="D8" s="157" t="s">
        <v>268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227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SANTA ROSA</v>
      </c>
      <c r="H11" s="10" t="s">
        <v>12</v>
      </c>
      <c r="I11" s="13">
        <v>0.05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6.5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0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0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0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>
        <v>0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7442.1674999999996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7442.1674999999996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1488.4335000000001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111.63251249999999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74.421674999999993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14.884335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186.05418750000001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595.37339999999995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223.26502499999998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44.653005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2738.7176400000003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887.95477309499995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152.4081482325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90.221396602499993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85.108627529999993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1.294937145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3.2894380349999999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1.3768009874999998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675.67438732499988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1897.3285089524998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359.61297576750002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26.129450092499997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143.84221343999999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529.58463930000005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698.21689129452011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698.21689129452011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5863.8476795470206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6.5</v>
      </c>
      <c r="B107" s="190"/>
      <c r="C107" s="17">
        <f>IF(I13="Não aplicável",0,I13)</f>
        <v>22</v>
      </c>
      <c r="D107" s="17">
        <v>2</v>
      </c>
      <c r="E107" s="37">
        <f>A107*C107*D107</f>
        <v>286</v>
      </c>
      <c r="F107" s="37">
        <f>I38</f>
        <v>7442.1674999999996</v>
      </c>
      <c r="G107" s="38">
        <f>IF(I14="Não aplicável",0,I14)</f>
        <v>0.06</v>
      </c>
      <c r="H107" s="37">
        <f>F107*G107</f>
        <v>446.53004999999996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0</v>
      </c>
      <c r="B115" s="189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1.787922024</v>
      </c>
      <c r="I117" s="48">
        <f>I46+I91+I103</f>
        <v>13306.015179547019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1330.6015179547021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7442.1674999999996</v>
      </c>
      <c r="B133" s="180"/>
      <c r="C133" s="62">
        <f>I66</f>
        <v>2738.7176400000003</v>
      </c>
      <c r="D133" s="62">
        <f>I78</f>
        <v>1897.3285089524998</v>
      </c>
      <c r="E133" s="62">
        <f>I85</f>
        <v>529.58463930000005</v>
      </c>
      <c r="F133" s="62">
        <f>I89</f>
        <v>698.21689129452011</v>
      </c>
      <c r="G133" s="62">
        <f>I103</f>
        <v>0</v>
      </c>
      <c r="H133" s="62">
        <f>A133+C133+D133+E133+F133+G133</f>
        <v>13306.015179547019</v>
      </c>
      <c r="I133" s="62">
        <f>H133-I131</f>
        <v>13306.015179547019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2395.0827323184635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7442.1674999999996</v>
      </c>
      <c r="B146" s="180"/>
      <c r="C146" s="62">
        <f>I66</f>
        <v>2738.7176400000003</v>
      </c>
      <c r="D146" s="62">
        <f>I78</f>
        <v>1897.3285089524998</v>
      </c>
      <c r="E146" s="62">
        <f>I85</f>
        <v>529.58463930000005</v>
      </c>
      <c r="F146" s="62">
        <f>I89</f>
        <v>698.21689129452011</v>
      </c>
      <c r="G146" s="62">
        <f>I103</f>
        <v>0</v>
      </c>
      <c r="H146" s="62">
        <f>A146+C146+D146+E146+F146+G146</f>
        <v>13306.015179547019</v>
      </c>
      <c r="I146" s="62">
        <f>H146-I144</f>
        <v>13306.015179547019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1.9241982507288629E-2</v>
      </c>
      <c r="I152" s="24">
        <f>($D$162/$E$163)*G162</f>
        <v>256.03411132656072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8.8629737609329448E-2</v>
      </c>
      <c r="I153" s="24">
        <f>($D$162/$E$163)*G163</f>
        <v>1179.3086339890069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5.830903790087464E-2</v>
      </c>
      <c r="I154" s="24">
        <f>($D$162/$E$163)*G164</f>
        <v>775.86094341382045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0.16618075801749271</v>
      </c>
      <c r="I157" s="26">
        <f>SUM(I152:I156)</f>
        <v>2211.203688729388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13306.015179547019</v>
      </c>
      <c r="B162" s="172"/>
      <c r="C162" s="24">
        <f>I148</f>
        <v>0</v>
      </c>
      <c r="D162" s="173">
        <f>A162+C162</f>
        <v>13306.015179547019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0.14250000000000002</v>
      </c>
      <c r="E163" s="66">
        <f>C163-D163</f>
        <v>0.85749999999999993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8.6499999999999994E-2</v>
      </c>
      <c r="E164" s="68">
        <f>C164-D164</f>
        <v>0.91349999999999998</v>
      </c>
      <c r="F164" s="17" t="str">
        <f>B154</f>
        <v>ISS</v>
      </c>
      <c r="G164" s="64">
        <f>I11</f>
        <v>0.05</v>
      </c>
      <c r="H164" s="163">
        <f>I11</f>
        <v>0.05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0.14250000000000002</v>
      </c>
      <c r="H167" s="164">
        <f>SUM(H162:I166)</f>
        <v>8.6499999999999994E-2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0.16618075801749271</v>
      </c>
      <c r="I170" s="48">
        <f>I157</f>
        <v>2211.203688729388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0.47960701079188151</v>
      </c>
      <c r="I174" s="73">
        <f>I46</f>
        <v>7442.1674999999996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0.37789292666772917</v>
      </c>
      <c r="I175" s="73">
        <f>I66+I78+I85+I89</f>
        <v>5863.8476795470206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</v>
      </c>
      <c r="I176" s="73">
        <f>I103</f>
        <v>0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0.85749993745961062</v>
      </c>
      <c r="I177" s="48">
        <f>SUM(I174:I176)</f>
        <v>13306.015179547019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0.1424999896069907</v>
      </c>
      <c r="I186" s="24">
        <f>I157</f>
        <v>2211.203688729388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0.1424999896069907</v>
      </c>
      <c r="I187" s="48">
        <f>I157</f>
        <v>2211.203688729388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2865.3999417678601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15517.22</v>
      </c>
      <c r="H197" s="81">
        <f>IF(D6="12x36",2,1)</f>
        <v>1</v>
      </c>
      <c r="I197" s="91">
        <f>G197*H197</f>
        <v>15517.22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245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150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30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266</v>
      </c>
      <c r="E7" s="157"/>
      <c r="F7" s="157"/>
      <c r="G7" s="210" t="s">
        <v>6</v>
      </c>
      <c r="H7" s="210"/>
      <c r="I7" s="212" t="s">
        <v>175</v>
      </c>
    </row>
    <row r="8" spans="1:11" ht="39.75" customHeight="1" x14ac:dyDescent="0.25">
      <c r="A8" s="183" t="s">
        <v>7</v>
      </c>
      <c r="B8" s="183"/>
      <c r="C8" s="183"/>
      <c r="D8" s="157" t="s">
        <v>268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215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LAJEADO</v>
      </c>
      <c r="H11" s="10" t="s">
        <v>12</v>
      </c>
      <c r="I11" s="13">
        <v>2.5000000000000001E-2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6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0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0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0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>
        <v>0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7442.1674999999996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7442.1674999999996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1488.4335000000001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111.63251249999999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74.421674999999993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14.884335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186.05418750000001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595.37339999999995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223.26502499999998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44.653005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2738.7176400000003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887.95477309499995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152.4081482325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90.221396602499993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85.108627529999993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1.294937145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3.2894380349999999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1.3768009874999998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675.67438732499988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1897.3285089524998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359.61297576750002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26.129450092499997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143.84221343999999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529.58463930000005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698.21689129452011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698.21689129452011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5863.8476795470206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6</v>
      </c>
      <c r="B107" s="190"/>
      <c r="C107" s="17">
        <f>IF(I13="Não aplicável",0,I13)</f>
        <v>22</v>
      </c>
      <c r="D107" s="17">
        <v>2</v>
      </c>
      <c r="E107" s="37">
        <f>A107*C107*D107</f>
        <v>264</v>
      </c>
      <c r="F107" s="37">
        <f>I38</f>
        <v>7442.1674999999996</v>
      </c>
      <c r="G107" s="38">
        <f>IF(I14="Não aplicável",0,I14)</f>
        <v>0.06</v>
      </c>
      <c r="H107" s="37">
        <f>F107*G107</f>
        <v>446.53004999999996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0</v>
      </c>
      <c r="B115" s="189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1.787922024</v>
      </c>
      <c r="I117" s="48">
        <f>I46+I91+I103</f>
        <v>13306.015179547019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1330.6015179547021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7442.1674999999996</v>
      </c>
      <c r="B133" s="180"/>
      <c r="C133" s="62">
        <f>I66</f>
        <v>2738.7176400000003</v>
      </c>
      <c r="D133" s="62">
        <f>I78</f>
        <v>1897.3285089524998</v>
      </c>
      <c r="E133" s="62">
        <f>I85</f>
        <v>529.58463930000005</v>
      </c>
      <c r="F133" s="62">
        <f>I89</f>
        <v>698.21689129452011</v>
      </c>
      <c r="G133" s="62">
        <f>I103</f>
        <v>0</v>
      </c>
      <c r="H133" s="62">
        <f>A133+C133+D133+E133+F133+G133</f>
        <v>13306.015179547019</v>
      </c>
      <c r="I133" s="62">
        <f>H133-I131</f>
        <v>13306.015179547019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2395.0827323184635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7442.1674999999996</v>
      </c>
      <c r="B146" s="180"/>
      <c r="C146" s="62">
        <f>I66</f>
        <v>2738.7176400000003</v>
      </c>
      <c r="D146" s="62">
        <f>I78</f>
        <v>1897.3285089524998</v>
      </c>
      <c r="E146" s="62">
        <f>I85</f>
        <v>529.58463930000005</v>
      </c>
      <c r="F146" s="62">
        <f>I89</f>
        <v>698.21689129452011</v>
      </c>
      <c r="G146" s="62">
        <f>I103</f>
        <v>0</v>
      </c>
      <c r="H146" s="62">
        <f>A146+C146+D146+E146+F146+G146</f>
        <v>13306.015179547019</v>
      </c>
      <c r="I146" s="62">
        <f>H146-I144</f>
        <v>13306.015179547019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1.8696883852691217E-2</v>
      </c>
      <c r="I152" s="24">
        <f>($D$162/$E$163)*G162</f>
        <v>248.7810203541369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8.6118980169971659E-2</v>
      </c>
      <c r="I153" s="24">
        <f>($D$162/$E$163)*G163</f>
        <v>1145.9004573887516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2.8328611898016998E-2</v>
      </c>
      <c r="I154" s="24">
        <f>($D$162/$E$163)*G164</f>
        <v>376.94093993051047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0.13314447592067988</v>
      </c>
      <c r="I157" s="26">
        <f>SUM(I152:I156)</f>
        <v>1771.622417673399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13306.015179547019</v>
      </c>
      <c r="B162" s="172"/>
      <c r="C162" s="24">
        <f>I148</f>
        <v>0</v>
      </c>
      <c r="D162" s="173">
        <f>A162+C162</f>
        <v>13306.015179547019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0.11749999999999999</v>
      </c>
      <c r="E163" s="66">
        <f>C163-D163</f>
        <v>0.88250000000000006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6.1499999999999999E-2</v>
      </c>
      <c r="E164" s="68">
        <f>C164-D164</f>
        <v>0.9385</v>
      </c>
      <c r="F164" s="17" t="str">
        <f>B154</f>
        <v>ISS</v>
      </c>
      <c r="G164" s="64">
        <f>I11</f>
        <v>2.5000000000000001E-2</v>
      </c>
      <c r="H164" s="163">
        <f>I11</f>
        <v>2.5000000000000001E-2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0.11749999999999999</v>
      </c>
      <c r="H167" s="164">
        <f>SUM(H162:I166)</f>
        <v>6.1499999999999999E-2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0.13314447592067988</v>
      </c>
      <c r="I170" s="48">
        <f>I157</f>
        <v>1771.622417673399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0.49358967981726581</v>
      </c>
      <c r="I174" s="73">
        <f>I46</f>
        <v>7442.1674999999996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0.38891017954713208</v>
      </c>
      <c r="I175" s="73">
        <f>I66+I78+I85+I89</f>
        <v>5863.8476795470206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</v>
      </c>
      <c r="I176" s="73">
        <f>I103</f>
        <v>0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0.8824998593643979</v>
      </c>
      <c r="I177" s="48">
        <f>SUM(I174:I176)</f>
        <v>13306.015179547019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0.11749998127514645</v>
      </c>
      <c r="I186" s="24">
        <f>I157</f>
        <v>1771.622417673399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0.11749998127514645</v>
      </c>
      <c r="I187" s="48">
        <f>I157</f>
        <v>1771.622417673399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2865.3999417678601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15077.64</v>
      </c>
      <c r="H197" s="81">
        <f>IF(D6="12x36",2,1)</f>
        <v>1</v>
      </c>
      <c r="I197" s="91">
        <f>G197*H197</f>
        <v>15077.64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L197"/>
  <sheetViews>
    <sheetView showGridLines="0" tabSelected="1" view="pageBreakPreview" topLeftCell="A188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246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150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30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266</v>
      </c>
      <c r="E7" s="157"/>
      <c r="F7" s="157"/>
      <c r="G7" s="210" t="s">
        <v>6</v>
      </c>
      <c r="H7" s="210"/>
      <c r="I7" s="212" t="s">
        <v>175</v>
      </c>
    </row>
    <row r="8" spans="1:11" ht="39.75" customHeight="1" x14ac:dyDescent="0.25">
      <c r="A8" s="183" t="s">
        <v>7</v>
      </c>
      <c r="B8" s="183"/>
      <c r="C8" s="183"/>
      <c r="D8" s="157" t="s">
        <v>268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216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PELOTAS</v>
      </c>
      <c r="H11" s="10" t="s">
        <v>12</v>
      </c>
      <c r="I11" s="13">
        <v>0.04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6.25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0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0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0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>
        <v>0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7442.1674999999996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7442.1674999999996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1488.4335000000001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111.63251249999999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74.421674999999993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14.884335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186.05418750000001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595.37339999999995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223.26502499999998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44.653005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2738.7176400000003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887.95477309499995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152.4081482325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90.221396602499993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85.108627529999993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1.294937145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3.2894380349999999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1.3768009874999998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675.67438732499988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1897.3285089524998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359.61297576750002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26.129450092499997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143.84221343999999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529.58463930000005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698.21689129452011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698.21689129452011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5863.8476795470206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6.25</v>
      </c>
      <c r="B107" s="190"/>
      <c r="C107" s="17">
        <f>IF(I13="Não aplicável",0,I13)</f>
        <v>22</v>
      </c>
      <c r="D107" s="17">
        <v>2</v>
      </c>
      <c r="E107" s="37">
        <f>A107*C107*D107</f>
        <v>275</v>
      </c>
      <c r="F107" s="37">
        <f>I38</f>
        <v>7442.1674999999996</v>
      </c>
      <c r="G107" s="38">
        <f>IF(I14="Não aplicável",0,I14)</f>
        <v>0.06</v>
      </c>
      <c r="H107" s="37">
        <f>F107*G107</f>
        <v>446.53004999999996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0</v>
      </c>
      <c r="B115" s="189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1.787922024</v>
      </c>
      <c r="I117" s="48">
        <f>I46+I91+I103</f>
        <v>13306.015179547019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1330.6015179547021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7442.1674999999996</v>
      </c>
      <c r="B133" s="180"/>
      <c r="C133" s="62">
        <f>I66</f>
        <v>2738.7176400000003</v>
      </c>
      <c r="D133" s="62">
        <f>I78</f>
        <v>1897.3285089524998</v>
      </c>
      <c r="E133" s="62">
        <f>I85</f>
        <v>529.58463930000005</v>
      </c>
      <c r="F133" s="62">
        <f>I89</f>
        <v>698.21689129452011</v>
      </c>
      <c r="G133" s="62">
        <f>I103</f>
        <v>0</v>
      </c>
      <c r="H133" s="62">
        <f>A133+C133+D133+E133+F133+G133</f>
        <v>13306.015179547019</v>
      </c>
      <c r="I133" s="62">
        <f>H133-I131</f>
        <v>13306.015179547019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2395.0827323184635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7442.1674999999996</v>
      </c>
      <c r="B146" s="180"/>
      <c r="C146" s="62">
        <f>I66</f>
        <v>2738.7176400000003</v>
      </c>
      <c r="D146" s="62">
        <f>I78</f>
        <v>1897.3285089524998</v>
      </c>
      <c r="E146" s="62">
        <f>I85</f>
        <v>529.58463930000005</v>
      </c>
      <c r="F146" s="62">
        <f>I89</f>
        <v>698.21689129452011</v>
      </c>
      <c r="G146" s="62">
        <f>I103</f>
        <v>0</v>
      </c>
      <c r="H146" s="62">
        <f>A146+C146+D146+E146+F146+G146</f>
        <v>13306.015179547019</v>
      </c>
      <c r="I146" s="62">
        <f>H146-I144</f>
        <v>13306.015179547019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1.9020172910662828E-2</v>
      </c>
      <c r="I152" s="24">
        <f>($D$162/$E$163)*G162</f>
        <v>253.08270946688859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8.7608069164265126E-2</v>
      </c>
      <c r="I153" s="24">
        <f>($D$162/$E$163)*G163</f>
        <v>1165.7142981505169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4.6109510086455335E-2</v>
      </c>
      <c r="I154" s="24">
        <f>($D$162/$E$163)*G164</f>
        <v>613.53384113185109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0.1527377521613833</v>
      </c>
      <c r="I157" s="26">
        <f>SUM(I152:I156)</f>
        <v>2032.3308487492568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13306.015179547019</v>
      </c>
      <c r="B162" s="172"/>
      <c r="C162" s="24">
        <f>I148</f>
        <v>0</v>
      </c>
      <c r="D162" s="173">
        <f>A162+C162</f>
        <v>13306.015179547019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0.13250000000000001</v>
      </c>
      <c r="E163" s="66">
        <f>C163-D163</f>
        <v>0.86749999999999994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7.6499999999999999E-2</v>
      </c>
      <c r="E164" s="68">
        <f>C164-D164</f>
        <v>0.92349999999999999</v>
      </c>
      <c r="F164" s="17" t="str">
        <f>B154</f>
        <v>ISS</v>
      </c>
      <c r="G164" s="64">
        <f>I11</f>
        <v>0.04</v>
      </c>
      <c r="H164" s="163">
        <f>I11</f>
        <v>0.04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0.13250000000000001</v>
      </c>
      <c r="H167" s="164">
        <f>SUM(H162:I166)</f>
        <v>7.6499999999999999E-2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0.1527377521613833</v>
      </c>
      <c r="I170" s="48">
        <f>I157</f>
        <v>2032.3308487492568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0.48520000521568485</v>
      </c>
      <c r="I174" s="73">
        <f>I46</f>
        <v>7442.1674999999996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0.38229977015435301</v>
      </c>
      <c r="I175" s="73">
        <f>I66+I78+I85+I89</f>
        <v>5863.8476795470206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</v>
      </c>
      <c r="I176" s="73">
        <f>I103</f>
        <v>0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0.86749977537003786</v>
      </c>
      <c r="I177" s="48">
        <f>SUM(I174:I176)</f>
        <v>13306.015179547019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0.13249996569052452</v>
      </c>
      <c r="I186" s="24">
        <f>I157</f>
        <v>2032.3308487492568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0.13249996569052452</v>
      </c>
      <c r="I187" s="48">
        <f>I157</f>
        <v>2032.3308487492568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2865.3999417678601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15338.35</v>
      </c>
      <c r="H197" s="81">
        <f>IF(D6="12x36",2,1)</f>
        <v>1</v>
      </c>
      <c r="I197" s="91">
        <f>G197*H197</f>
        <v>15338.35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L197"/>
  <sheetViews>
    <sheetView showGridLines="0" tabSelected="1" view="pageBreakPreview" topLeftCell="A169" zoomScale="145" zoomScaleNormal="130" zoomScaleSheetLayoutView="14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247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150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30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266</v>
      </c>
      <c r="E7" s="157"/>
      <c r="F7" s="157"/>
      <c r="G7" s="210" t="s">
        <v>6</v>
      </c>
      <c r="H7" s="210"/>
      <c r="I7" s="212" t="s">
        <v>175</v>
      </c>
    </row>
    <row r="8" spans="1:11" ht="39.75" customHeight="1" x14ac:dyDescent="0.25">
      <c r="A8" s="183" t="s">
        <v>7</v>
      </c>
      <c r="B8" s="183"/>
      <c r="C8" s="183"/>
      <c r="D8" s="157" t="s">
        <v>268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217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SANTA MARIA</v>
      </c>
      <c r="H11" s="10" t="s">
        <v>12</v>
      </c>
      <c r="I11" s="13">
        <v>0.04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7.25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0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0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0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>
        <v>0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7442.1674999999996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7442.1674999999996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1488.4335000000001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111.63251249999999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74.421674999999993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14.884335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186.05418750000001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595.37339999999995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223.26502499999998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44.653005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2738.7176400000003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887.95477309499995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152.4081482325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90.221396602499993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85.108627529999993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1.294937145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3.2894380349999999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1.3768009874999998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675.67438732499988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1897.3285089524998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359.61297576750002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26.129450092499997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143.84221343999999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529.58463930000005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698.21689129452011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698.21689129452011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5863.8476795470206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7.25</v>
      </c>
      <c r="B107" s="190"/>
      <c r="C107" s="17">
        <f>IF(I13="Não aplicável",0,I13)</f>
        <v>22</v>
      </c>
      <c r="D107" s="17">
        <v>2</v>
      </c>
      <c r="E107" s="37">
        <f>A107*C107*D107</f>
        <v>319</v>
      </c>
      <c r="F107" s="37">
        <f>I38</f>
        <v>7442.1674999999996</v>
      </c>
      <c r="G107" s="38">
        <f>IF(I14="Não aplicável",0,I14)</f>
        <v>0.06</v>
      </c>
      <c r="H107" s="37">
        <f>F107*G107</f>
        <v>446.53004999999996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0</v>
      </c>
      <c r="B115" s="189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1.787922024</v>
      </c>
      <c r="I117" s="48">
        <f>I46+I91+I103</f>
        <v>13306.015179547019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1330.6015179547021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7442.1674999999996</v>
      </c>
      <c r="B133" s="180"/>
      <c r="C133" s="62">
        <f>I66</f>
        <v>2738.7176400000003</v>
      </c>
      <c r="D133" s="62">
        <f>I78</f>
        <v>1897.3285089524998</v>
      </c>
      <c r="E133" s="62">
        <f>I85</f>
        <v>529.58463930000005</v>
      </c>
      <c r="F133" s="62">
        <f>I89</f>
        <v>698.21689129452011</v>
      </c>
      <c r="G133" s="62">
        <f>I103</f>
        <v>0</v>
      </c>
      <c r="H133" s="62">
        <f>A133+C133+D133+E133+F133+G133</f>
        <v>13306.015179547019</v>
      </c>
      <c r="I133" s="62">
        <f>H133-I131</f>
        <v>13306.015179547019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2395.0827323184635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7442.1674999999996</v>
      </c>
      <c r="B146" s="180"/>
      <c r="C146" s="62">
        <f>I66</f>
        <v>2738.7176400000003</v>
      </c>
      <c r="D146" s="62">
        <f>I78</f>
        <v>1897.3285089524998</v>
      </c>
      <c r="E146" s="62">
        <f>I85</f>
        <v>529.58463930000005</v>
      </c>
      <c r="F146" s="62">
        <f>I89</f>
        <v>698.21689129452011</v>
      </c>
      <c r="G146" s="62">
        <f>I103</f>
        <v>0</v>
      </c>
      <c r="H146" s="62">
        <f>A146+C146+D146+E146+F146+G146</f>
        <v>13306.015179547019</v>
      </c>
      <c r="I146" s="62">
        <f>H146-I144</f>
        <v>13306.015179547019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1.9020172910662828E-2</v>
      </c>
      <c r="I152" s="24">
        <f>($D$162/$E$163)*G162</f>
        <v>253.08270946688859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8.7608069164265126E-2</v>
      </c>
      <c r="I153" s="24">
        <f>($D$162/$E$163)*G163</f>
        <v>1165.7142981505169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4.6109510086455335E-2</v>
      </c>
      <c r="I154" s="24">
        <f>($D$162/$E$163)*G164</f>
        <v>613.53384113185109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0.1527377521613833</v>
      </c>
      <c r="I157" s="26">
        <f>SUM(I152:I156)</f>
        <v>2032.3308487492568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13306.015179547019</v>
      </c>
      <c r="B162" s="172"/>
      <c r="C162" s="24">
        <f>I148</f>
        <v>0</v>
      </c>
      <c r="D162" s="173">
        <f>A162+C162</f>
        <v>13306.015179547019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0.13250000000000001</v>
      </c>
      <c r="E163" s="66">
        <f>C163-D163</f>
        <v>0.86749999999999994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7.6499999999999999E-2</v>
      </c>
      <c r="E164" s="68">
        <f>C164-D164</f>
        <v>0.92349999999999999</v>
      </c>
      <c r="F164" s="17" t="str">
        <f>B154</f>
        <v>ISS</v>
      </c>
      <c r="G164" s="64">
        <f>I11</f>
        <v>0.04</v>
      </c>
      <c r="H164" s="163">
        <f>I11</f>
        <v>0.04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0.13250000000000001</v>
      </c>
      <c r="H167" s="164">
        <f>SUM(H162:I166)</f>
        <v>7.6499999999999999E-2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0.1527377521613833</v>
      </c>
      <c r="I170" s="48">
        <f>I157</f>
        <v>2032.3308487492568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0.48520000521568485</v>
      </c>
      <c r="I174" s="73">
        <f>I46</f>
        <v>7442.1674999999996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0.38229977015435301</v>
      </c>
      <c r="I175" s="73">
        <f>I66+I78+I85+I89</f>
        <v>5863.8476795470206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</v>
      </c>
      <c r="I176" s="73">
        <f>I103</f>
        <v>0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0.86749977537003786</v>
      </c>
      <c r="I177" s="48">
        <f>SUM(I174:I176)</f>
        <v>13306.015179547019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0.13249996569052452</v>
      </c>
      <c r="I186" s="24">
        <f>I157</f>
        <v>2032.3308487492568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0.13249996569052452</v>
      </c>
      <c r="I187" s="48">
        <f>I157</f>
        <v>2032.3308487492568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2865.3999417678601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15338.35</v>
      </c>
      <c r="H197" s="81">
        <f>IF(D6="12x36",2,1)</f>
        <v>1</v>
      </c>
      <c r="I197" s="91">
        <f>G197*H197</f>
        <v>15338.35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L197"/>
  <sheetViews>
    <sheetView showGridLines="0" tabSelected="1" view="pageBreakPreview" topLeftCell="A179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248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150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30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266</v>
      </c>
      <c r="E7" s="157"/>
      <c r="F7" s="157"/>
      <c r="G7" s="210" t="s">
        <v>6</v>
      </c>
      <c r="H7" s="210"/>
      <c r="I7" s="212" t="s">
        <v>175</v>
      </c>
    </row>
    <row r="8" spans="1:11" ht="39.75" customHeight="1" x14ac:dyDescent="0.25">
      <c r="A8" s="183" t="s">
        <v>7</v>
      </c>
      <c r="B8" s="183"/>
      <c r="C8" s="183"/>
      <c r="D8" s="157" t="s">
        <v>268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218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PASSO FUNDO</v>
      </c>
      <c r="H11" s="10" t="s">
        <v>12</v>
      </c>
      <c r="I11" s="13">
        <v>0.02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6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0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0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0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>
        <v>0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7442.1674999999996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7442.1674999999996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1488.4335000000001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111.63251249999999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74.421674999999993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14.884335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186.05418750000001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595.37339999999995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223.26502499999998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44.653005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2738.7176400000003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887.95477309499995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152.4081482325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90.221396602499993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85.108627529999993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1.294937145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3.2894380349999999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1.3768009874999998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675.67438732499988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1897.3285089524998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359.61297576750002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26.129450092499997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143.84221343999999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529.58463930000005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698.21689129452011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698.21689129452011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5863.8476795470206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6</v>
      </c>
      <c r="B107" s="190"/>
      <c r="C107" s="17">
        <f>IF(I13="Não aplicável",0,I13)</f>
        <v>22</v>
      </c>
      <c r="D107" s="17">
        <v>2</v>
      </c>
      <c r="E107" s="37">
        <f>A107*C107*D107</f>
        <v>264</v>
      </c>
      <c r="F107" s="37">
        <f>I38</f>
        <v>7442.1674999999996</v>
      </c>
      <c r="G107" s="38">
        <f>IF(I14="Não aplicável",0,I14)</f>
        <v>0.06</v>
      </c>
      <c r="H107" s="37">
        <f>F107*G107</f>
        <v>446.53004999999996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0</v>
      </c>
      <c r="B115" s="189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1.787922024</v>
      </c>
      <c r="I117" s="48">
        <f>I46+I91+I103</f>
        <v>13306.015179547019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1330.6015179547021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7442.1674999999996</v>
      </c>
      <c r="B133" s="180"/>
      <c r="C133" s="62">
        <f>I66</f>
        <v>2738.7176400000003</v>
      </c>
      <c r="D133" s="62">
        <f>I78</f>
        <v>1897.3285089524998</v>
      </c>
      <c r="E133" s="62">
        <f>I85</f>
        <v>529.58463930000005</v>
      </c>
      <c r="F133" s="62">
        <f>I89</f>
        <v>698.21689129452011</v>
      </c>
      <c r="G133" s="62">
        <f>I103</f>
        <v>0</v>
      </c>
      <c r="H133" s="62">
        <f>A133+C133+D133+E133+F133+G133</f>
        <v>13306.015179547019</v>
      </c>
      <c r="I133" s="62">
        <f>H133-I131</f>
        <v>13306.015179547019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2395.0827323184635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7442.1674999999996</v>
      </c>
      <c r="B146" s="180"/>
      <c r="C146" s="62">
        <f>I66</f>
        <v>2738.7176400000003</v>
      </c>
      <c r="D146" s="62">
        <f>I78</f>
        <v>1897.3285089524998</v>
      </c>
      <c r="E146" s="62">
        <f>I85</f>
        <v>529.58463930000005</v>
      </c>
      <c r="F146" s="62">
        <f>I89</f>
        <v>698.21689129452011</v>
      </c>
      <c r="G146" s="62">
        <f>I103</f>
        <v>0</v>
      </c>
      <c r="H146" s="62">
        <f>A146+C146+D146+E146+F146+G146</f>
        <v>13306.015179547019</v>
      </c>
      <c r="I146" s="62">
        <f>H146-I144</f>
        <v>13306.015179547019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1.859154929577465E-2</v>
      </c>
      <c r="I152" s="24">
        <f>($D$162/$E$163)*G162</f>
        <v>247.37943714087419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8.5633802816901416E-2</v>
      </c>
      <c r="I153" s="24">
        <f>($D$162/$E$163)*G163</f>
        <v>1139.4446801640265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2.2535211267605635E-2</v>
      </c>
      <c r="I154" s="24">
        <f>($D$162/$E$163)*G164</f>
        <v>299.8538632010596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0.12676056338028172</v>
      </c>
      <c r="I157" s="26">
        <f>SUM(I152:I156)</f>
        <v>1686.6779805059602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13306.015179547019</v>
      </c>
      <c r="B162" s="172"/>
      <c r="C162" s="24">
        <f>I148</f>
        <v>0</v>
      </c>
      <c r="D162" s="173">
        <f>A162+C162</f>
        <v>13306.015179547019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0.1125</v>
      </c>
      <c r="E163" s="66">
        <f>C163-D163</f>
        <v>0.88749999999999996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5.6499999999999995E-2</v>
      </c>
      <c r="E164" s="68">
        <f>C164-D164</f>
        <v>0.94350000000000001</v>
      </c>
      <c r="F164" s="17" t="str">
        <f>B154</f>
        <v>ISS</v>
      </c>
      <c r="G164" s="64">
        <f>I11</f>
        <v>0.02</v>
      </c>
      <c r="H164" s="163">
        <f>I11</f>
        <v>0.02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0.1125</v>
      </c>
      <c r="H167" s="164">
        <f>SUM(H162:I166)</f>
        <v>5.6499999999999995E-2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0.12676056338028172</v>
      </c>
      <c r="I170" s="48">
        <f>I157</f>
        <v>1686.6779805059602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0.49638640564168268</v>
      </c>
      <c r="I174" s="73">
        <f>I46</f>
        <v>7442.1674999999996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0.39111378141927966</v>
      </c>
      <c r="I175" s="73">
        <f>I66+I78+I85+I89</f>
        <v>5863.8476795470206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</v>
      </c>
      <c r="I176" s="73">
        <f>I103</f>
        <v>0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0.88750018706096234</v>
      </c>
      <c r="I177" s="48">
        <f>SUM(I174:I176)</f>
        <v>13306.015179547019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0.11250002371195297</v>
      </c>
      <c r="I186" s="24">
        <f>I157</f>
        <v>1686.6779805059602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0.11250002371195297</v>
      </c>
      <c r="I187" s="48">
        <f>I157</f>
        <v>1686.6779805059602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2865.3999417678601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14992.69</v>
      </c>
      <c r="H197" s="81">
        <f>IF(D6="12x36",2,1)</f>
        <v>1</v>
      </c>
      <c r="I197" s="91">
        <f>G197*H197</f>
        <v>14992.69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249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150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30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266</v>
      </c>
      <c r="E7" s="157"/>
      <c r="F7" s="157"/>
      <c r="G7" s="210" t="s">
        <v>6</v>
      </c>
      <c r="H7" s="210"/>
      <c r="I7" s="212" t="s">
        <v>175</v>
      </c>
    </row>
    <row r="8" spans="1:11" ht="39.75" customHeight="1" x14ac:dyDescent="0.25">
      <c r="A8" s="183" t="s">
        <v>7</v>
      </c>
      <c r="B8" s="183"/>
      <c r="C8" s="183"/>
      <c r="D8" s="157" t="s">
        <v>268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219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URUGUAIANA</v>
      </c>
      <c r="H11" s="10" t="s">
        <v>12</v>
      </c>
      <c r="I11" s="13">
        <v>0.03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5.3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0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0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0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>
        <v>0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7442.1674999999996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7442.1674999999996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1488.4335000000001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111.63251249999999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74.421674999999993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14.884335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186.05418750000001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595.37339999999995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223.26502499999998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44.653005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2738.7176400000003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887.95477309499995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152.4081482325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90.221396602499993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85.108627529999993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1.294937145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3.2894380349999999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1.3768009874999998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675.67438732499988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1897.3285089524998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359.61297576750002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26.129450092499997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143.84221343999999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529.58463930000005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698.21689129452011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698.21689129452011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5863.8476795470206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5.3</v>
      </c>
      <c r="B107" s="190"/>
      <c r="C107" s="17">
        <f>IF(I13="Não aplicável",0,I13)</f>
        <v>22</v>
      </c>
      <c r="D107" s="17">
        <v>2</v>
      </c>
      <c r="E107" s="37">
        <f>A107*C107*D107</f>
        <v>233.2</v>
      </c>
      <c r="F107" s="37">
        <f>I38</f>
        <v>7442.1674999999996</v>
      </c>
      <c r="G107" s="38">
        <f>IF(I14="Não aplicável",0,I14)</f>
        <v>0.06</v>
      </c>
      <c r="H107" s="37">
        <f>F107*G107</f>
        <v>446.53004999999996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0</v>
      </c>
      <c r="B115" s="189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1.787922024</v>
      </c>
      <c r="I117" s="48">
        <f>I46+I91+I103</f>
        <v>13306.015179547019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1330.6015179547021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7442.1674999999996</v>
      </c>
      <c r="B133" s="180"/>
      <c r="C133" s="62">
        <f>I66</f>
        <v>2738.7176400000003</v>
      </c>
      <c r="D133" s="62">
        <f>I78</f>
        <v>1897.3285089524998</v>
      </c>
      <c r="E133" s="62">
        <f>I85</f>
        <v>529.58463930000005</v>
      </c>
      <c r="F133" s="62">
        <f>I89</f>
        <v>698.21689129452011</v>
      </c>
      <c r="G133" s="62">
        <f>I103</f>
        <v>0</v>
      </c>
      <c r="H133" s="62">
        <f>A133+C133+D133+E133+F133+G133</f>
        <v>13306.015179547019</v>
      </c>
      <c r="I133" s="62">
        <f>H133-I131</f>
        <v>13306.015179547019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2395.0827323184635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7442.1674999999996</v>
      </c>
      <c r="B146" s="180"/>
      <c r="C146" s="62">
        <f>I66</f>
        <v>2738.7176400000003</v>
      </c>
      <c r="D146" s="62">
        <f>I78</f>
        <v>1897.3285089524998</v>
      </c>
      <c r="E146" s="62">
        <f>I85</f>
        <v>529.58463930000005</v>
      </c>
      <c r="F146" s="62">
        <f>I89</f>
        <v>698.21689129452011</v>
      </c>
      <c r="G146" s="62">
        <f>I103</f>
        <v>0</v>
      </c>
      <c r="H146" s="62">
        <f>A146+C146+D146+E146+F146+G146</f>
        <v>13306.015179547019</v>
      </c>
      <c r="I146" s="62">
        <f>H146-I144</f>
        <v>13306.015179547019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1.8803418803418806E-2</v>
      </c>
      <c r="I152" s="24">
        <f>($D$162/$E$163)*G162</f>
        <v>250.19857602567049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8.6609686609686612E-2</v>
      </c>
      <c r="I153" s="24">
        <f>($D$162/$E$163)*G163</f>
        <v>1152.4298047243003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3.4188034188034191E-2</v>
      </c>
      <c r="I154" s="24">
        <f>($D$162/$E$163)*G164</f>
        <v>454.90650186485539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0.13960113960113962</v>
      </c>
      <c r="I157" s="26">
        <f>SUM(I152:I156)</f>
        <v>1857.5348826148261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13306.015179547019</v>
      </c>
      <c r="B162" s="172"/>
      <c r="C162" s="24">
        <f>I148</f>
        <v>0</v>
      </c>
      <c r="D162" s="173">
        <f>A162+C162</f>
        <v>13306.015179547019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0.1225</v>
      </c>
      <c r="E163" s="66">
        <f>C163-D163</f>
        <v>0.87749999999999995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6.6500000000000004E-2</v>
      </c>
      <c r="E164" s="68">
        <f>C164-D164</f>
        <v>0.9335</v>
      </c>
      <c r="F164" s="17" t="str">
        <f>B154</f>
        <v>ISS</v>
      </c>
      <c r="G164" s="64">
        <f>I11</f>
        <v>0.03</v>
      </c>
      <c r="H164" s="163">
        <f>I11</f>
        <v>0.03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0.1225</v>
      </c>
      <c r="H167" s="164">
        <f>SUM(H162:I166)</f>
        <v>6.6500000000000004E-2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0.13960113960113962</v>
      </c>
      <c r="I170" s="48">
        <f>I157</f>
        <v>1857.5348826148261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0.49079321794698472</v>
      </c>
      <c r="I174" s="73">
        <f>I46</f>
        <v>7442.1674999999996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0.3867067856502614</v>
      </c>
      <c r="I175" s="73">
        <f>I66+I78+I85+I89</f>
        <v>5863.8476795470206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</v>
      </c>
      <c r="I176" s="73">
        <f>I103</f>
        <v>0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0.87750000359724611</v>
      </c>
      <c r="I177" s="48">
        <f>SUM(I174:I176)</f>
        <v>13306.015179547019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0.12250000050217964</v>
      </c>
      <c r="I186" s="24">
        <f>I157</f>
        <v>1857.5348826148261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0.12250000050217964</v>
      </c>
      <c r="I187" s="48">
        <f>I157</f>
        <v>1857.5348826148261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2865.3999417678601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15163.55</v>
      </c>
      <c r="H197" s="81">
        <f>IF(D6="12x36",2,1)</f>
        <v>1</v>
      </c>
      <c r="I197" s="91">
        <f>G197*H197</f>
        <v>15163.55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229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200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40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266</v>
      </c>
      <c r="E7" s="157"/>
      <c r="F7" s="157"/>
      <c r="G7" s="210" t="s">
        <v>6</v>
      </c>
      <c r="H7" s="210"/>
      <c r="I7" s="212" t="s">
        <v>175</v>
      </c>
    </row>
    <row r="8" spans="1:11" ht="46.5" customHeight="1" x14ac:dyDescent="0.25">
      <c r="A8" s="183" t="s">
        <v>7</v>
      </c>
      <c r="B8" s="183"/>
      <c r="C8" s="183"/>
      <c r="D8" s="157" t="s">
        <v>280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209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200</v>
      </c>
      <c r="I10" s="11">
        <v>9000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5.3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0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0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0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>
        <v>0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9000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9000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1800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135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90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18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225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720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270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54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3312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1073.826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184.31100000000001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109.107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102.92400000000001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1.5660000000000001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3.9780000000000002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1.665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817.11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2294.4870000000001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434.88900000000001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31.598999999999997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173.95200000000003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640.44000000000005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844.37121600000012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844.37121600000012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7091.2982160000001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5.3</v>
      </c>
      <c r="B107" s="190"/>
      <c r="C107" s="17">
        <f>IF(I13="Não aplicável",0,I13)</f>
        <v>22</v>
      </c>
      <c r="D107" s="17">
        <v>2</v>
      </c>
      <c r="E107" s="37">
        <f>A107*C107*D107</f>
        <v>233.2</v>
      </c>
      <c r="F107" s="37">
        <f>I38</f>
        <v>9000</v>
      </c>
      <c r="G107" s="38">
        <f>IF(I14="Não aplicável",0,I14)</f>
        <v>0.06</v>
      </c>
      <c r="H107" s="37">
        <f>F107*G107</f>
        <v>540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0</v>
      </c>
      <c r="B115" s="189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1.787922024</v>
      </c>
      <c r="I117" s="48">
        <f>I46+I91+I103</f>
        <v>16091.298215999999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1609.1298216000002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9000</v>
      </c>
      <c r="B133" s="180"/>
      <c r="C133" s="62">
        <f>I66</f>
        <v>3312</v>
      </c>
      <c r="D133" s="62">
        <f>I78</f>
        <v>2294.4870000000001</v>
      </c>
      <c r="E133" s="62">
        <f>I85</f>
        <v>640.44000000000005</v>
      </c>
      <c r="F133" s="62">
        <f>I89</f>
        <v>844.37121600000012</v>
      </c>
      <c r="G133" s="62">
        <f>I103</f>
        <v>0</v>
      </c>
      <c r="H133" s="62">
        <f>A133+C133+D133+E133+F133+G133</f>
        <v>16091.298216000001</v>
      </c>
      <c r="I133" s="62">
        <f>H133-I131</f>
        <v>16091.298216000001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2896.4336788800001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9000</v>
      </c>
      <c r="B146" s="180"/>
      <c r="C146" s="62">
        <f>I66</f>
        <v>3312</v>
      </c>
      <c r="D146" s="62">
        <f>I78</f>
        <v>2294.4870000000001</v>
      </c>
      <c r="E146" s="62">
        <f>I85</f>
        <v>640.44000000000005</v>
      </c>
      <c r="F146" s="62">
        <f>I89</f>
        <v>844.37121600000012</v>
      </c>
      <c r="G146" s="62">
        <f>I103</f>
        <v>0</v>
      </c>
      <c r="H146" s="62">
        <f>A146+C146+D146+E146+F146+G146</f>
        <v>16091.298216000001</v>
      </c>
      <c r="I146" s="62">
        <f>H146-I144</f>
        <v>16091.298216000001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1.9241982507288632E-2</v>
      </c>
      <c r="I152" s="24">
        <f>($D$162/$E$163)*G162</f>
        <v>309.62847879183676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8.8629737609329448E-2</v>
      </c>
      <c r="I153" s="24">
        <f>($D$162/$E$163)*G163</f>
        <v>1426.167538677551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5.8309037900874647E-2</v>
      </c>
      <c r="I154" s="24">
        <f>($D$162/$E$163)*G164</f>
        <v>938.26811755102051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0.16618075801749271</v>
      </c>
      <c r="I157" s="26">
        <f>SUM(I152:I156)</f>
        <v>2674.0641350204082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16091.298215999999</v>
      </c>
      <c r="B162" s="172"/>
      <c r="C162" s="24">
        <f>I148</f>
        <v>0</v>
      </c>
      <c r="D162" s="173">
        <f>A162+C162</f>
        <v>16091.298215999999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0.14250000000000002</v>
      </c>
      <c r="E163" s="66">
        <f>C163-D163</f>
        <v>0.85749999999999993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8.6499999999999994E-2</v>
      </c>
      <c r="E164" s="68">
        <f>C164-D164</f>
        <v>0.91349999999999998</v>
      </c>
      <c r="F164" s="17" t="str">
        <f>B154</f>
        <v>ISS</v>
      </c>
      <c r="G164" s="64">
        <f>I11</f>
        <v>0.05</v>
      </c>
      <c r="H164" s="163">
        <f>I11</f>
        <v>0.05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0.14250000000000002</v>
      </c>
      <c r="H167" s="164">
        <f>SUM(H162:I166)</f>
        <v>8.6499999999999994E-2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0.16618075801749271</v>
      </c>
      <c r="I170" s="48">
        <f>I157</f>
        <v>2674.0641350204082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0.47960710585888039</v>
      </c>
      <c r="I174" s="73">
        <f>I46</f>
        <v>9000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0.37789300157311129</v>
      </c>
      <c r="I175" s="73">
        <f>I66+I78+I85+I89</f>
        <v>7091.2982160000001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</v>
      </c>
      <c r="I176" s="73">
        <f>I103</f>
        <v>0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0.85750010743199168</v>
      </c>
      <c r="I177" s="48">
        <f>SUM(I174:I176)</f>
        <v>16091.298215999999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0.14250001785312982</v>
      </c>
      <c r="I186" s="24">
        <f>I157</f>
        <v>2674.0641350204082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0.14250001785312982</v>
      </c>
      <c r="I187" s="48">
        <f>I157</f>
        <v>2674.0641350204082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3465.2000880000001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18765.36</v>
      </c>
      <c r="H197" s="81">
        <f>IF(D6="12x36",2,1)</f>
        <v>1</v>
      </c>
      <c r="I197" s="91">
        <f>G197*H197</f>
        <v>18765.36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L197"/>
  <sheetViews>
    <sheetView showGridLines="0" tabSelected="1" view="pageBreakPreview" topLeftCell="A13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250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200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40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260</v>
      </c>
      <c r="E7" s="157"/>
      <c r="F7" s="157"/>
      <c r="G7" s="210" t="s">
        <v>6</v>
      </c>
      <c r="H7" s="210"/>
      <c r="I7" s="212" t="s">
        <v>175</v>
      </c>
    </row>
    <row r="8" spans="1:11" ht="39.75" customHeight="1" x14ac:dyDescent="0.25">
      <c r="A8" s="183" t="s">
        <v>7</v>
      </c>
      <c r="B8" s="183"/>
      <c r="C8" s="183"/>
      <c r="D8" s="157" t="s">
        <v>14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209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220</v>
      </c>
      <c r="I10" s="11">
        <v>2307.83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5.3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27.15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22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0.19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80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25.52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 t="s">
        <v>175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419.60545454545456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31.47040909090909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20.980272727272727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4.1960545454545457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52.45068181818182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167.84218181818181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62.94081818181818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12.588163636363637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250.32402601818183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42.96550051818182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25.434384627272728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23.993039890909092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0.36505674545454547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0.92732805454545453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0.38813504545454547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190.47989609090908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101.37877584545456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7.3661737545454544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40.550671127272729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196.83487105265456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0.23060377064168505</v>
      </c>
      <c r="I94" s="24">
        <f>I115</f>
        <v>483.81299999999999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5.1152034595269145E-2</v>
      </c>
      <c r="I97" s="24">
        <f>I107</f>
        <v>107.31836363636363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3.813105818019525E-2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1.2163807559482284E-2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0.33205067097663171</v>
      </c>
      <c r="I103" s="26">
        <f>SUM(I94:I102)</f>
        <v>696.65136363636361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5.3</v>
      </c>
      <c r="B107" s="190"/>
      <c r="C107" s="17">
        <f>IF(I13="Não aplicável",0,I13)</f>
        <v>22</v>
      </c>
      <c r="D107" s="17">
        <v>2</v>
      </c>
      <c r="E107" s="37">
        <f>A107*C107*D107</f>
        <v>233.2</v>
      </c>
      <c r="F107" s="37">
        <f>I38</f>
        <v>2098.0272727272727</v>
      </c>
      <c r="G107" s="38">
        <f>IF(I14="Não aplicável",0,I14)</f>
        <v>0.06</v>
      </c>
      <c r="H107" s="37">
        <f>F107*G107</f>
        <v>125.88163636363636</v>
      </c>
      <c r="I107" s="24">
        <f>IF((E107-H107)&gt;0,E107-H107,0)</f>
        <v>107.31836363636363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27.15</v>
      </c>
      <c r="B115" s="189"/>
      <c r="C115" s="42">
        <f>IF(I16="Não aplicável",0,I16)</f>
        <v>22</v>
      </c>
      <c r="D115" s="17">
        <v>1</v>
      </c>
      <c r="E115" s="37">
        <f>A115*C115*D115</f>
        <v>597.29999999999995</v>
      </c>
      <c r="F115" s="37">
        <f>E115</f>
        <v>597.29999999999995</v>
      </c>
      <c r="G115" s="43">
        <f>IF(I17="Não aplicável",0,I17)</f>
        <v>0.19</v>
      </c>
      <c r="H115" s="37">
        <f>F115*G115</f>
        <v>113.48699999999999</v>
      </c>
      <c r="I115" s="24">
        <f>E115-H115</f>
        <v>483.81299999999999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2.1199726949766315</v>
      </c>
      <c r="I117" s="48">
        <f>I46+I91+I103</f>
        <v>4447.7605314981092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434.04421678617456</v>
      </c>
      <c r="H131" s="57" t="s">
        <v>103</v>
      </c>
      <c r="I131" s="58">
        <f>I97</f>
        <v>107.31836363636363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2098.0272727272727</v>
      </c>
      <c r="B133" s="180"/>
      <c r="C133" s="62">
        <f>I66</f>
        <v>772.07403636363642</v>
      </c>
      <c r="D133" s="62">
        <f>I78</f>
        <v>534.87736699090908</v>
      </c>
      <c r="E133" s="62">
        <f>I85</f>
        <v>149.29562072727273</v>
      </c>
      <c r="F133" s="62">
        <f>I89</f>
        <v>196.83487105265456</v>
      </c>
      <c r="G133" s="62">
        <f>I103</f>
        <v>696.65136363636361</v>
      </c>
      <c r="H133" s="62">
        <f>A133+C133+D133+E133+F133+G133</f>
        <v>4447.7605314981092</v>
      </c>
      <c r="I133" s="62">
        <f>H133-I131</f>
        <v>4340.4421678617455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781.27959021511413</v>
      </c>
      <c r="H144" s="57" t="s">
        <v>103</v>
      </c>
      <c r="I144" s="58">
        <f>I97</f>
        <v>107.31836363636363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2098.0272727272727</v>
      </c>
      <c r="B146" s="180"/>
      <c r="C146" s="62">
        <f>I66</f>
        <v>772.07403636363642</v>
      </c>
      <c r="D146" s="62">
        <f>I78</f>
        <v>534.87736699090908</v>
      </c>
      <c r="E146" s="62">
        <f>I85</f>
        <v>149.29562072727273</v>
      </c>
      <c r="F146" s="62">
        <f>I89</f>
        <v>196.83487105265456</v>
      </c>
      <c r="G146" s="62">
        <f>I103</f>
        <v>696.65136363636361</v>
      </c>
      <c r="H146" s="62">
        <f>A146+C146+D146+E146+F146+G146</f>
        <v>4447.7605314981092</v>
      </c>
      <c r="I146" s="62">
        <f>H146-I144</f>
        <v>4340.4421678617455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1.9241982507288629E-2</v>
      </c>
      <c r="I152" s="24">
        <f>($D$162/$E$163)*G162</f>
        <v>85.583730343695393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8.8629737609329448E-2</v>
      </c>
      <c r="I153" s="24">
        <f>($D$162/$E$163)*G163</f>
        <v>394.2038488558091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5.830903790087464E-2</v>
      </c>
      <c r="I154" s="24">
        <f>($D$162/$E$163)*G164</f>
        <v>259.34463740513758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0.16618075801749271</v>
      </c>
      <c r="I157" s="26">
        <f>SUM(I152:I156)</f>
        <v>739.13221660464205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4447.7605314981092</v>
      </c>
      <c r="B162" s="172"/>
      <c r="C162" s="24">
        <f>I148</f>
        <v>0</v>
      </c>
      <c r="D162" s="173">
        <f>A162+C162</f>
        <v>4447.7605314981092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0.14250000000000002</v>
      </c>
      <c r="E163" s="66">
        <f>C163-D163</f>
        <v>0.85749999999999993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8.6499999999999994E-2</v>
      </c>
      <c r="E164" s="68">
        <f>C164-D164</f>
        <v>0.91349999999999998</v>
      </c>
      <c r="F164" s="17" t="str">
        <f>B154</f>
        <v>ISS</v>
      </c>
      <c r="G164" s="64">
        <f>I11</f>
        <v>0.05</v>
      </c>
      <c r="H164" s="163">
        <f>I11</f>
        <v>0.05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0.14250000000000002</v>
      </c>
      <c r="H167" s="164">
        <f>SUM(H162:I166)</f>
        <v>8.6499999999999994E-2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0.16618075801749271</v>
      </c>
      <c r="I170" s="48">
        <f>I157</f>
        <v>739.13221660464205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0.40448655605329448</v>
      </c>
      <c r="I174" s="73">
        <f>I46</f>
        <v>2098.0272727272727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0.31870386592630129</v>
      </c>
      <c r="I175" s="73">
        <f>I66+I78+I85+I89</f>
        <v>1653.0818951344729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0.1343100323385234</v>
      </c>
      <c r="I176" s="73">
        <f>I103</f>
        <v>696.65136363636361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0.85750045431811905</v>
      </c>
      <c r="I177" s="48">
        <f>SUM(I174:I176)</f>
        <v>4447.7605314981092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0.14250007549892943</v>
      </c>
      <c r="I186" s="24">
        <f>I157</f>
        <v>739.13221660464205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0.14250007549892943</v>
      </c>
      <c r="I187" s="48">
        <f>I157</f>
        <v>739.13221660464205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807.78714334232734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5186.8900000000003</v>
      </c>
      <c r="H197" s="81">
        <f>IF(D6="12x36",2,1)</f>
        <v>1</v>
      </c>
      <c r="I197" s="91">
        <f>G197*H197</f>
        <v>5186.8900000000003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251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200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40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260</v>
      </c>
      <c r="E7" s="157"/>
      <c r="F7" s="157"/>
      <c r="G7" s="210" t="s">
        <v>6</v>
      </c>
      <c r="H7" s="210"/>
      <c r="I7" s="212" t="s">
        <v>175</v>
      </c>
    </row>
    <row r="8" spans="1:11" x14ac:dyDescent="0.25">
      <c r="A8" s="183" t="s">
        <v>7</v>
      </c>
      <c r="B8" s="183"/>
      <c r="C8" s="183"/>
      <c r="D8" s="157" t="s">
        <v>14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212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220</v>
      </c>
      <c r="I10" s="11">
        <v>2307.83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OSÓRIO</v>
      </c>
      <c r="H11" s="10" t="s">
        <v>12</v>
      </c>
      <c r="I11" s="13">
        <v>0.02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7.15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27.15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22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0.19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80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25.52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 t="s">
        <v>175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419.60545454545456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31.47040909090909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20.980272727272727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4.1960545454545457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52.45068181818182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167.84218181818181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62.94081818181818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12.588163636363637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250.32402601818183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42.96550051818182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25.434384627272728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23.993039890909092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0.36505674545454547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0.92732805454545453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0.38813504545454547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190.47989609090908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101.37877584545456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7.3661737545454544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40.550671127272729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196.83487105265456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0.23060377064168505</v>
      </c>
      <c r="I94" s="24">
        <f>I115</f>
        <v>483.81299999999999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8.9950386293617832E-2</v>
      </c>
      <c r="I97" s="24">
        <f>I107</f>
        <v>188.71836363636368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3.813105818019525E-2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1.2163807559482284E-2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0.37084902267498038</v>
      </c>
      <c r="I103" s="26">
        <f>SUM(I94:I102)</f>
        <v>778.0513636363637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7.15</v>
      </c>
      <c r="B107" s="190"/>
      <c r="C107" s="17">
        <f>IF(I13="Não aplicável",0,I13)</f>
        <v>22</v>
      </c>
      <c r="D107" s="17">
        <v>2</v>
      </c>
      <c r="E107" s="37">
        <f>A107*C107*D107</f>
        <v>314.60000000000002</v>
      </c>
      <c r="F107" s="37">
        <f>I38</f>
        <v>2098.0272727272727</v>
      </c>
      <c r="G107" s="38">
        <f>IF(I14="Não aplicável",0,I14)</f>
        <v>0.06</v>
      </c>
      <c r="H107" s="37">
        <f>F107*G107</f>
        <v>125.88163636363636</v>
      </c>
      <c r="I107" s="24">
        <f>IF((E107-H107)&gt;0,E107-H107,0)</f>
        <v>188.71836363636368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27.15</v>
      </c>
      <c r="B115" s="189"/>
      <c r="C115" s="42">
        <f>IF(I16="Não aplicável",0,I16)</f>
        <v>22</v>
      </c>
      <c r="D115" s="17">
        <v>1</v>
      </c>
      <c r="E115" s="37">
        <f>A115*C115*D115</f>
        <v>597.29999999999995</v>
      </c>
      <c r="F115" s="37">
        <f>E115</f>
        <v>597.29999999999995</v>
      </c>
      <c r="G115" s="43">
        <f>IF(I17="Não aplicável",0,I17)</f>
        <v>0.19</v>
      </c>
      <c r="H115" s="37">
        <f>F115*G115</f>
        <v>113.48699999999999</v>
      </c>
      <c r="I115" s="24">
        <f>E115-H115</f>
        <v>483.81299999999999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2.1587710466749805</v>
      </c>
      <c r="I117" s="48">
        <f>I46+I91+I103</f>
        <v>4529.1605314981098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434.04421678617467</v>
      </c>
      <c r="H131" s="57" t="s">
        <v>103</v>
      </c>
      <c r="I131" s="58">
        <f>I97</f>
        <v>188.71836363636368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2098.0272727272727</v>
      </c>
      <c r="B133" s="180"/>
      <c r="C133" s="62">
        <f>I66</f>
        <v>772.07403636363642</v>
      </c>
      <c r="D133" s="62">
        <f>I78</f>
        <v>534.87736699090908</v>
      </c>
      <c r="E133" s="62">
        <f>I85</f>
        <v>149.29562072727273</v>
      </c>
      <c r="F133" s="62">
        <f>I89</f>
        <v>196.83487105265456</v>
      </c>
      <c r="G133" s="62">
        <f>I103</f>
        <v>778.0513636363637</v>
      </c>
      <c r="H133" s="62">
        <f>A133+C133+D133+E133+F133+G133</f>
        <v>4529.1605314981098</v>
      </c>
      <c r="I133" s="62">
        <f>H133-I131</f>
        <v>4340.4421678617464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781.27959021511435</v>
      </c>
      <c r="H144" s="57" t="s">
        <v>103</v>
      </c>
      <c r="I144" s="58">
        <f>I97</f>
        <v>188.71836363636368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2098.0272727272727</v>
      </c>
      <c r="B146" s="180"/>
      <c r="C146" s="62">
        <f>I66</f>
        <v>772.07403636363642</v>
      </c>
      <c r="D146" s="62">
        <f>I78</f>
        <v>534.87736699090908</v>
      </c>
      <c r="E146" s="62">
        <f>I85</f>
        <v>149.29562072727273</v>
      </c>
      <c r="F146" s="62">
        <f>I89</f>
        <v>196.83487105265456</v>
      </c>
      <c r="G146" s="62">
        <f>I103</f>
        <v>778.0513636363637</v>
      </c>
      <c r="H146" s="62">
        <f>A146+C146+D146+E146+F146+G146</f>
        <v>4529.1605314981098</v>
      </c>
      <c r="I146" s="62">
        <f>H146-I144</f>
        <v>4340.4421678617464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1.859154929577465E-2</v>
      </c>
      <c r="I152" s="24">
        <f>($D$162/$E$163)*G162</f>
        <v>84.204111289824027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8.5633802816901403E-2</v>
      </c>
      <c r="I153" s="24">
        <f>($D$162/$E$163)*G163</f>
        <v>387.84923988040151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2.2535211267605635E-2</v>
      </c>
      <c r="I154" s="24">
        <f>($D$162/$E$163)*G164</f>
        <v>102.06558944221094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0.12676056338028169</v>
      </c>
      <c r="I157" s="26">
        <f>SUM(I152:I156)</f>
        <v>574.11894061243652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4529.1605314981098</v>
      </c>
      <c r="B162" s="172"/>
      <c r="C162" s="24">
        <f>I148</f>
        <v>0</v>
      </c>
      <c r="D162" s="173">
        <f>A162+C162</f>
        <v>4529.1605314981098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0.1125</v>
      </c>
      <c r="E163" s="66">
        <f>C163-D163</f>
        <v>0.88749999999999996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5.6499999999999995E-2</v>
      </c>
      <c r="E164" s="68">
        <f>C164-D164</f>
        <v>0.94350000000000001</v>
      </c>
      <c r="F164" s="17" t="str">
        <f>B154</f>
        <v>ISS</v>
      </c>
      <c r="G164" s="64">
        <f>I11</f>
        <v>0.02</v>
      </c>
      <c r="H164" s="163">
        <f>I11</f>
        <v>0.02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0.1125</v>
      </c>
      <c r="H167" s="164">
        <f>SUM(H162:I166)</f>
        <v>5.6499999999999995E-2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0.12676056338028169</v>
      </c>
      <c r="I170" s="48">
        <f>I157</f>
        <v>574.11894061243652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0.41111349420907195</v>
      </c>
      <c r="I174" s="73">
        <f>I46</f>
        <v>2098.0272727272727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0.32392537645092428</v>
      </c>
      <c r="I175" s="73">
        <f>I66+I78+I85+I89</f>
        <v>1653.0818951344729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0.15246103753593057</v>
      </c>
      <c r="I176" s="73">
        <f>I103</f>
        <v>778.0513636363637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0.88749990819592672</v>
      </c>
      <c r="I177" s="48">
        <f>SUM(I174:I176)</f>
        <v>4529.1605314981098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0.11249998836286398</v>
      </c>
      <c r="I186" s="24">
        <f>I157</f>
        <v>574.11894061243652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0.11249998836286398</v>
      </c>
      <c r="I187" s="48">
        <f>I157</f>
        <v>574.11894061243652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807.78714334232734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5103.28</v>
      </c>
      <c r="H197" s="81">
        <f>IF(D6="12x36",2,1)</f>
        <v>1</v>
      </c>
      <c r="I197" s="91">
        <f>G197*H197</f>
        <v>5103.28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L197"/>
  <sheetViews>
    <sheetView showGridLines="0" tabSelected="1" view="pageBreakPreview" topLeftCell="A175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252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200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40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264</v>
      </c>
      <c r="E7" s="157"/>
      <c r="F7" s="157"/>
      <c r="G7" s="210" t="s">
        <v>6</v>
      </c>
      <c r="H7" s="210"/>
      <c r="I7" s="212" t="s">
        <v>175</v>
      </c>
    </row>
    <row r="8" spans="1:11" x14ac:dyDescent="0.25">
      <c r="A8" s="183" t="s">
        <v>7</v>
      </c>
      <c r="B8" s="183"/>
      <c r="C8" s="183"/>
      <c r="D8" s="157" t="s">
        <v>14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213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220</v>
      </c>
      <c r="I10" s="11">
        <v>2307.83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CAXIAS DO SUL</v>
      </c>
      <c r="H11" s="10" t="s">
        <v>12</v>
      </c>
      <c r="I11" s="13">
        <v>0.04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6.5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27.15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22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0.19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80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25.52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 t="s">
        <v>175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419.60545454545456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31.47040909090909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20.980272727272727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4.1960545454545457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52.45068181818182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167.84218181818181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62.94081818181818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12.588163636363637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250.32402601818183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42.96550051818182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25.434384627272728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23.993039890909092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0.36505674545454547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0.92732805454545453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0.38813504545454547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190.47989609090908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101.37877584545456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7.3661737545454544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40.550671127272729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196.83487105265456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0.23060377064168505</v>
      </c>
      <c r="I94" s="24">
        <f>I115</f>
        <v>483.81299999999999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7.6318532994198024E-2</v>
      </c>
      <c r="I97" s="24">
        <f>I107</f>
        <v>160.11836363636365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3.813105818019525E-2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1.2163807559482284E-2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0.35721716937556058</v>
      </c>
      <c r="I103" s="26">
        <f>SUM(I94:I102)</f>
        <v>749.45136363636357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6.5</v>
      </c>
      <c r="B107" s="190"/>
      <c r="C107" s="17">
        <f>IF(I13="Não aplicável",0,I13)</f>
        <v>22</v>
      </c>
      <c r="D107" s="17">
        <v>2</v>
      </c>
      <c r="E107" s="37">
        <f>A107*C107*D107</f>
        <v>286</v>
      </c>
      <c r="F107" s="37">
        <f>I38</f>
        <v>2098.0272727272727</v>
      </c>
      <c r="G107" s="38">
        <f>IF(I14="Não aplicável",0,I14)</f>
        <v>0.06</v>
      </c>
      <c r="H107" s="37">
        <f>F107*G107</f>
        <v>125.88163636363636</v>
      </c>
      <c r="I107" s="24">
        <f>IF((E107-H107)&gt;0,E107-H107,0)</f>
        <v>160.11836363636365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27.15</v>
      </c>
      <c r="B115" s="189"/>
      <c r="C115" s="42">
        <f>IF(I16="Não aplicável",0,I16)</f>
        <v>22</v>
      </c>
      <c r="D115" s="17">
        <v>1</v>
      </c>
      <c r="E115" s="37">
        <f>A115*C115*D115</f>
        <v>597.29999999999995</v>
      </c>
      <c r="F115" s="37">
        <f>E115</f>
        <v>597.29999999999995</v>
      </c>
      <c r="G115" s="43">
        <f>IF(I17="Não aplicável",0,I17)</f>
        <v>0.19</v>
      </c>
      <c r="H115" s="37">
        <f>F115*G115</f>
        <v>113.48699999999999</v>
      </c>
      <c r="I115" s="24">
        <f>E115-H115</f>
        <v>483.81299999999999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2.1451391933755604</v>
      </c>
      <c r="I117" s="48">
        <f>I46+I91+I103</f>
        <v>4500.5605314981094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434.04421678617456</v>
      </c>
      <c r="H131" s="57" t="s">
        <v>103</v>
      </c>
      <c r="I131" s="58">
        <f>I97</f>
        <v>160.11836363636365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2098.0272727272727</v>
      </c>
      <c r="B133" s="180"/>
      <c r="C133" s="62">
        <f>I66</f>
        <v>772.07403636363642</v>
      </c>
      <c r="D133" s="62">
        <f>I78</f>
        <v>534.87736699090908</v>
      </c>
      <c r="E133" s="62">
        <f>I85</f>
        <v>149.29562072727273</v>
      </c>
      <c r="F133" s="62">
        <f>I89</f>
        <v>196.83487105265456</v>
      </c>
      <c r="G133" s="62">
        <f>I103</f>
        <v>749.45136363636357</v>
      </c>
      <c r="H133" s="62">
        <f>A133+C133+D133+E133+F133+G133</f>
        <v>4500.5605314981094</v>
      </c>
      <c r="I133" s="62">
        <f>H133-I131</f>
        <v>4340.4421678617455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781.27959021511413</v>
      </c>
      <c r="H144" s="57" t="s">
        <v>103</v>
      </c>
      <c r="I144" s="58">
        <f>I97</f>
        <v>160.11836363636365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2098.0272727272727</v>
      </c>
      <c r="B146" s="180"/>
      <c r="C146" s="62">
        <f>I66</f>
        <v>772.07403636363642</v>
      </c>
      <c r="D146" s="62">
        <f>I78</f>
        <v>534.87736699090908</v>
      </c>
      <c r="E146" s="62">
        <f>I85</f>
        <v>149.29562072727273</v>
      </c>
      <c r="F146" s="62">
        <f>I89</f>
        <v>196.83487105265456</v>
      </c>
      <c r="G146" s="62">
        <f>I103</f>
        <v>749.45136363636357</v>
      </c>
      <c r="H146" s="62">
        <f>A146+C146+D146+E146+F146+G146</f>
        <v>4500.5605314981094</v>
      </c>
      <c r="I146" s="62">
        <f>H146-I144</f>
        <v>4340.4421678617455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1.9020172910662828E-2</v>
      </c>
      <c r="I152" s="24">
        <f>($D$162/$E$163)*G162</f>
        <v>85.601439503998634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8.760806916426514E-2</v>
      </c>
      <c r="I153" s="24">
        <f>($D$162/$E$163)*G163</f>
        <v>394.28541832144822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4.6109510086455335E-2</v>
      </c>
      <c r="I154" s="24">
        <f>($D$162/$E$163)*G164</f>
        <v>207.51864122181487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0.1527377521613833</v>
      </c>
      <c r="I157" s="26">
        <f>SUM(I152:I156)</f>
        <v>687.40549904726174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4500.5605314981094</v>
      </c>
      <c r="B162" s="172"/>
      <c r="C162" s="24">
        <f>I148</f>
        <v>0</v>
      </c>
      <c r="D162" s="173">
        <f>A162+C162</f>
        <v>4500.5605314981094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0.13250000000000001</v>
      </c>
      <c r="E163" s="66">
        <f>C163-D163</f>
        <v>0.86749999999999994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7.6499999999999999E-2</v>
      </c>
      <c r="E164" s="68">
        <f>C164-D164</f>
        <v>0.92349999999999999</v>
      </c>
      <c r="F164" s="17" t="str">
        <f>B154</f>
        <v>ISS</v>
      </c>
      <c r="G164" s="64">
        <f>I11</f>
        <v>0.04</v>
      </c>
      <c r="H164" s="163">
        <f>I11</f>
        <v>0.04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0.13250000000000001</v>
      </c>
      <c r="H167" s="164">
        <f>SUM(H162:I166)</f>
        <v>7.6499999999999999E-2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0.1527377521613833</v>
      </c>
      <c r="I170" s="48">
        <f>I157</f>
        <v>687.40549904726174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0.40440235250536771</v>
      </c>
      <c r="I174" s="73">
        <f>I46</f>
        <v>2098.0272727272727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0.31863752009639085</v>
      </c>
      <c r="I175" s="73">
        <f>I66+I78+I85+I89</f>
        <v>1653.0818951344729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0.1444594636507851</v>
      </c>
      <c r="I176" s="73">
        <f>I103</f>
        <v>749.45136363636357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0.86749933625254372</v>
      </c>
      <c r="I177" s="48">
        <f>SUM(I174:I176)</f>
        <v>4500.5605314981094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0.13249989862070555</v>
      </c>
      <c r="I186" s="24">
        <f>I157</f>
        <v>687.40549904726174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0.13249989862070555</v>
      </c>
      <c r="I187" s="48">
        <f>I157</f>
        <v>687.40549904726174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807.78714334232734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5187.97</v>
      </c>
      <c r="H197" s="81">
        <f>IF(D6="12x36",2,1)</f>
        <v>1</v>
      </c>
      <c r="I197" s="91">
        <f>G197*H197</f>
        <v>5187.97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2.710937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253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200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40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260</v>
      </c>
      <c r="E7" s="157"/>
      <c r="F7" s="157"/>
      <c r="G7" s="210" t="s">
        <v>6</v>
      </c>
      <c r="H7" s="210"/>
      <c r="I7" s="212" t="s">
        <v>175</v>
      </c>
    </row>
    <row r="8" spans="1:11" x14ac:dyDescent="0.25">
      <c r="A8" s="183" t="s">
        <v>7</v>
      </c>
      <c r="B8" s="183"/>
      <c r="C8" s="183"/>
      <c r="D8" s="157" t="s">
        <v>14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214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220</v>
      </c>
      <c r="I10" s="11">
        <v>2307.83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SANTANA DO LIVRAMENTO</v>
      </c>
      <c r="H11" s="10" t="s">
        <v>12</v>
      </c>
      <c r="I11" s="13">
        <v>0.03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5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27.15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22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0.19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80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25.52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 t="s">
        <v>175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419.60545454545456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31.47040909090909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20.980272727272727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4.1960545454545457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52.45068181818182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167.84218181818181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62.94081818181818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12.588163636363637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250.32402601818183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42.96550051818182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25.434384627272728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23.993039890909092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0.36505674545454547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0.92732805454545453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0.38813504545454547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190.47989609090908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101.37877584545456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7.3661737545454544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40.550671127272729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196.83487105265456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0.23060377064168505</v>
      </c>
      <c r="I94" s="24">
        <f>I115</f>
        <v>483.81299999999999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4.4860409995536935E-2</v>
      </c>
      <c r="I97" s="24">
        <f>I107</f>
        <v>94.11836363636364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3.813105818019525E-2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1.2163807559482284E-2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0.32575904637689951</v>
      </c>
      <c r="I103" s="26">
        <f>SUM(I94:I102)</f>
        <v>683.45136363636357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5</v>
      </c>
      <c r="B107" s="190"/>
      <c r="C107" s="17">
        <f>IF(I13="Não aplicável",0,I13)</f>
        <v>22</v>
      </c>
      <c r="D107" s="17">
        <v>2</v>
      </c>
      <c r="E107" s="37">
        <f>A107*C107*D107</f>
        <v>220</v>
      </c>
      <c r="F107" s="37">
        <f>I38</f>
        <v>2098.0272727272727</v>
      </c>
      <c r="G107" s="38">
        <f>IF(I14="Não aplicável",0,I14)</f>
        <v>0.06</v>
      </c>
      <c r="H107" s="37">
        <f>F107*G107</f>
        <v>125.88163636363636</v>
      </c>
      <c r="I107" s="24">
        <f>IF((E107-H107)&gt;0,E107-H107,0)</f>
        <v>94.11836363636364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27.15</v>
      </c>
      <c r="B115" s="189"/>
      <c r="C115" s="42">
        <f>IF(I16="Não aplicável",0,I16)</f>
        <v>22</v>
      </c>
      <c r="D115" s="17">
        <v>1</v>
      </c>
      <c r="E115" s="37">
        <f>A115*C115*D115</f>
        <v>597.29999999999995</v>
      </c>
      <c r="F115" s="37">
        <f>E115</f>
        <v>597.29999999999995</v>
      </c>
      <c r="G115" s="43">
        <f>IF(I17="Não aplicável",0,I17)</f>
        <v>0.19</v>
      </c>
      <c r="H115" s="37">
        <f>F115*G115</f>
        <v>113.48699999999999</v>
      </c>
      <c r="I115" s="24">
        <f>E115-H115</f>
        <v>483.81299999999999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2.1136810703768996</v>
      </c>
      <c r="I117" s="48">
        <f>I46+I91+I103</f>
        <v>4434.5605314981094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434.04421678617456</v>
      </c>
      <c r="H131" s="57" t="s">
        <v>103</v>
      </c>
      <c r="I131" s="58">
        <f>I97</f>
        <v>94.11836363636364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2098.0272727272727</v>
      </c>
      <c r="B133" s="180"/>
      <c r="C133" s="62">
        <f>I66</f>
        <v>772.07403636363642</v>
      </c>
      <c r="D133" s="62">
        <f>I78</f>
        <v>534.87736699090908</v>
      </c>
      <c r="E133" s="62">
        <f>I85</f>
        <v>149.29562072727273</v>
      </c>
      <c r="F133" s="62">
        <f>I89</f>
        <v>196.83487105265456</v>
      </c>
      <c r="G133" s="62">
        <f>I103</f>
        <v>683.45136363636357</v>
      </c>
      <c r="H133" s="62">
        <f>A133+C133+D133+E133+F133+G133</f>
        <v>4434.5605314981094</v>
      </c>
      <c r="I133" s="62">
        <f>H133-I131</f>
        <v>4340.4421678617455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781.27959021511413</v>
      </c>
      <c r="H144" s="57" t="s">
        <v>103</v>
      </c>
      <c r="I144" s="58">
        <f>I97</f>
        <v>94.11836363636364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2098.0272727272727</v>
      </c>
      <c r="B146" s="180"/>
      <c r="C146" s="62">
        <f>I66</f>
        <v>772.07403636363642</v>
      </c>
      <c r="D146" s="62">
        <f>I78</f>
        <v>534.87736699090908</v>
      </c>
      <c r="E146" s="62">
        <f>I85</f>
        <v>149.29562072727273</v>
      </c>
      <c r="F146" s="62">
        <f>I89</f>
        <v>196.83487105265456</v>
      </c>
      <c r="G146" s="62">
        <f>I103</f>
        <v>683.45136363636357</v>
      </c>
      <c r="H146" s="62">
        <f>A146+C146+D146+E146+F146+G146</f>
        <v>4434.5605314981094</v>
      </c>
      <c r="I146" s="62">
        <f>H146-I144</f>
        <v>4340.4421678617455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1.8803418803418806E-2</v>
      </c>
      <c r="I152" s="24">
        <f>($D$162/$E$163)*G162</f>
        <v>83.384898882870445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8.6609686609686626E-2</v>
      </c>
      <c r="I153" s="24">
        <f>($D$162/$E$163)*G163</f>
        <v>384.07589788473661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3.4188034188034191E-2</v>
      </c>
      <c r="I154" s="24">
        <f>($D$162/$E$163)*G164</f>
        <v>151.60890705976445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0.13960113960113962</v>
      </c>
      <c r="I157" s="26">
        <f>SUM(I152:I156)</f>
        <v>619.06970382737154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4434.5605314981094</v>
      </c>
      <c r="B162" s="172"/>
      <c r="C162" s="24">
        <f>I148</f>
        <v>0</v>
      </c>
      <c r="D162" s="173">
        <f>A162+C162</f>
        <v>4434.5605314981094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0.1225</v>
      </c>
      <c r="E163" s="66">
        <f>C163-D163</f>
        <v>0.87749999999999995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6.6500000000000004E-2</v>
      </c>
      <c r="E164" s="68">
        <f>C164-D164</f>
        <v>0.9335</v>
      </c>
      <c r="F164" s="17" t="str">
        <f>B154</f>
        <v>ISS</v>
      </c>
      <c r="G164" s="64">
        <f>I11</f>
        <v>0.03</v>
      </c>
      <c r="H164" s="163">
        <f>I11</f>
        <v>0.03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0.1225</v>
      </c>
      <c r="H167" s="164">
        <f>SUM(H162:I166)</f>
        <v>6.6500000000000004E-2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0.13960113960113962</v>
      </c>
      <c r="I170" s="48">
        <f>I157</f>
        <v>619.06970382737154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0.41515252852450074</v>
      </c>
      <c r="I174" s="73">
        <f>I46</f>
        <v>2098.0272727272727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0.32710782054374238</v>
      </c>
      <c r="I175" s="73">
        <f>I66+I78+I85+I89</f>
        <v>1653.0818951344729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0.13523969179309991</v>
      </c>
      <c r="I176" s="73">
        <f>I103</f>
        <v>683.45136363636357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0.87750004086134303</v>
      </c>
      <c r="I177" s="48">
        <f>SUM(I174:I176)</f>
        <v>4434.5605314981094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0.12250000570429009</v>
      </c>
      <c r="I186" s="24">
        <f>I157</f>
        <v>619.06970382737154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0.12250000570429009</v>
      </c>
      <c r="I187" s="48">
        <f>I157</f>
        <v>619.06970382737154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807.78714334232734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5053.63</v>
      </c>
      <c r="H197" s="81">
        <f>IF(D6="12x36",2,1)</f>
        <v>1</v>
      </c>
      <c r="I197" s="91">
        <f>G197*H197</f>
        <v>5053.63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L197"/>
  <sheetViews>
    <sheetView showGridLines="0" tabSelected="1" view="pageBreakPreview" topLeftCell="A11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254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200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40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260</v>
      </c>
      <c r="E7" s="157"/>
      <c r="F7" s="157"/>
      <c r="G7" s="210" t="s">
        <v>6</v>
      </c>
      <c r="H7" s="210"/>
      <c r="I7" s="212" t="s">
        <v>175</v>
      </c>
    </row>
    <row r="8" spans="1:11" x14ac:dyDescent="0.25">
      <c r="A8" s="183" t="s">
        <v>7</v>
      </c>
      <c r="B8" s="183"/>
      <c r="C8" s="183"/>
      <c r="D8" s="157" t="s">
        <v>14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227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220</v>
      </c>
      <c r="I10" s="11">
        <v>2307.83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SANTA ROSA</v>
      </c>
      <c r="H11" s="10" t="s">
        <v>12</v>
      </c>
      <c r="I11" s="13">
        <v>0.05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6.5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27.15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22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0.19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80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25.52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 t="s">
        <v>175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419.60545454545456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31.47040909090909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20.980272727272727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4.1960545454545457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52.45068181818182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167.84218181818181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62.94081818181818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12.588163636363637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250.32402601818183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42.96550051818182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25.434384627272728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23.993039890909092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0.36505674545454547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0.92732805454545453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0.38813504545454547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190.47989609090908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101.37877584545456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7.3661737545454544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40.550671127272729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196.83487105265456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0.23060377064168505</v>
      </c>
      <c r="I94" s="24">
        <f>I115</f>
        <v>483.81299999999999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7.6318532994198024E-2</v>
      </c>
      <c r="I97" s="24">
        <f>I107</f>
        <v>160.11836363636365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3.813105818019525E-2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1.2163807559482284E-2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0.35721716937556058</v>
      </c>
      <c r="I103" s="26">
        <f>SUM(I94:I102)</f>
        <v>749.45136363636357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6.5</v>
      </c>
      <c r="B107" s="190"/>
      <c r="C107" s="17">
        <f>IF(I13="Não aplicável",0,I13)</f>
        <v>22</v>
      </c>
      <c r="D107" s="17">
        <v>2</v>
      </c>
      <c r="E107" s="37">
        <f>A107*C107*D107</f>
        <v>286</v>
      </c>
      <c r="F107" s="37">
        <f>I38</f>
        <v>2098.0272727272727</v>
      </c>
      <c r="G107" s="38">
        <f>IF(I14="Não aplicável",0,I14)</f>
        <v>0.06</v>
      </c>
      <c r="H107" s="37">
        <f>F107*G107</f>
        <v>125.88163636363636</v>
      </c>
      <c r="I107" s="24">
        <f>IF((E107-H107)&gt;0,E107-H107,0)</f>
        <v>160.11836363636365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27.15</v>
      </c>
      <c r="B115" s="189"/>
      <c r="C115" s="42">
        <f>IF(I16="Não aplicável",0,I16)</f>
        <v>22</v>
      </c>
      <c r="D115" s="17">
        <v>1</v>
      </c>
      <c r="E115" s="37">
        <f>A115*C115*D115</f>
        <v>597.29999999999995</v>
      </c>
      <c r="F115" s="37">
        <f>E115</f>
        <v>597.29999999999995</v>
      </c>
      <c r="G115" s="43">
        <f>IF(I17="Não aplicável",0,I17)</f>
        <v>0.19</v>
      </c>
      <c r="H115" s="37">
        <f>F115*G115</f>
        <v>113.48699999999999</v>
      </c>
      <c r="I115" s="24">
        <f>E115-H115</f>
        <v>483.81299999999999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2.1451391933755604</v>
      </c>
      <c r="I117" s="48">
        <f>I46+I91+I103</f>
        <v>4500.5605314981094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434.04421678617456</v>
      </c>
      <c r="H131" s="57" t="s">
        <v>103</v>
      </c>
      <c r="I131" s="58">
        <f>I97</f>
        <v>160.11836363636365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2098.0272727272727</v>
      </c>
      <c r="B133" s="180"/>
      <c r="C133" s="62">
        <f>I66</f>
        <v>772.07403636363642</v>
      </c>
      <c r="D133" s="62">
        <f>I78</f>
        <v>534.87736699090908</v>
      </c>
      <c r="E133" s="62">
        <f>I85</f>
        <v>149.29562072727273</v>
      </c>
      <c r="F133" s="62">
        <f>I89</f>
        <v>196.83487105265456</v>
      </c>
      <c r="G133" s="62">
        <f>I103</f>
        <v>749.45136363636357</v>
      </c>
      <c r="H133" s="62">
        <f>A133+C133+D133+E133+F133+G133</f>
        <v>4500.5605314981094</v>
      </c>
      <c r="I133" s="62">
        <f>H133-I131</f>
        <v>4340.4421678617455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781.27959021511413</v>
      </c>
      <c r="H144" s="57" t="s">
        <v>103</v>
      </c>
      <c r="I144" s="58">
        <f>I97</f>
        <v>160.11836363636365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2098.0272727272727</v>
      </c>
      <c r="B146" s="180"/>
      <c r="C146" s="62">
        <f>I66</f>
        <v>772.07403636363642</v>
      </c>
      <c r="D146" s="62">
        <f>I78</f>
        <v>534.87736699090908</v>
      </c>
      <c r="E146" s="62">
        <f>I85</f>
        <v>149.29562072727273</v>
      </c>
      <c r="F146" s="62">
        <f>I89</f>
        <v>196.83487105265456</v>
      </c>
      <c r="G146" s="62">
        <f>I103</f>
        <v>749.45136363636357</v>
      </c>
      <c r="H146" s="62">
        <f>A146+C146+D146+E146+F146+G146</f>
        <v>4500.5605314981094</v>
      </c>
      <c r="I146" s="62">
        <f>H146-I144</f>
        <v>4340.4421678617455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1.9241982507288636E-2</v>
      </c>
      <c r="I152" s="24">
        <f>($D$162/$E$163)*G162</f>
        <v>86.59970702008026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8.8629737609329462E-2</v>
      </c>
      <c r="I153" s="24">
        <f>($D$162/$E$163)*G163</f>
        <v>398.88349900158175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5.8309037900874647E-2</v>
      </c>
      <c r="I154" s="24">
        <f>($D$162/$E$163)*G164</f>
        <v>262.4233546063038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0.16618075801749274</v>
      </c>
      <c r="I157" s="26">
        <f>SUM(I152:I156)</f>
        <v>747.90656062796575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4500.5605314981094</v>
      </c>
      <c r="B162" s="172"/>
      <c r="C162" s="24">
        <f>I148</f>
        <v>0</v>
      </c>
      <c r="D162" s="173">
        <f>A162+C162</f>
        <v>4500.5605314981094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0.14250000000000002</v>
      </c>
      <c r="E163" s="66">
        <f>C163-D163</f>
        <v>0.85749999999999993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8.6499999999999994E-2</v>
      </c>
      <c r="E164" s="68">
        <f>C164-D164</f>
        <v>0.91349999999999998</v>
      </c>
      <c r="F164" s="17" t="str">
        <f>B154</f>
        <v>ISS</v>
      </c>
      <c r="G164" s="64">
        <f>I11</f>
        <v>0.05</v>
      </c>
      <c r="H164" s="163">
        <f>I11</f>
        <v>0.05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0.14250000000000002</v>
      </c>
      <c r="H167" s="164">
        <f>SUM(H162:I166)</f>
        <v>8.6499999999999994E-2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0.16618075801749274</v>
      </c>
      <c r="I170" s="48">
        <f>I157</f>
        <v>747.90656062796575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0.39974073829654594</v>
      </c>
      <c r="I174" s="73">
        <f>I46</f>
        <v>2098.0272727272727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0.31496453159386884</v>
      </c>
      <c r="I175" s="73">
        <f>I66+I78+I85+I89</f>
        <v>1653.0818951344729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0.14279425501838888</v>
      </c>
      <c r="I176" s="73">
        <f>I103</f>
        <v>749.45136363636357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0.85749952490880377</v>
      </c>
      <c r="I177" s="48">
        <f>SUM(I174:I176)</f>
        <v>4500.5605314981094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0.14249992104898487</v>
      </c>
      <c r="I186" s="24">
        <f>I157</f>
        <v>747.90656062796575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0.14249992104898487</v>
      </c>
      <c r="I187" s="48">
        <f>I157</f>
        <v>747.90656062796575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807.78714334232734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5248.47</v>
      </c>
      <c r="H197" s="81">
        <f>IF(D6="12x36",2,1)</f>
        <v>1</v>
      </c>
      <c r="I197" s="91">
        <f>G197*H197</f>
        <v>5248.47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255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200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40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265</v>
      </c>
      <c r="E7" s="157"/>
      <c r="F7" s="157"/>
      <c r="G7" s="210" t="s">
        <v>6</v>
      </c>
      <c r="H7" s="210"/>
      <c r="I7" s="212" t="s">
        <v>175</v>
      </c>
    </row>
    <row r="8" spans="1:11" x14ac:dyDescent="0.25">
      <c r="A8" s="183" t="s">
        <v>7</v>
      </c>
      <c r="B8" s="183"/>
      <c r="C8" s="183"/>
      <c r="D8" s="157" t="s">
        <v>14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215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220</v>
      </c>
      <c r="I10" s="11">
        <v>2307.83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LAJEADO</v>
      </c>
      <c r="H11" s="10" t="s">
        <v>12</v>
      </c>
      <c r="I11" s="13">
        <v>2.5000000000000001E-2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6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27.15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22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0.19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80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25.52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 t="s">
        <v>175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419.60545454545456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31.47040909090909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20.980272727272727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4.1960545454545457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52.45068181818182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167.84218181818181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62.94081818181818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12.588163636363637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250.32402601818183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42.96550051818182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25.434384627272728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23.993039890909092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0.36505674545454547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0.92732805454545453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0.38813504545454547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190.47989609090908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101.37877584545456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7.3661737545454544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40.550671127272729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196.83487105265456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0.23060377064168505</v>
      </c>
      <c r="I94" s="24">
        <f>I115</f>
        <v>483.81299999999999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6.5832491994644332E-2</v>
      </c>
      <c r="I97" s="24">
        <f>I107</f>
        <v>138.11836363636365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3.813105818019525E-2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1.2163807559482284E-2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0.34673112837600689</v>
      </c>
      <c r="I103" s="26">
        <f>SUM(I94:I102)</f>
        <v>727.45136363636357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6</v>
      </c>
      <c r="B107" s="190"/>
      <c r="C107" s="17">
        <f>IF(I13="Não aplicável",0,I13)</f>
        <v>22</v>
      </c>
      <c r="D107" s="17">
        <v>2</v>
      </c>
      <c r="E107" s="37">
        <f>A107*C107*D107</f>
        <v>264</v>
      </c>
      <c r="F107" s="37">
        <f>I38</f>
        <v>2098.0272727272727</v>
      </c>
      <c r="G107" s="38">
        <f>IF(I14="Não aplicável",0,I14)</f>
        <v>0.06</v>
      </c>
      <c r="H107" s="37">
        <f>F107*G107</f>
        <v>125.88163636363636</v>
      </c>
      <c r="I107" s="24">
        <f>IF((E107-H107)&gt;0,E107-H107,0)</f>
        <v>138.11836363636365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27.15</v>
      </c>
      <c r="B115" s="189"/>
      <c r="C115" s="42">
        <f>IF(I16="Não aplicável",0,I16)</f>
        <v>22</v>
      </c>
      <c r="D115" s="17">
        <v>1</v>
      </c>
      <c r="E115" s="37">
        <f>A115*C115*D115</f>
        <v>597.29999999999995</v>
      </c>
      <c r="F115" s="37">
        <f>E115</f>
        <v>597.29999999999995</v>
      </c>
      <c r="G115" s="43">
        <f>IF(I17="Não aplicável",0,I17)</f>
        <v>0.19</v>
      </c>
      <c r="H115" s="37">
        <f>F115*G115</f>
        <v>113.48699999999999</v>
      </c>
      <c r="I115" s="24">
        <f>E115-H115</f>
        <v>483.81299999999999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2.1346531523760071</v>
      </c>
      <c r="I117" s="48">
        <f>I46+I91+I103</f>
        <v>4478.5605314981094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434.04421678617456</v>
      </c>
      <c r="H131" s="57" t="s">
        <v>103</v>
      </c>
      <c r="I131" s="58">
        <f>I97</f>
        <v>138.11836363636365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2098.0272727272727</v>
      </c>
      <c r="B133" s="180"/>
      <c r="C133" s="62">
        <f>I66</f>
        <v>772.07403636363642</v>
      </c>
      <c r="D133" s="62">
        <f>I78</f>
        <v>534.87736699090908</v>
      </c>
      <c r="E133" s="62">
        <f>I85</f>
        <v>149.29562072727273</v>
      </c>
      <c r="F133" s="62">
        <f>I89</f>
        <v>196.83487105265456</v>
      </c>
      <c r="G133" s="62">
        <f>I103</f>
        <v>727.45136363636357</v>
      </c>
      <c r="H133" s="62">
        <f>A133+C133+D133+E133+F133+G133</f>
        <v>4478.5605314981094</v>
      </c>
      <c r="I133" s="62">
        <f>H133-I131</f>
        <v>4340.4421678617455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781.27959021511413</v>
      </c>
      <c r="H144" s="57" t="s">
        <v>103</v>
      </c>
      <c r="I144" s="58">
        <f>I97</f>
        <v>138.11836363636365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2098.0272727272727</v>
      </c>
      <c r="B146" s="180"/>
      <c r="C146" s="62">
        <f>I66</f>
        <v>772.07403636363642</v>
      </c>
      <c r="D146" s="62">
        <f>I78</f>
        <v>534.87736699090908</v>
      </c>
      <c r="E146" s="62">
        <f>I85</f>
        <v>149.29562072727273</v>
      </c>
      <c r="F146" s="62">
        <f>I89</f>
        <v>196.83487105265456</v>
      </c>
      <c r="G146" s="62">
        <f>I103</f>
        <v>727.45136363636357</v>
      </c>
      <c r="H146" s="62">
        <f>A146+C146+D146+E146+F146+G146</f>
        <v>4478.5605314981094</v>
      </c>
      <c r="I146" s="62">
        <f>H146-I144</f>
        <v>4340.4421678617455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1.8696883852691217E-2</v>
      </c>
      <c r="I152" s="24">
        <f>($D$162/$E$163)*G162</f>
        <v>83.735126084667201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8.6118980169971673E-2</v>
      </c>
      <c r="I153" s="24">
        <f>($D$162/$E$163)*G163</f>
        <v>385.68906560210348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2.8328611898016998E-2</v>
      </c>
      <c r="I154" s="24">
        <f>($D$162/$E$163)*G164</f>
        <v>126.87140315858667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0.13314447592067991</v>
      </c>
      <c r="I157" s="26">
        <f>SUM(I152:I156)</f>
        <v>596.2955948453573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4478.5605314981094</v>
      </c>
      <c r="B162" s="172"/>
      <c r="C162" s="24">
        <f>I148</f>
        <v>0</v>
      </c>
      <c r="D162" s="173">
        <f>A162+C162</f>
        <v>4478.5605314981094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0.11749999999999999</v>
      </c>
      <c r="E163" s="66">
        <f>C163-D163</f>
        <v>0.88250000000000006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6.1499999999999999E-2</v>
      </c>
      <c r="E164" s="68">
        <f>C164-D164</f>
        <v>0.9385</v>
      </c>
      <c r="F164" s="17" t="str">
        <f>B154</f>
        <v>ISS</v>
      </c>
      <c r="G164" s="64">
        <f>I11</f>
        <v>2.5000000000000001E-2</v>
      </c>
      <c r="H164" s="163">
        <f>I11</f>
        <v>2.5000000000000001E-2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0.11749999999999999</v>
      </c>
      <c r="H167" s="164">
        <f>SUM(H162:I166)</f>
        <v>6.1499999999999999E-2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0.13314447592067991</v>
      </c>
      <c r="I170" s="48">
        <f>I157</f>
        <v>596.2955948453573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0.41341579328834149</v>
      </c>
      <c r="I174" s="73">
        <f>I46</f>
        <v>2098.0272727272727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0.32573940860131573</v>
      </c>
      <c r="I175" s="73">
        <f>I66+I78+I85+I89</f>
        <v>1653.0818951344729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0.14334412449532866</v>
      </c>
      <c r="I176" s="73">
        <f>I103</f>
        <v>727.45136363636357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0.88249932638498585</v>
      </c>
      <c r="I177" s="48">
        <f>SUM(I174:I176)</f>
        <v>4478.5605314981094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0.11749991031188198</v>
      </c>
      <c r="I186" s="24">
        <f>I157</f>
        <v>596.2955948453573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0.11749991031188198</v>
      </c>
      <c r="I187" s="48">
        <f>I157</f>
        <v>596.2955948453573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807.78714334232734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5074.8599999999997</v>
      </c>
      <c r="H197" s="81">
        <f>IF(D6="12x36",2,1)</f>
        <v>1</v>
      </c>
      <c r="I197" s="91">
        <f>G197*H197</f>
        <v>5074.8599999999997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L197"/>
  <sheetViews>
    <sheetView showGridLines="0" tabSelected="1" view="pageBreakPreview" topLeftCell="A5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256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200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40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262</v>
      </c>
      <c r="E7" s="157"/>
      <c r="F7" s="157"/>
      <c r="G7" s="210" t="s">
        <v>6</v>
      </c>
      <c r="H7" s="210"/>
      <c r="I7" s="212" t="s">
        <v>175</v>
      </c>
    </row>
    <row r="8" spans="1:11" x14ac:dyDescent="0.25">
      <c r="A8" s="183" t="s">
        <v>7</v>
      </c>
      <c r="B8" s="183"/>
      <c r="C8" s="183"/>
      <c r="D8" s="157" t="s">
        <v>14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216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220</v>
      </c>
      <c r="I10" s="11">
        <v>2307.83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PELOTAS</v>
      </c>
      <c r="H11" s="10" t="s">
        <v>12</v>
      </c>
      <c r="I11" s="13">
        <v>0.04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6.25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27.15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22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0.19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80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25.52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 t="s">
        <v>175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419.60545454545456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31.47040909090909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20.980272727272727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4.1960545454545457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52.45068181818182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167.84218181818181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62.94081818181818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12.588163636363637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250.32402601818183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42.96550051818182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25.434384627272728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23.993039890909092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0.36505674545454547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0.92732805454545453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0.38813504545454547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190.47989609090908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101.37877584545456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7.3661737545454544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40.550671127272729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196.83487105265456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0.23060377064168505</v>
      </c>
      <c r="I94" s="24">
        <f>I115</f>
        <v>483.81299999999999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7.1075512494421178E-2</v>
      </c>
      <c r="I97" s="24">
        <f>I107</f>
        <v>149.11836363636365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3.813105818019525E-2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1.2163807559482284E-2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0.35197414887578377</v>
      </c>
      <c r="I103" s="26">
        <f>SUM(I94:I102)</f>
        <v>738.45136363636357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6.25</v>
      </c>
      <c r="B107" s="190"/>
      <c r="C107" s="17">
        <f>IF(I13="Não aplicável",0,I13)</f>
        <v>22</v>
      </c>
      <c r="D107" s="17">
        <v>2</v>
      </c>
      <c r="E107" s="37">
        <f>A107*C107*D107</f>
        <v>275</v>
      </c>
      <c r="F107" s="37">
        <f>I38</f>
        <v>2098.0272727272727</v>
      </c>
      <c r="G107" s="38">
        <f>IF(I14="Não aplicável",0,I14)</f>
        <v>0.06</v>
      </c>
      <c r="H107" s="37">
        <f>F107*G107</f>
        <v>125.88163636363636</v>
      </c>
      <c r="I107" s="24">
        <f>IF((E107-H107)&gt;0,E107-H107,0)</f>
        <v>149.11836363636365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27.15</v>
      </c>
      <c r="B115" s="189"/>
      <c r="C115" s="42">
        <f>IF(I16="Não aplicável",0,I16)</f>
        <v>22</v>
      </c>
      <c r="D115" s="17">
        <v>1</v>
      </c>
      <c r="E115" s="37">
        <f>A115*C115*D115</f>
        <v>597.29999999999995</v>
      </c>
      <c r="F115" s="37">
        <f>E115</f>
        <v>597.29999999999995</v>
      </c>
      <c r="G115" s="43">
        <f>IF(I17="Não aplicável",0,I17)</f>
        <v>0.19</v>
      </c>
      <c r="H115" s="37">
        <f>F115*G115</f>
        <v>113.48699999999999</v>
      </c>
      <c r="I115" s="24">
        <f>E115-H115</f>
        <v>483.81299999999999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2.1398961728757837</v>
      </c>
      <c r="I117" s="48">
        <f>I46+I91+I103</f>
        <v>4489.5605314981094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434.04421678617456</v>
      </c>
      <c r="H131" s="57" t="s">
        <v>103</v>
      </c>
      <c r="I131" s="58">
        <f>I97</f>
        <v>149.11836363636365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2098.0272727272727</v>
      </c>
      <c r="B133" s="180"/>
      <c r="C133" s="62">
        <f>I66</f>
        <v>772.07403636363642</v>
      </c>
      <c r="D133" s="62">
        <f>I78</f>
        <v>534.87736699090908</v>
      </c>
      <c r="E133" s="62">
        <f>I85</f>
        <v>149.29562072727273</v>
      </c>
      <c r="F133" s="62">
        <f>I89</f>
        <v>196.83487105265456</v>
      </c>
      <c r="G133" s="62">
        <f>I103</f>
        <v>738.45136363636357</v>
      </c>
      <c r="H133" s="62">
        <f>A133+C133+D133+E133+F133+G133</f>
        <v>4489.5605314981094</v>
      </c>
      <c r="I133" s="62">
        <f>H133-I131</f>
        <v>4340.4421678617455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781.27959021511413</v>
      </c>
      <c r="H144" s="57" t="s">
        <v>103</v>
      </c>
      <c r="I144" s="58">
        <f>I97</f>
        <v>149.11836363636365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2098.0272727272727</v>
      </c>
      <c r="B146" s="180"/>
      <c r="C146" s="62">
        <f>I66</f>
        <v>772.07403636363642</v>
      </c>
      <c r="D146" s="62">
        <f>I78</f>
        <v>534.87736699090908</v>
      </c>
      <c r="E146" s="62">
        <f>I85</f>
        <v>149.29562072727273</v>
      </c>
      <c r="F146" s="62">
        <f>I89</f>
        <v>196.83487105265456</v>
      </c>
      <c r="G146" s="62">
        <f>I103</f>
        <v>738.45136363636357</v>
      </c>
      <c r="H146" s="62">
        <f>A146+C146+D146+E146+F146+G146</f>
        <v>4489.5605314981094</v>
      </c>
      <c r="I146" s="62">
        <f>H146-I144</f>
        <v>4340.4421678617455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1.9020172910662828E-2</v>
      </c>
      <c r="I152" s="24">
        <f>($D$162/$E$163)*G162</f>
        <v>85.392217601981343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8.760806916426514E-2</v>
      </c>
      <c r="I153" s="24">
        <f>($D$162/$E$163)*G163</f>
        <v>393.3217295606413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4.6109510086455335E-2</v>
      </c>
      <c r="I154" s="24">
        <f>($D$162/$E$163)*G164</f>
        <v>207.01143661086385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0.1527377521613833</v>
      </c>
      <c r="I157" s="26">
        <f>SUM(I152:I156)</f>
        <v>685.72538377348644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4489.5605314981094</v>
      </c>
      <c r="B162" s="172"/>
      <c r="C162" s="24">
        <f>I148</f>
        <v>0</v>
      </c>
      <c r="D162" s="173">
        <f>A162+C162</f>
        <v>4489.5605314981094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0.13250000000000001</v>
      </c>
      <c r="E163" s="66">
        <f>C163-D163</f>
        <v>0.86749999999999994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7.6499999999999999E-2</v>
      </c>
      <c r="E164" s="68">
        <f>C164-D164</f>
        <v>0.92349999999999999</v>
      </c>
      <c r="F164" s="17" t="str">
        <f>B154</f>
        <v>ISS</v>
      </c>
      <c r="G164" s="64">
        <f>I11</f>
        <v>0.04</v>
      </c>
      <c r="H164" s="163">
        <f>I11</f>
        <v>0.04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0.13250000000000001</v>
      </c>
      <c r="H167" s="164">
        <f>SUM(H162:I166)</f>
        <v>7.6499999999999999E-2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0.1527377521613833</v>
      </c>
      <c r="I170" s="48">
        <f>I157</f>
        <v>685.72538377348644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0.40539318042607714</v>
      </c>
      <c r="I174" s="73">
        <f>I46</f>
        <v>2098.0272727272727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0.31941821523711189</v>
      </c>
      <c r="I175" s="73">
        <f>I66+I78+I85+I89</f>
        <v>1653.0818951344729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0.14268791964051553</v>
      </c>
      <c r="I176" s="73">
        <f>I103</f>
        <v>738.45136363636357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0.8674993153037045</v>
      </c>
      <c r="I177" s="48">
        <f>SUM(I174:I176)</f>
        <v>4489.5605314981094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0.13249989542102691</v>
      </c>
      <c r="I186" s="24">
        <f>I157</f>
        <v>685.72538377348644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0.13249989542102691</v>
      </c>
      <c r="I187" s="48">
        <f>I157</f>
        <v>685.72538377348644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807.78714334232734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5175.29</v>
      </c>
      <c r="H197" s="81">
        <f>IF(D6="12x36",2,1)</f>
        <v>1</v>
      </c>
      <c r="I197" s="91">
        <f>G197*H197</f>
        <v>5175.29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L197"/>
  <sheetViews>
    <sheetView showGridLines="0" tabSelected="1" view="pageBreakPreview" topLeftCell="A11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257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200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40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263</v>
      </c>
      <c r="E7" s="157"/>
      <c r="F7" s="157"/>
      <c r="G7" s="210" t="s">
        <v>6</v>
      </c>
      <c r="H7" s="210"/>
      <c r="I7" s="212" t="s">
        <v>175</v>
      </c>
    </row>
    <row r="8" spans="1:11" x14ac:dyDescent="0.25">
      <c r="A8" s="183" t="s">
        <v>7</v>
      </c>
      <c r="B8" s="183"/>
      <c r="C8" s="183"/>
      <c r="D8" s="157" t="s">
        <v>14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217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220</v>
      </c>
      <c r="I10" s="11">
        <v>2307.83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SANTA MARIA</v>
      </c>
      <c r="H11" s="10" t="s">
        <v>12</v>
      </c>
      <c r="I11" s="13">
        <v>0.04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7.25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27.15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22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0.19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80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25.52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 t="s">
        <v>175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419.60545454545456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31.47040909090909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20.980272727272727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4.1960545454545457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52.45068181818182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167.84218181818181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62.94081818181818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12.588163636363637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250.32402601818183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42.96550051818182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25.434384627272728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23.993039890909092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0.36505674545454547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0.92732805454545453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0.38813504545454547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190.47989609090908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101.37877584545456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7.3661737545454544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40.550671127272729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196.83487105265456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0.23060377064168505</v>
      </c>
      <c r="I94" s="24">
        <f>I115</f>
        <v>483.81299999999999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9.2047594493528562E-2</v>
      </c>
      <c r="I97" s="24">
        <f>I107</f>
        <v>193.11836363636365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3.813105818019525E-2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1.2163807559482284E-2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0.37294623087489115</v>
      </c>
      <c r="I103" s="26">
        <f>SUM(I94:I102)</f>
        <v>782.45136363636357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7.25</v>
      </c>
      <c r="B107" s="190"/>
      <c r="C107" s="17">
        <f>IF(I13="Não aplicável",0,I13)</f>
        <v>22</v>
      </c>
      <c r="D107" s="17">
        <v>2</v>
      </c>
      <c r="E107" s="37">
        <f>A107*C107*D107</f>
        <v>319</v>
      </c>
      <c r="F107" s="37">
        <f>I38</f>
        <v>2098.0272727272727</v>
      </c>
      <c r="G107" s="38">
        <f>IF(I14="Não aplicável",0,I14)</f>
        <v>0.06</v>
      </c>
      <c r="H107" s="37">
        <f>F107*G107</f>
        <v>125.88163636363636</v>
      </c>
      <c r="I107" s="24">
        <f>IF((E107-H107)&gt;0,E107-H107,0)</f>
        <v>193.11836363636365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27.15</v>
      </c>
      <c r="B115" s="189"/>
      <c r="C115" s="42">
        <f>IF(I16="Não aplicável",0,I16)</f>
        <v>22</v>
      </c>
      <c r="D115" s="17">
        <v>1</v>
      </c>
      <c r="E115" s="37">
        <f>A115*C115*D115</f>
        <v>597.29999999999995</v>
      </c>
      <c r="F115" s="37">
        <f>E115</f>
        <v>597.29999999999995</v>
      </c>
      <c r="G115" s="43">
        <f>IF(I17="Não aplicável",0,I17)</f>
        <v>0.19</v>
      </c>
      <c r="H115" s="37">
        <f>F115*G115</f>
        <v>113.48699999999999</v>
      </c>
      <c r="I115" s="24">
        <f>E115-H115</f>
        <v>483.81299999999999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2.1608682548748912</v>
      </c>
      <c r="I117" s="48">
        <f>I46+I91+I103</f>
        <v>4533.5605314981094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434.04421678617456</v>
      </c>
      <c r="H131" s="57" t="s">
        <v>103</v>
      </c>
      <c r="I131" s="58">
        <f>I97</f>
        <v>193.11836363636365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2098.0272727272727</v>
      </c>
      <c r="B133" s="180"/>
      <c r="C133" s="62">
        <f>I66</f>
        <v>772.07403636363642</v>
      </c>
      <c r="D133" s="62">
        <f>I78</f>
        <v>534.87736699090908</v>
      </c>
      <c r="E133" s="62">
        <f>I85</f>
        <v>149.29562072727273</v>
      </c>
      <c r="F133" s="62">
        <f>I89</f>
        <v>196.83487105265456</v>
      </c>
      <c r="G133" s="62">
        <f>I103</f>
        <v>782.45136363636357</v>
      </c>
      <c r="H133" s="62">
        <f>A133+C133+D133+E133+F133+G133</f>
        <v>4533.5605314981094</v>
      </c>
      <c r="I133" s="62">
        <f>H133-I131</f>
        <v>4340.4421678617455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781.27959021511413</v>
      </c>
      <c r="H144" s="57" t="s">
        <v>103</v>
      </c>
      <c r="I144" s="58">
        <f>I97</f>
        <v>193.11836363636365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2098.0272727272727</v>
      </c>
      <c r="B146" s="180"/>
      <c r="C146" s="62">
        <f>I66</f>
        <v>772.07403636363642</v>
      </c>
      <c r="D146" s="62">
        <f>I78</f>
        <v>534.87736699090908</v>
      </c>
      <c r="E146" s="62">
        <f>I85</f>
        <v>149.29562072727273</v>
      </c>
      <c r="F146" s="62">
        <f>I89</f>
        <v>196.83487105265456</v>
      </c>
      <c r="G146" s="62">
        <f>I103</f>
        <v>782.45136363636357</v>
      </c>
      <c r="H146" s="62">
        <f>A146+C146+D146+E146+F146+G146</f>
        <v>4533.5605314981094</v>
      </c>
      <c r="I146" s="62">
        <f>H146-I144</f>
        <v>4340.4421678617455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1.9020172910662825E-2</v>
      </c>
      <c r="I152" s="24">
        <f>($D$162/$E$163)*G162</f>
        <v>86.229105210050506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8.7608069164265126E-2</v>
      </c>
      <c r="I153" s="24">
        <f>($D$162/$E$163)*G163</f>
        <v>397.17648460386891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4.6109510086455335E-2</v>
      </c>
      <c r="I154" s="24">
        <f>($D$162/$E$163)*G164</f>
        <v>209.04025505466788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0.1527377521613833</v>
      </c>
      <c r="I157" s="26">
        <f>SUM(I152:I156)</f>
        <v>692.4458448685873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4533.5605314981094</v>
      </c>
      <c r="B162" s="172"/>
      <c r="C162" s="24">
        <f>I148</f>
        <v>0</v>
      </c>
      <c r="D162" s="173">
        <f>A162+C162</f>
        <v>4533.5605314981094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0.13250000000000001</v>
      </c>
      <c r="E163" s="66">
        <f>C163-D163</f>
        <v>0.86749999999999994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7.6499999999999999E-2</v>
      </c>
      <c r="E164" s="68">
        <f>C164-D164</f>
        <v>0.92349999999999999</v>
      </c>
      <c r="F164" s="17" t="str">
        <f>B154</f>
        <v>ISS</v>
      </c>
      <c r="G164" s="64">
        <f>I11</f>
        <v>0.04</v>
      </c>
      <c r="H164" s="163">
        <f>I11</f>
        <v>0.04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0.13250000000000001</v>
      </c>
      <c r="H167" s="164">
        <f>SUM(H162:I166)</f>
        <v>7.6499999999999999E-2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0.1527377521613833</v>
      </c>
      <c r="I170" s="48">
        <f>I157</f>
        <v>692.4458448685873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0.4014587175928237</v>
      </c>
      <c r="I174" s="73">
        <f>I46</f>
        <v>2098.0272727272727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0.31631816531818208</v>
      </c>
      <c r="I175" s="73">
        <f>I66+I78+I85+I89</f>
        <v>1653.0818951344729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0.14972251557811095</v>
      </c>
      <c r="I176" s="73">
        <f>I103</f>
        <v>782.45136363636357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0.86749939848911684</v>
      </c>
      <c r="I177" s="48">
        <f>SUM(I174:I176)</f>
        <v>4533.5605314981094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0.1324999081265798</v>
      </c>
      <c r="I186" s="24">
        <f>I157</f>
        <v>692.4458448685873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0.1324999081265798</v>
      </c>
      <c r="I187" s="48">
        <f>I157</f>
        <v>692.4458448685873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807.78714334232734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5226.01</v>
      </c>
      <c r="H197" s="81">
        <f>IF(D6="12x36",2,1)</f>
        <v>1</v>
      </c>
      <c r="I197" s="91">
        <f>G197*H197</f>
        <v>5226.01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L197"/>
  <sheetViews>
    <sheetView showGridLines="0" tabSelected="1" view="pageBreakPreview" topLeftCell="A178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23" t="s">
        <v>287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258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200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40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261</v>
      </c>
      <c r="E7" s="157"/>
      <c r="F7" s="157"/>
      <c r="G7" s="210" t="s">
        <v>6</v>
      </c>
      <c r="H7" s="210"/>
      <c r="I7" s="212" t="s">
        <v>175</v>
      </c>
    </row>
    <row r="8" spans="1:11" x14ac:dyDescent="0.25">
      <c r="A8" s="183" t="s">
        <v>7</v>
      </c>
      <c r="B8" s="183"/>
      <c r="C8" s="183"/>
      <c r="D8" s="157" t="s">
        <v>14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218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220</v>
      </c>
      <c r="I10" s="11">
        <v>2307.83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PASSO FUNDO</v>
      </c>
      <c r="H11" s="10" t="s">
        <v>12</v>
      </c>
      <c r="I11" s="13">
        <v>0.02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6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27.15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22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0.19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80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25.52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 t="s">
        <v>175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419.60545454545456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31.47040909090909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20.980272727272727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4.1960545454545457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52.45068181818182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167.84218181818181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62.94081818181818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12.588163636363637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250.32402601818183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42.96550051818182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25.434384627272728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23.993039890909092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0.36505674545454547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0.92732805454545453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0.38813504545454547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190.47989609090908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101.37877584545456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7.3661737545454544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40.550671127272729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196.83487105265456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0.23060377064168505</v>
      </c>
      <c r="I94" s="24">
        <f>I115</f>
        <v>483.81299999999999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6.5832491994644332E-2</v>
      </c>
      <c r="I97" s="24">
        <f>I107</f>
        <v>138.11836363636365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3.813105818019525E-2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1.2163807559482284E-2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0.34673112837600689</v>
      </c>
      <c r="I103" s="26">
        <f>SUM(I94:I102)</f>
        <v>727.45136363636357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6</v>
      </c>
      <c r="B107" s="190"/>
      <c r="C107" s="17">
        <f>IF(I13="Não aplicável",0,I13)</f>
        <v>22</v>
      </c>
      <c r="D107" s="17">
        <v>2</v>
      </c>
      <c r="E107" s="37">
        <f>A107*C107*D107</f>
        <v>264</v>
      </c>
      <c r="F107" s="37">
        <f>I38</f>
        <v>2098.0272727272727</v>
      </c>
      <c r="G107" s="38">
        <f>IF(I14="Não aplicável",0,I14)</f>
        <v>0.06</v>
      </c>
      <c r="H107" s="37">
        <f>F107*G107</f>
        <v>125.88163636363636</v>
      </c>
      <c r="I107" s="24">
        <f>IF((E107-H107)&gt;0,E107-H107,0)</f>
        <v>138.11836363636365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27.15</v>
      </c>
      <c r="B115" s="189"/>
      <c r="C115" s="42">
        <f>IF(I16="Não aplicável",0,I16)</f>
        <v>22</v>
      </c>
      <c r="D115" s="17">
        <v>1</v>
      </c>
      <c r="E115" s="37">
        <f>A115*C115*D115</f>
        <v>597.29999999999995</v>
      </c>
      <c r="F115" s="37">
        <f>E115</f>
        <v>597.29999999999995</v>
      </c>
      <c r="G115" s="43">
        <f>IF(I17="Não aplicável",0,I17)</f>
        <v>0.19</v>
      </c>
      <c r="H115" s="37">
        <f>F115*G115</f>
        <v>113.48699999999999</v>
      </c>
      <c r="I115" s="24">
        <f>E115-H115</f>
        <v>483.81299999999999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2.1346531523760071</v>
      </c>
      <c r="I117" s="48">
        <f>I46+I91+I103</f>
        <v>4478.5605314981094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434.04421678617456</v>
      </c>
      <c r="H131" s="57" t="s">
        <v>103</v>
      </c>
      <c r="I131" s="58">
        <f>I97</f>
        <v>138.11836363636365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2098.0272727272727</v>
      </c>
      <c r="B133" s="180"/>
      <c r="C133" s="62">
        <f>I66</f>
        <v>772.07403636363642</v>
      </c>
      <c r="D133" s="62">
        <f>I78</f>
        <v>534.87736699090908</v>
      </c>
      <c r="E133" s="62">
        <f>I85</f>
        <v>149.29562072727273</v>
      </c>
      <c r="F133" s="62">
        <f>I89</f>
        <v>196.83487105265456</v>
      </c>
      <c r="G133" s="62">
        <f>I103</f>
        <v>727.45136363636357</v>
      </c>
      <c r="H133" s="62">
        <f>A133+C133+D133+E133+F133+G133</f>
        <v>4478.5605314981094</v>
      </c>
      <c r="I133" s="62">
        <f>H133-I131</f>
        <v>4340.4421678617455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781.27959021511413</v>
      </c>
      <c r="H144" s="57" t="s">
        <v>103</v>
      </c>
      <c r="I144" s="58">
        <f>I97</f>
        <v>138.11836363636365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2098.0272727272727</v>
      </c>
      <c r="B146" s="180"/>
      <c r="C146" s="62">
        <f>I66</f>
        <v>772.07403636363642</v>
      </c>
      <c r="D146" s="62">
        <f>I78</f>
        <v>534.87736699090908</v>
      </c>
      <c r="E146" s="62">
        <f>I85</f>
        <v>149.29562072727273</v>
      </c>
      <c r="F146" s="62">
        <f>I89</f>
        <v>196.83487105265456</v>
      </c>
      <c r="G146" s="62">
        <f>I103</f>
        <v>727.45136363636357</v>
      </c>
      <c r="H146" s="62">
        <f>A146+C146+D146+E146+F146+G146</f>
        <v>4478.5605314981094</v>
      </c>
      <c r="I146" s="62">
        <f>H146-I144</f>
        <v>4340.4421678617455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1.859154929577465E-2</v>
      </c>
      <c r="I152" s="24">
        <f>($D$162/$E$163)*G162</f>
        <v>83.263378895457819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8.5633802816901416E-2</v>
      </c>
      <c r="I153" s="24">
        <f>($D$162/$E$163)*G163</f>
        <v>383.51616945786628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2.2535211267605635E-2</v>
      </c>
      <c r="I154" s="24">
        <f>($D$162/$E$163)*G164</f>
        <v>100.92530775207008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0.12676056338028172</v>
      </c>
      <c r="I157" s="26">
        <f>SUM(I152:I156)</f>
        <v>567.70485610539424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4478.5605314981094</v>
      </c>
      <c r="B162" s="172"/>
      <c r="C162" s="24">
        <f>I148</f>
        <v>0</v>
      </c>
      <c r="D162" s="173">
        <f>A162+C162</f>
        <v>4478.5605314981094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0.1125</v>
      </c>
      <c r="E163" s="66">
        <f>C163-D163</f>
        <v>0.88749999999999996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5.6499999999999995E-2</v>
      </c>
      <c r="E164" s="68">
        <f>C164-D164</f>
        <v>0.94350000000000001</v>
      </c>
      <c r="F164" s="17" t="str">
        <f>B154</f>
        <v>ISS</v>
      </c>
      <c r="G164" s="64">
        <f>I11</f>
        <v>0.02</v>
      </c>
      <c r="H164" s="163">
        <f>I11</f>
        <v>0.02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0.1125</v>
      </c>
      <c r="H167" s="164">
        <f>SUM(H162:I166)</f>
        <v>5.6499999999999995E-2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0.12676056338028172</v>
      </c>
      <c r="I170" s="48">
        <f>I157</f>
        <v>567.70485610539424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0.41575802973825665</v>
      </c>
      <c r="I174" s="73">
        <f>I46</f>
        <v>2098.0272727272727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0.32758490828561942</v>
      </c>
      <c r="I175" s="73">
        <f>I66+I78+I85+I89</f>
        <v>1653.0818951344729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0.14415625078253116</v>
      </c>
      <c r="I176" s="73">
        <f>I103</f>
        <v>727.45136363636357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0.88749918880640721</v>
      </c>
      <c r="I177" s="48">
        <f>SUM(I174:I176)</f>
        <v>4478.5605314981094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0.11249989717264319</v>
      </c>
      <c r="I186" s="24">
        <f>I157</f>
        <v>567.70485610539424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0.11249989717264319</v>
      </c>
      <c r="I187" s="48">
        <f>I157</f>
        <v>567.70485610539424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807.78714334232734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5046.2700000000004</v>
      </c>
      <c r="H197" s="81">
        <f>IF(D6="12x36",2,1)</f>
        <v>1</v>
      </c>
      <c r="I197" s="91">
        <f>G197*H197</f>
        <v>5046.2700000000004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K9" sqref="K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K1" s="4"/>
    </row>
    <row r="2" spans="1:11" ht="22.5" customHeight="1" x14ac:dyDescent="0.25">
      <c r="A2" s="213" t="s">
        <v>1</v>
      </c>
      <c r="B2" s="213"/>
      <c r="C2" s="214" t="s">
        <v>226</v>
      </c>
      <c r="D2" s="214"/>
      <c r="E2" s="215" t="s">
        <v>286</v>
      </c>
      <c r="F2" s="215"/>
      <c r="G2" s="215"/>
      <c r="H2" s="215"/>
      <c r="I2" s="215"/>
    </row>
    <row r="3" spans="1:11" ht="11.25" customHeight="1" x14ac:dyDescent="0.25">
      <c r="A3" s="213" t="s">
        <v>2</v>
      </c>
      <c r="B3" s="21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3" t="s">
        <v>4</v>
      </c>
      <c r="B5" s="183"/>
      <c r="C5" s="183"/>
      <c r="D5" s="216" t="s">
        <v>259</v>
      </c>
      <c r="E5" s="216"/>
      <c r="F5" s="216"/>
      <c r="G5" s="217" t="str">
        <f>IF(D6="12x36","Regime de trabalho:","Quantidade de HORAS/MÊS")</f>
        <v>Quantidade de HORAS/MÊS</v>
      </c>
      <c r="H5" s="217"/>
      <c r="I5" s="218">
        <f>IF(D6="12x36",D6,5*D6)</f>
        <v>200</v>
      </c>
    </row>
    <row r="6" spans="1:11" ht="18.75" customHeight="1" x14ac:dyDescent="0.25">
      <c r="A6" s="183" t="str">
        <f>IF(D6="12x36","Regime de trabalho:","Regime de trabalho (horas semanais):")</f>
        <v>Regime de trabalho (horas semanais):</v>
      </c>
      <c r="B6" s="183"/>
      <c r="C6" s="183"/>
      <c r="D6" s="183">
        <v>40</v>
      </c>
      <c r="E6" s="183"/>
      <c r="F6" s="183"/>
      <c r="G6" s="217"/>
      <c r="H6" s="217"/>
      <c r="I6" s="218"/>
    </row>
    <row r="7" spans="1:11" ht="22.5" customHeight="1" x14ac:dyDescent="0.25">
      <c r="A7" s="183" t="s">
        <v>5</v>
      </c>
      <c r="B7" s="183"/>
      <c r="C7" s="183"/>
      <c r="D7" s="157" t="s">
        <v>260</v>
      </c>
      <c r="E7" s="157"/>
      <c r="F7" s="157"/>
      <c r="G7" s="210" t="s">
        <v>6</v>
      </c>
      <c r="H7" s="210"/>
      <c r="I7" s="212" t="s">
        <v>175</v>
      </c>
    </row>
    <row r="8" spans="1:11" x14ac:dyDescent="0.25">
      <c r="A8" s="183" t="s">
        <v>7</v>
      </c>
      <c r="B8" s="183"/>
      <c r="C8" s="183"/>
      <c r="D8" s="157" t="s">
        <v>14</v>
      </c>
      <c r="E8" s="157"/>
      <c r="F8" s="157"/>
      <c r="G8" s="210"/>
      <c r="H8" s="210"/>
      <c r="I8" s="212"/>
    </row>
    <row r="9" spans="1:11" ht="24.75" customHeight="1" x14ac:dyDescent="0.25">
      <c r="A9" s="183" t="s">
        <v>8</v>
      </c>
      <c r="B9" s="183"/>
      <c r="C9" s="183"/>
      <c r="D9" s="183" t="s">
        <v>219</v>
      </c>
      <c r="E9" s="183"/>
      <c r="F9" s="183"/>
      <c r="G9" s="210" t="s">
        <v>9</v>
      </c>
      <c r="H9" s="210"/>
      <c r="I9" s="9" t="s">
        <v>175</v>
      </c>
    </row>
    <row r="10" spans="1:11" ht="32.25" customHeight="1" x14ac:dyDescent="0.25">
      <c r="A10" s="211" t="s">
        <v>168</v>
      </c>
      <c r="B10" s="211"/>
      <c r="C10" s="211"/>
      <c r="D10" s="211"/>
      <c r="E10" s="211"/>
      <c r="F10" s="211"/>
      <c r="G10" s="8" t="s">
        <v>10</v>
      </c>
      <c r="H10" s="10">
        <v>220</v>
      </c>
      <c r="I10" s="11">
        <v>2307.83</v>
      </c>
    </row>
    <row r="11" spans="1:11" ht="11.25" customHeight="1" x14ac:dyDescent="0.25">
      <c r="A11" s="171" t="s">
        <v>11</v>
      </c>
      <c r="B11" s="171"/>
      <c r="C11" s="171"/>
      <c r="D11" s="171"/>
      <c r="E11" s="171"/>
      <c r="F11" s="171"/>
      <c r="G11" s="10" t="str">
        <f>D9</f>
        <v>URUGUAIANA</v>
      </c>
      <c r="H11" s="10" t="s">
        <v>12</v>
      </c>
      <c r="I11" s="13">
        <v>0.03</v>
      </c>
    </row>
    <row r="12" spans="1:11" ht="15" customHeight="1" x14ac:dyDescent="0.25">
      <c r="A12" s="171" t="s">
        <v>13</v>
      </c>
      <c r="B12" s="171"/>
      <c r="C12" s="171"/>
      <c r="D12" s="171"/>
      <c r="E12" s="171"/>
      <c r="F12" s="171"/>
      <c r="G12" s="208" t="s">
        <v>14</v>
      </c>
      <c r="H12" s="10" t="s">
        <v>15</v>
      </c>
      <c r="I12" s="11">
        <v>5.3</v>
      </c>
    </row>
    <row r="13" spans="1:11" x14ac:dyDescent="0.25">
      <c r="A13" s="171"/>
      <c r="B13" s="171"/>
      <c r="C13" s="171"/>
      <c r="D13" s="171"/>
      <c r="E13" s="171"/>
      <c r="F13" s="171"/>
      <c r="G13" s="208"/>
      <c r="H13" s="10" t="s">
        <v>16</v>
      </c>
      <c r="I13" s="14">
        <v>22</v>
      </c>
    </row>
    <row r="14" spans="1:11" x14ac:dyDescent="0.25">
      <c r="A14" s="171"/>
      <c r="B14" s="171"/>
      <c r="C14" s="171"/>
      <c r="D14" s="171"/>
      <c r="E14" s="171"/>
      <c r="F14" s="171"/>
      <c r="G14" s="208"/>
      <c r="H14" s="10" t="s">
        <v>17</v>
      </c>
      <c r="I14" s="9">
        <v>0.06</v>
      </c>
    </row>
    <row r="15" spans="1:11" ht="11.25" customHeight="1" x14ac:dyDescent="0.25">
      <c r="A15" s="171" t="s">
        <v>167</v>
      </c>
      <c r="B15" s="171"/>
      <c r="C15" s="171"/>
      <c r="D15" s="171"/>
      <c r="E15" s="171"/>
      <c r="F15" s="171"/>
      <c r="G15" s="208" t="s">
        <v>14</v>
      </c>
      <c r="H15" s="10" t="s">
        <v>15</v>
      </c>
      <c r="I15" s="11">
        <v>27.15</v>
      </c>
    </row>
    <row r="16" spans="1:11" ht="11.25" customHeight="1" x14ac:dyDescent="0.25">
      <c r="A16" s="171"/>
      <c r="B16" s="171"/>
      <c r="C16" s="171"/>
      <c r="D16" s="171"/>
      <c r="E16" s="171"/>
      <c r="F16" s="171"/>
      <c r="G16" s="208"/>
      <c r="H16" s="10" t="s">
        <v>16</v>
      </c>
      <c r="I16" s="14">
        <v>22</v>
      </c>
    </row>
    <row r="17" spans="1:9" x14ac:dyDescent="0.25">
      <c r="A17" s="171"/>
      <c r="B17" s="171"/>
      <c r="C17" s="171"/>
      <c r="D17" s="171"/>
      <c r="E17" s="171"/>
      <c r="F17" s="171"/>
      <c r="G17" s="208"/>
      <c r="H17" s="10" t="s">
        <v>17</v>
      </c>
      <c r="I17" s="9">
        <v>0.19</v>
      </c>
    </row>
    <row r="18" spans="1:9" ht="11.25" customHeight="1" x14ac:dyDescent="0.25">
      <c r="A18" s="171" t="s">
        <v>19</v>
      </c>
      <c r="B18" s="171"/>
      <c r="C18" s="171"/>
      <c r="D18" s="171"/>
      <c r="E18" s="171"/>
      <c r="F18" s="171"/>
      <c r="G18" s="208" t="s">
        <v>14</v>
      </c>
      <c r="H18" s="10" t="s">
        <v>15</v>
      </c>
      <c r="I18" s="11">
        <v>0</v>
      </c>
    </row>
    <row r="19" spans="1:9" x14ac:dyDescent="0.25">
      <c r="A19" s="171"/>
      <c r="B19" s="171"/>
      <c r="C19" s="171"/>
      <c r="D19" s="171"/>
      <c r="E19" s="171"/>
      <c r="F19" s="171"/>
      <c r="G19" s="208"/>
      <c r="H19" s="10" t="s">
        <v>16</v>
      </c>
      <c r="I19" s="14">
        <v>0</v>
      </c>
    </row>
    <row r="20" spans="1:9" x14ac:dyDescent="0.25">
      <c r="A20" s="209"/>
      <c r="B20" s="209"/>
      <c r="C20" s="209"/>
      <c r="D20" s="209"/>
      <c r="E20" s="209"/>
      <c r="F20" s="209"/>
      <c r="G20" s="208"/>
      <c r="H20" s="10" t="s">
        <v>17</v>
      </c>
      <c r="I20" s="9">
        <v>0</v>
      </c>
    </row>
    <row r="21" spans="1:9" ht="14.25" customHeight="1" x14ac:dyDescent="0.25">
      <c r="A21" s="170" t="s">
        <v>194</v>
      </c>
      <c r="B21" s="170"/>
      <c r="C21" s="170"/>
      <c r="D21" s="170"/>
      <c r="E21" s="170"/>
      <c r="F21" s="170"/>
      <c r="G21" s="10" t="s">
        <v>14</v>
      </c>
      <c r="H21" s="15" t="s">
        <v>20</v>
      </c>
      <c r="I21" s="107">
        <v>80</v>
      </c>
    </row>
    <row r="22" spans="1:9" ht="14.25" customHeight="1" x14ac:dyDescent="0.25">
      <c r="A22" s="170" t="s">
        <v>193</v>
      </c>
      <c r="B22" s="170"/>
      <c r="C22" s="170"/>
      <c r="D22" s="170"/>
      <c r="E22" s="170"/>
      <c r="F22" s="170"/>
      <c r="G22" s="10" t="s">
        <v>14</v>
      </c>
      <c r="H22" s="15" t="s">
        <v>20</v>
      </c>
      <c r="I22" s="107">
        <v>25.52</v>
      </c>
    </row>
    <row r="23" spans="1:9" ht="14.25" customHeight="1" x14ac:dyDescent="0.25">
      <c r="A23" s="171" t="s">
        <v>169</v>
      </c>
      <c r="B23" s="206"/>
      <c r="C23" s="206"/>
      <c r="D23" s="206"/>
      <c r="E23" s="206"/>
      <c r="F23" s="207"/>
      <c r="G23" s="106" t="s">
        <v>14</v>
      </c>
      <c r="H23" s="15" t="s">
        <v>20</v>
      </c>
      <c r="I23" s="16" t="s">
        <v>175</v>
      </c>
    </row>
    <row r="24" spans="1:9" ht="22.5" customHeight="1" x14ac:dyDescent="0.25">
      <c r="A24" s="188" t="s">
        <v>21</v>
      </c>
      <c r="B24" s="188"/>
      <c r="C24" s="188"/>
      <c r="D24" s="188"/>
      <c r="E24" s="188"/>
      <c r="F24" s="188"/>
      <c r="G24" s="15"/>
      <c r="H24" s="15" t="s">
        <v>22</v>
      </c>
      <c r="I24" s="18" t="s">
        <v>175</v>
      </c>
    </row>
    <row r="25" spans="1:9" ht="34.5" customHeight="1" x14ac:dyDescent="0.25">
      <c r="A25" s="170" t="s">
        <v>23</v>
      </c>
      <c r="B25" s="170"/>
      <c r="C25" s="170"/>
      <c r="D25" s="170"/>
      <c r="E25" s="170"/>
      <c r="F25" s="170"/>
      <c r="G25" s="10"/>
      <c r="H25" s="10" t="s">
        <v>24</v>
      </c>
      <c r="I25" s="11" t="s">
        <v>175</v>
      </c>
    </row>
    <row r="26" spans="1:9" ht="15" customHeight="1" x14ac:dyDescent="0.25">
      <c r="A26" s="170" t="s">
        <v>25</v>
      </c>
      <c r="B26" s="170"/>
      <c r="C26" s="170"/>
      <c r="D26" s="170"/>
      <c r="E26" s="170"/>
      <c r="F26" s="170"/>
      <c r="G26" s="15"/>
      <c r="H26" s="19" t="s">
        <v>26</v>
      </c>
      <c r="I26" s="20" t="s">
        <v>175</v>
      </c>
    </row>
    <row r="27" spans="1:9" ht="15" customHeight="1" x14ac:dyDescent="0.25">
      <c r="A27" s="170"/>
      <c r="B27" s="170"/>
      <c r="C27" s="170"/>
      <c r="D27" s="170"/>
      <c r="E27" s="170"/>
      <c r="F27" s="170"/>
      <c r="G27" s="15"/>
      <c r="H27" s="21" t="s">
        <v>27</v>
      </c>
      <c r="I27" s="9" t="s">
        <v>175</v>
      </c>
    </row>
    <row r="28" spans="1:9" ht="26.25" customHeight="1" x14ac:dyDescent="0.25">
      <c r="A28" s="170" t="s">
        <v>28</v>
      </c>
      <c r="B28" s="170"/>
      <c r="C28" s="170"/>
      <c r="D28" s="170"/>
      <c r="E28" s="170"/>
      <c r="F28" s="170"/>
      <c r="G28" s="15"/>
      <c r="H28" s="10" t="s">
        <v>26</v>
      </c>
      <c r="I28" s="20" t="s">
        <v>175</v>
      </c>
    </row>
    <row r="29" spans="1:9" ht="35.25" customHeight="1" x14ac:dyDescent="0.25">
      <c r="A29" s="170" t="s">
        <v>29</v>
      </c>
      <c r="B29" s="170"/>
      <c r="C29" s="170"/>
      <c r="D29" s="170"/>
      <c r="E29" s="170"/>
      <c r="F29" s="170"/>
      <c r="G29" s="10"/>
      <c r="H29" s="8" t="s">
        <v>22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175</v>
      </c>
    </row>
    <row r="31" spans="1:9" ht="1.1499999999999999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</row>
    <row r="32" spans="1:9" ht="1.1499999999999999" customHeight="1" x14ac:dyDescent="0.25">
      <c r="A32" s="204"/>
      <c r="B32" s="204"/>
      <c r="C32" s="204"/>
      <c r="D32" s="204"/>
      <c r="E32" s="204"/>
      <c r="F32" s="204"/>
      <c r="G32" s="204"/>
      <c r="H32" s="204"/>
      <c r="I32" s="204"/>
    </row>
    <row r="33" spans="1:10" ht="1.1499999999999999" customHeight="1" x14ac:dyDescent="0.25">
      <c r="A33" s="204"/>
      <c r="B33" s="204"/>
      <c r="C33" s="204"/>
      <c r="D33" s="204"/>
      <c r="E33" s="204"/>
      <c r="F33" s="204"/>
      <c r="G33" s="204"/>
      <c r="H33" s="204"/>
      <c r="I33" s="204"/>
    </row>
    <row r="34" spans="1:10" ht="1.1499999999999999" customHeight="1" x14ac:dyDescent="0.25">
      <c r="A34" s="204"/>
      <c r="B34" s="204"/>
      <c r="C34" s="204"/>
      <c r="D34" s="204"/>
      <c r="E34" s="204"/>
      <c r="F34" s="204"/>
      <c r="G34" s="204"/>
      <c r="H34" s="204"/>
      <c r="I34" s="204"/>
    </row>
    <row r="35" spans="1:10" ht="1.1499999999999999" customHeight="1" x14ac:dyDescent="0.25">
      <c r="A35" s="205"/>
      <c r="B35" s="205"/>
      <c r="C35" s="205"/>
      <c r="D35" s="205"/>
      <c r="E35" s="205"/>
      <c r="F35" s="205"/>
      <c r="G35" s="205"/>
      <c r="H35" s="205"/>
      <c r="I35" s="205"/>
    </row>
    <row r="36" spans="1:10" ht="8.25" customHeight="1" x14ac:dyDescent="0.25">
      <c r="A36" s="156" t="s">
        <v>30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31</v>
      </c>
      <c r="B37" s="177" t="s">
        <v>32</v>
      </c>
      <c r="C37" s="177"/>
      <c r="D37" s="177"/>
      <c r="E37" s="177"/>
      <c r="F37" s="177"/>
      <c r="G37" s="177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7" t="s">
        <v>35</v>
      </c>
      <c r="C38" s="157"/>
      <c r="D38" s="157"/>
      <c r="E38" s="157"/>
      <c r="F38" s="157"/>
      <c r="G38" s="157"/>
      <c r="H38" s="23">
        <f t="shared" ref="H38:H45" si="0">I38/$I$46</f>
        <v>1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57" t="s">
        <v>36</v>
      </c>
      <c r="C39" s="157"/>
      <c r="D39" s="157"/>
      <c r="E39" s="157"/>
      <c r="F39" s="157"/>
      <c r="G39" s="15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7" t="s">
        <v>199</v>
      </c>
      <c r="C40" s="157"/>
      <c r="D40" s="157"/>
      <c r="E40" s="157"/>
      <c r="F40" s="157"/>
      <c r="G40" s="15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7" t="s">
        <v>198</v>
      </c>
      <c r="C41" s="157"/>
      <c r="D41" s="157"/>
      <c r="E41" s="157"/>
      <c r="F41" s="157"/>
      <c r="G41" s="15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7" t="s">
        <v>197</v>
      </c>
      <c r="C42" s="157"/>
      <c r="D42" s="157"/>
      <c r="E42" s="157"/>
      <c r="F42" s="157"/>
      <c r="G42" s="15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7" t="s">
        <v>162</v>
      </c>
      <c r="C43" s="157"/>
      <c r="D43" s="157"/>
      <c r="E43" s="157"/>
      <c r="F43" s="157"/>
      <c r="G43" s="15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7" t="s">
        <v>37</v>
      </c>
      <c r="C44" s="157"/>
      <c r="D44" s="157"/>
      <c r="E44" s="157"/>
      <c r="F44" s="157"/>
      <c r="G44" s="15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7" t="s">
        <v>38</v>
      </c>
      <c r="C45" s="157"/>
      <c r="D45" s="157"/>
      <c r="E45" s="157"/>
      <c r="F45" s="157"/>
      <c r="G45" s="15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4" t="s">
        <v>39</v>
      </c>
      <c r="B46" s="174"/>
      <c r="C46" s="174"/>
      <c r="D46" s="174"/>
      <c r="E46" s="174"/>
      <c r="F46" s="174"/>
      <c r="G46" s="174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97" t="s">
        <v>140</v>
      </c>
      <c r="B47" s="201" t="s">
        <v>196</v>
      </c>
      <c r="C47" s="201"/>
      <c r="D47" s="201"/>
      <c r="E47" s="201"/>
      <c r="F47" s="201"/>
      <c r="G47" s="201"/>
      <c r="H47" s="201"/>
      <c r="I47" s="201"/>
      <c r="J47" s="27"/>
    </row>
    <row r="48" spans="1:10" s="28" customFormat="1" ht="1.1499999999999999" customHeight="1" x14ac:dyDescent="0.25">
      <c r="A48" s="200"/>
      <c r="B48" s="202"/>
      <c r="C48" s="202"/>
      <c r="D48" s="202"/>
      <c r="E48" s="202"/>
      <c r="F48" s="202"/>
      <c r="G48" s="202"/>
      <c r="H48" s="202"/>
      <c r="I48" s="202"/>
      <c r="J48" s="27"/>
    </row>
    <row r="49" spans="1:10" s="28" customFormat="1" ht="1.1499999999999999" customHeight="1" x14ac:dyDescent="0.25">
      <c r="A49" s="200"/>
      <c r="B49" s="202"/>
      <c r="C49" s="202"/>
      <c r="D49" s="202"/>
      <c r="E49" s="202"/>
      <c r="F49" s="202"/>
      <c r="G49" s="202"/>
      <c r="H49" s="202"/>
      <c r="I49" s="202"/>
      <c r="J49" s="27"/>
    </row>
    <row r="50" spans="1:10" s="28" customFormat="1" ht="1.1499999999999999" customHeight="1" x14ac:dyDescent="0.25">
      <c r="A50" s="200"/>
      <c r="B50" s="202"/>
      <c r="C50" s="202"/>
      <c r="D50" s="202"/>
      <c r="E50" s="202"/>
      <c r="F50" s="202"/>
      <c r="G50" s="202"/>
      <c r="H50" s="202"/>
      <c r="I50" s="202"/>
      <c r="J50" s="27"/>
    </row>
    <row r="51" spans="1:10" s="28" customFormat="1" ht="1.1499999999999999" customHeight="1" x14ac:dyDescent="0.25">
      <c r="A51" s="200"/>
      <c r="B51" s="202"/>
      <c r="C51" s="202"/>
      <c r="D51" s="202"/>
      <c r="E51" s="202"/>
      <c r="F51" s="202"/>
      <c r="G51" s="202"/>
      <c r="H51" s="202"/>
      <c r="I51" s="202"/>
      <c r="J51" s="27"/>
    </row>
    <row r="52" spans="1:10" s="28" customFormat="1" ht="1.1499999999999999" customHeight="1" x14ac:dyDescent="0.25">
      <c r="A52" s="200"/>
      <c r="B52" s="202"/>
      <c r="C52" s="202"/>
      <c r="D52" s="202"/>
      <c r="E52" s="202"/>
      <c r="F52" s="202"/>
      <c r="G52" s="202"/>
      <c r="H52" s="202"/>
      <c r="I52" s="202"/>
      <c r="J52" s="27"/>
    </row>
    <row r="53" spans="1:10" s="28" customFormat="1" ht="1.1499999999999999" customHeight="1" x14ac:dyDescent="0.25">
      <c r="A53" s="200"/>
      <c r="B53" s="202"/>
      <c r="C53" s="202"/>
      <c r="D53" s="202"/>
      <c r="E53" s="202"/>
      <c r="F53" s="202"/>
      <c r="G53" s="202"/>
      <c r="H53" s="202"/>
      <c r="I53" s="202"/>
      <c r="J53" s="27"/>
    </row>
    <row r="54" spans="1:10" s="28" customFormat="1" ht="1.1499999999999999" customHeight="1" x14ac:dyDescent="0.25">
      <c r="A54" s="200"/>
      <c r="B54" s="202"/>
      <c r="C54" s="202"/>
      <c r="D54" s="202"/>
      <c r="E54" s="202"/>
      <c r="F54" s="202"/>
      <c r="G54" s="202"/>
      <c r="H54" s="202"/>
      <c r="I54" s="202"/>
      <c r="J54" s="27"/>
    </row>
    <row r="55" spans="1:10" s="28" customFormat="1" ht="1.1499999999999999" customHeight="1" x14ac:dyDescent="0.25">
      <c r="A55" s="200"/>
      <c r="B55" s="202"/>
      <c r="C55" s="202"/>
      <c r="D55" s="202"/>
      <c r="E55" s="202"/>
      <c r="F55" s="202"/>
      <c r="G55" s="202"/>
      <c r="H55" s="202"/>
      <c r="I55" s="202"/>
      <c r="J55" s="27"/>
    </row>
    <row r="56" spans="1:10" ht="1.1499999999999999" customHeight="1" x14ac:dyDescent="0.25">
      <c r="A56" s="198"/>
      <c r="B56" s="203"/>
      <c r="C56" s="203"/>
      <c r="D56" s="203"/>
      <c r="E56" s="203"/>
      <c r="F56" s="203"/>
      <c r="G56" s="203"/>
      <c r="H56" s="203"/>
      <c r="I56" s="203"/>
    </row>
    <row r="57" spans="1:10" ht="33.75" customHeight="1" x14ac:dyDescent="0.25">
      <c r="A57" s="22" t="s">
        <v>40</v>
      </c>
      <c r="B57" s="177" t="s">
        <v>41</v>
      </c>
      <c r="C57" s="177"/>
      <c r="D57" s="177"/>
      <c r="E57" s="177"/>
      <c r="F57" s="177"/>
      <c r="G57" s="177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7" t="s">
        <v>42</v>
      </c>
      <c r="C58" s="157"/>
      <c r="D58" s="157"/>
      <c r="E58" s="157"/>
      <c r="F58" s="157"/>
      <c r="G58" s="157"/>
      <c r="H58" s="23">
        <v>0.2</v>
      </c>
      <c r="I58" s="24">
        <f t="shared" ref="I58:I65" si="2">$I$46*H58</f>
        <v>419.60545454545456</v>
      </c>
    </row>
    <row r="59" spans="1:10" ht="15" customHeight="1" x14ac:dyDescent="0.25">
      <c r="A59" s="17">
        <v>2</v>
      </c>
      <c r="B59" s="157" t="s">
        <v>43</v>
      </c>
      <c r="C59" s="157"/>
      <c r="D59" s="157"/>
      <c r="E59" s="157"/>
      <c r="F59" s="157"/>
      <c r="G59" s="157"/>
      <c r="H59" s="23">
        <v>1.4999999999999999E-2</v>
      </c>
      <c r="I59" s="24">
        <f t="shared" si="2"/>
        <v>31.47040909090909</v>
      </c>
    </row>
    <row r="60" spans="1:10" ht="15" customHeight="1" x14ac:dyDescent="0.25">
      <c r="A60" s="17">
        <v>3</v>
      </c>
      <c r="B60" s="157" t="s">
        <v>44</v>
      </c>
      <c r="C60" s="157"/>
      <c r="D60" s="157"/>
      <c r="E60" s="157"/>
      <c r="F60" s="157"/>
      <c r="G60" s="157"/>
      <c r="H60" s="23">
        <v>0.01</v>
      </c>
      <c r="I60" s="24">
        <f t="shared" si="2"/>
        <v>20.980272727272727</v>
      </c>
    </row>
    <row r="61" spans="1:10" ht="15" customHeight="1" x14ac:dyDescent="0.25">
      <c r="A61" s="17">
        <v>4</v>
      </c>
      <c r="B61" s="157" t="s">
        <v>45</v>
      </c>
      <c r="C61" s="157"/>
      <c r="D61" s="157"/>
      <c r="E61" s="157"/>
      <c r="F61" s="157"/>
      <c r="G61" s="157"/>
      <c r="H61" s="23">
        <v>2E-3</v>
      </c>
      <c r="I61" s="24">
        <f t="shared" si="2"/>
        <v>4.1960545454545457</v>
      </c>
    </row>
    <row r="62" spans="1:10" ht="15" customHeight="1" x14ac:dyDescent="0.25">
      <c r="A62" s="17">
        <v>5</v>
      </c>
      <c r="B62" s="157" t="s">
        <v>46</v>
      </c>
      <c r="C62" s="157"/>
      <c r="D62" s="157"/>
      <c r="E62" s="157"/>
      <c r="F62" s="157"/>
      <c r="G62" s="157"/>
      <c r="H62" s="23">
        <v>2.5000000000000001E-2</v>
      </c>
      <c r="I62" s="24">
        <f t="shared" si="2"/>
        <v>52.45068181818182</v>
      </c>
    </row>
    <row r="63" spans="1:10" ht="15" customHeight="1" x14ac:dyDescent="0.25">
      <c r="A63" s="17">
        <v>6</v>
      </c>
      <c r="B63" s="157" t="s">
        <v>47</v>
      </c>
      <c r="C63" s="157"/>
      <c r="D63" s="157"/>
      <c r="E63" s="157"/>
      <c r="F63" s="157"/>
      <c r="G63" s="157"/>
      <c r="H63" s="23">
        <v>0.08</v>
      </c>
      <c r="I63" s="24">
        <f t="shared" si="2"/>
        <v>167.84218181818181</v>
      </c>
    </row>
    <row r="64" spans="1:10" ht="15" customHeight="1" x14ac:dyDescent="0.25">
      <c r="A64" s="17">
        <v>7</v>
      </c>
      <c r="B64" s="157" t="s">
        <v>201</v>
      </c>
      <c r="C64" s="157"/>
      <c r="D64" s="157"/>
      <c r="E64" s="157"/>
      <c r="F64" s="157"/>
      <c r="G64" s="157"/>
      <c r="H64" s="23">
        <v>0.03</v>
      </c>
      <c r="I64" s="24">
        <f t="shared" si="2"/>
        <v>62.94081818181818</v>
      </c>
    </row>
    <row r="65" spans="1:10" ht="15" customHeight="1" x14ac:dyDescent="0.25">
      <c r="A65" s="17">
        <v>8</v>
      </c>
      <c r="B65" s="157" t="s">
        <v>48</v>
      </c>
      <c r="C65" s="157"/>
      <c r="D65" s="157"/>
      <c r="E65" s="157"/>
      <c r="F65" s="157"/>
      <c r="G65" s="157"/>
      <c r="H65" s="23">
        <v>6.0000000000000001E-3</v>
      </c>
      <c r="I65" s="24">
        <f t="shared" si="2"/>
        <v>12.588163636363637</v>
      </c>
    </row>
    <row r="66" spans="1:10" s="28" customFormat="1" ht="15" customHeight="1" x14ac:dyDescent="0.25">
      <c r="A66" s="174" t="s">
        <v>49</v>
      </c>
      <c r="B66" s="174"/>
      <c r="C66" s="174"/>
      <c r="D66" s="174"/>
      <c r="E66" s="174"/>
      <c r="F66" s="174"/>
      <c r="G66" s="174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97" t="s">
        <v>200</v>
      </c>
      <c r="B67" s="175" t="s">
        <v>50</v>
      </c>
      <c r="C67" s="175"/>
      <c r="D67" s="175"/>
      <c r="E67" s="175"/>
      <c r="F67" s="175"/>
      <c r="G67" s="175"/>
      <c r="H67" s="175"/>
      <c r="I67" s="175"/>
    </row>
    <row r="68" spans="1:10" ht="30.75" customHeight="1" x14ac:dyDescent="0.25">
      <c r="A68" s="198"/>
      <c r="B68" s="196" t="s">
        <v>51</v>
      </c>
      <c r="C68" s="196"/>
      <c r="D68" s="196"/>
      <c r="E68" s="196"/>
      <c r="F68" s="196"/>
      <c r="G68" s="196"/>
      <c r="H68" s="196"/>
      <c r="I68" s="196"/>
    </row>
    <row r="69" spans="1:10" ht="33.75" customHeight="1" x14ac:dyDescent="0.25">
      <c r="A69" s="22" t="s">
        <v>52</v>
      </c>
      <c r="B69" s="199" t="s">
        <v>53</v>
      </c>
      <c r="C69" s="199"/>
      <c r="D69" s="199"/>
      <c r="E69" s="199"/>
      <c r="F69" s="199"/>
      <c r="G69" s="199"/>
      <c r="H69" s="114" t="s">
        <v>33</v>
      </c>
      <c r="I69" s="114" t="s">
        <v>34</v>
      </c>
    </row>
    <row r="70" spans="1:10" ht="15" customHeight="1" x14ac:dyDescent="0.25">
      <c r="A70" s="17">
        <v>1</v>
      </c>
      <c r="B70" s="157" t="s">
        <v>54</v>
      </c>
      <c r="C70" s="157"/>
      <c r="D70" s="157"/>
      <c r="E70" s="157"/>
      <c r="F70" s="157"/>
      <c r="G70" s="157"/>
      <c r="H70" s="23">
        <v>0.119314</v>
      </c>
      <c r="I70" s="24">
        <f t="shared" ref="I70:I77" si="3">$I$46*H70</f>
        <v>250.32402601818183</v>
      </c>
    </row>
    <row r="71" spans="1:10" ht="15" customHeight="1" x14ac:dyDescent="0.25">
      <c r="A71" s="17">
        <v>2</v>
      </c>
      <c r="B71" s="157" t="s">
        <v>202</v>
      </c>
      <c r="C71" s="157"/>
      <c r="D71" s="157"/>
      <c r="E71" s="157"/>
      <c r="F71" s="157"/>
      <c r="G71" s="157"/>
      <c r="H71" s="23">
        <v>2.0479000000000001E-2</v>
      </c>
      <c r="I71" s="24">
        <f t="shared" si="3"/>
        <v>42.96550051818182</v>
      </c>
    </row>
    <row r="72" spans="1:10" ht="15" customHeight="1" x14ac:dyDescent="0.25">
      <c r="A72" s="17">
        <v>3</v>
      </c>
      <c r="B72" s="157" t="s">
        <v>181</v>
      </c>
      <c r="C72" s="157"/>
      <c r="D72" s="157"/>
      <c r="E72" s="157"/>
      <c r="F72" s="157"/>
      <c r="G72" s="157"/>
      <c r="H72" s="23">
        <v>1.2123E-2</v>
      </c>
      <c r="I72" s="24">
        <f t="shared" si="3"/>
        <v>25.434384627272728</v>
      </c>
    </row>
    <row r="73" spans="1:10" ht="15" customHeight="1" x14ac:dyDescent="0.25">
      <c r="A73" s="17">
        <v>4</v>
      </c>
      <c r="B73" s="157" t="s">
        <v>55</v>
      </c>
      <c r="C73" s="157"/>
      <c r="D73" s="157"/>
      <c r="E73" s="157"/>
      <c r="F73" s="157"/>
      <c r="G73" s="157"/>
      <c r="H73" s="23">
        <v>1.1436E-2</v>
      </c>
      <c r="I73" s="24">
        <f t="shared" si="3"/>
        <v>23.993039890909092</v>
      </c>
    </row>
    <row r="74" spans="1:10" ht="15" customHeight="1" x14ac:dyDescent="0.25">
      <c r="A74" s="17">
        <v>5</v>
      </c>
      <c r="B74" s="157" t="s">
        <v>56</v>
      </c>
      <c r="C74" s="157"/>
      <c r="D74" s="157"/>
      <c r="E74" s="157"/>
      <c r="F74" s="157"/>
      <c r="G74" s="157"/>
      <c r="H74" s="23">
        <v>1.74E-4</v>
      </c>
      <c r="I74" s="24">
        <f t="shared" si="3"/>
        <v>0.36505674545454547</v>
      </c>
    </row>
    <row r="75" spans="1:10" ht="15" customHeight="1" x14ac:dyDescent="0.25">
      <c r="A75" s="17">
        <v>6</v>
      </c>
      <c r="B75" s="157" t="s">
        <v>57</v>
      </c>
      <c r="C75" s="157"/>
      <c r="D75" s="157"/>
      <c r="E75" s="157"/>
      <c r="F75" s="157"/>
      <c r="G75" s="157"/>
      <c r="H75" s="23">
        <v>4.4200000000000001E-4</v>
      </c>
      <c r="I75" s="24">
        <f t="shared" si="3"/>
        <v>0.92732805454545453</v>
      </c>
    </row>
    <row r="76" spans="1:10" ht="15" customHeight="1" x14ac:dyDescent="0.25">
      <c r="A76" s="17">
        <v>7</v>
      </c>
      <c r="B76" s="157" t="s">
        <v>58</v>
      </c>
      <c r="C76" s="157"/>
      <c r="D76" s="157"/>
      <c r="E76" s="157"/>
      <c r="F76" s="157"/>
      <c r="G76" s="157"/>
      <c r="H76" s="23">
        <v>1.85E-4</v>
      </c>
      <c r="I76" s="24">
        <f t="shared" si="3"/>
        <v>0.38813504545454547</v>
      </c>
    </row>
    <row r="77" spans="1:10" ht="15" customHeight="1" x14ac:dyDescent="0.25">
      <c r="A77" s="17">
        <v>8</v>
      </c>
      <c r="B77" s="157" t="s">
        <v>59</v>
      </c>
      <c r="C77" s="157"/>
      <c r="D77" s="157"/>
      <c r="E77" s="157"/>
      <c r="F77" s="157"/>
      <c r="G77" s="157"/>
      <c r="H77" s="23">
        <v>9.0789999999999996E-2</v>
      </c>
      <c r="I77" s="24">
        <f t="shared" si="3"/>
        <v>190.47989609090908</v>
      </c>
    </row>
    <row r="78" spans="1:10" s="28" customFormat="1" ht="15" customHeight="1" x14ac:dyDescent="0.25">
      <c r="A78" s="174" t="s">
        <v>60</v>
      </c>
      <c r="B78" s="174"/>
      <c r="C78" s="174"/>
      <c r="D78" s="174"/>
      <c r="E78" s="174"/>
      <c r="F78" s="174"/>
      <c r="G78" s="174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61</v>
      </c>
      <c r="B79" s="175" t="s">
        <v>62</v>
      </c>
      <c r="C79" s="175"/>
      <c r="D79" s="175"/>
      <c r="E79" s="175"/>
      <c r="F79" s="175"/>
      <c r="G79" s="175"/>
      <c r="H79" s="175"/>
      <c r="I79" s="175"/>
    </row>
    <row r="80" spans="1:10" ht="15" customHeight="1" x14ac:dyDescent="0.25">
      <c r="A80" s="29" t="s">
        <v>63</v>
      </c>
      <c r="B80" s="196" t="s">
        <v>64</v>
      </c>
      <c r="C80" s="196"/>
      <c r="D80" s="196"/>
      <c r="E80" s="196"/>
      <c r="F80" s="196"/>
      <c r="G80" s="196"/>
      <c r="H80" s="196"/>
      <c r="I80" s="196"/>
    </row>
    <row r="81" spans="1:11" ht="33.75" customHeight="1" x14ac:dyDescent="0.25">
      <c r="A81" s="22" t="s">
        <v>65</v>
      </c>
      <c r="B81" s="177" t="s">
        <v>66</v>
      </c>
      <c r="C81" s="177"/>
      <c r="D81" s="177"/>
      <c r="E81" s="177"/>
      <c r="F81" s="177"/>
      <c r="G81" s="177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7" t="s">
        <v>67</v>
      </c>
      <c r="C82" s="157"/>
      <c r="D82" s="157"/>
      <c r="E82" s="157"/>
      <c r="F82" s="157"/>
      <c r="G82" s="157"/>
      <c r="H82" s="23">
        <v>4.8321000000000003E-2</v>
      </c>
      <c r="I82" s="24">
        <f>$I$46*H82</f>
        <v>101.37877584545456</v>
      </c>
    </row>
    <row r="83" spans="1:11" ht="15" customHeight="1" x14ac:dyDescent="0.25">
      <c r="A83" s="17">
        <v>2</v>
      </c>
      <c r="B83" s="157" t="s">
        <v>68</v>
      </c>
      <c r="C83" s="157"/>
      <c r="D83" s="157"/>
      <c r="E83" s="157"/>
      <c r="F83" s="157"/>
      <c r="G83" s="157"/>
      <c r="H83" s="23">
        <v>3.5109999999999998E-3</v>
      </c>
      <c r="I83" s="24">
        <f>$I$46*H83</f>
        <v>7.3661737545454544</v>
      </c>
    </row>
    <row r="84" spans="1:11" ht="15" customHeight="1" x14ac:dyDescent="0.25">
      <c r="A84" s="17">
        <v>3</v>
      </c>
      <c r="B84" s="157" t="s">
        <v>69</v>
      </c>
      <c r="C84" s="157"/>
      <c r="D84" s="157"/>
      <c r="E84" s="157"/>
      <c r="F84" s="157"/>
      <c r="G84" s="157"/>
      <c r="H84" s="23">
        <v>1.9328000000000001E-2</v>
      </c>
      <c r="I84" s="24">
        <f>$I$46*H84</f>
        <v>40.550671127272729</v>
      </c>
    </row>
    <row r="85" spans="1:11" s="28" customFormat="1" ht="15" customHeight="1" x14ac:dyDescent="0.25">
      <c r="A85" s="174" t="s">
        <v>70</v>
      </c>
      <c r="B85" s="174"/>
      <c r="C85" s="174"/>
      <c r="D85" s="174"/>
      <c r="E85" s="174"/>
      <c r="F85" s="174"/>
      <c r="G85" s="174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7" t="s">
        <v>72</v>
      </c>
      <c r="C87" s="177"/>
      <c r="D87" s="177"/>
      <c r="E87" s="177"/>
      <c r="F87" s="177"/>
      <c r="G87" s="177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7" t="s">
        <v>73</v>
      </c>
      <c r="C88" s="157"/>
      <c r="D88" s="157"/>
      <c r="E88" s="157"/>
      <c r="F88" s="157"/>
      <c r="G88" s="157"/>
      <c r="H88" s="23">
        <f>(H66*H78)</f>
        <v>9.3819024000000015E-2</v>
      </c>
      <c r="I88" s="24">
        <f>$I$46*H88</f>
        <v>196.83487105265456</v>
      </c>
    </row>
    <row r="89" spans="1:11" s="28" customFormat="1" ht="15" customHeight="1" x14ac:dyDescent="0.25">
      <c r="A89" s="174" t="s">
        <v>74</v>
      </c>
      <c r="B89" s="174"/>
      <c r="C89" s="174"/>
      <c r="D89" s="174"/>
      <c r="E89" s="174"/>
      <c r="F89" s="174"/>
      <c r="G89" s="174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5" t="s">
        <v>170</v>
      </c>
      <c r="B91" s="195"/>
      <c r="C91" s="195"/>
      <c r="D91" s="195"/>
      <c r="E91" s="195"/>
      <c r="F91" s="195"/>
      <c r="G91" s="195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7" t="s">
        <v>76</v>
      </c>
      <c r="C93" s="177"/>
      <c r="D93" s="177"/>
      <c r="E93" s="177"/>
      <c r="F93" s="177"/>
      <c r="G93" s="177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7" t="s">
        <v>18</v>
      </c>
      <c r="C94" s="157"/>
      <c r="D94" s="157"/>
      <c r="E94" s="157"/>
      <c r="F94" s="157"/>
      <c r="G94" s="157"/>
      <c r="H94" s="23">
        <f t="shared" ref="H94:H102" si="4">I94/$I$46</f>
        <v>0.23060377064168505</v>
      </c>
      <c r="I94" s="24">
        <f>I115</f>
        <v>483.81299999999999</v>
      </c>
    </row>
    <row r="95" spans="1:11" ht="15" customHeight="1" x14ac:dyDescent="0.25">
      <c r="A95" s="17">
        <f>A94+1</f>
        <v>2</v>
      </c>
      <c r="B95" s="157" t="s">
        <v>19</v>
      </c>
      <c r="C95" s="157"/>
      <c r="D95" s="157"/>
      <c r="E95" s="157"/>
      <c r="F95" s="157"/>
      <c r="G95" s="157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2" t="s">
        <v>164</v>
      </c>
      <c r="C96" s="193"/>
      <c r="D96" s="193"/>
      <c r="E96" s="193"/>
      <c r="F96" s="193"/>
      <c r="G96" s="19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7" t="s">
        <v>77</v>
      </c>
      <c r="C97" s="157"/>
      <c r="D97" s="157"/>
      <c r="E97" s="157"/>
      <c r="F97" s="157"/>
      <c r="G97" s="157"/>
      <c r="H97" s="23">
        <f t="shared" si="4"/>
        <v>5.1152034595269145E-2</v>
      </c>
      <c r="I97" s="24">
        <f>I107</f>
        <v>107.31836363636363</v>
      </c>
    </row>
    <row r="98" spans="1:10" ht="15" customHeight="1" x14ac:dyDescent="0.25">
      <c r="A98" s="17">
        <f t="shared" si="5"/>
        <v>5</v>
      </c>
      <c r="B98" s="157" t="s">
        <v>78</v>
      </c>
      <c r="C98" s="157"/>
      <c r="D98" s="157"/>
      <c r="E98" s="157"/>
      <c r="F98" s="157"/>
      <c r="G98" s="15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7" t="s">
        <v>192</v>
      </c>
      <c r="C99" s="157"/>
      <c r="D99" s="157"/>
      <c r="E99" s="157"/>
      <c r="F99" s="157"/>
      <c r="G99" s="157"/>
      <c r="H99" s="23">
        <f>I99/$I$46</f>
        <v>3.813105818019525E-2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57" t="s">
        <v>193</v>
      </c>
      <c r="C100" s="157"/>
      <c r="D100" s="157"/>
      <c r="E100" s="157"/>
      <c r="F100" s="157"/>
      <c r="G100" s="157"/>
      <c r="H100" s="23">
        <f>I100/$I$46</f>
        <v>1.2163807559482284E-2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57" t="s">
        <v>208</v>
      </c>
      <c r="C101" s="157"/>
      <c r="D101" s="157"/>
      <c r="E101" s="157"/>
      <c r="F101" s="157"/>
      <c r="G101" s="157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7" t="s">
        <v>79</v>
      </c>
      <c r="C102" s="157"/>
      <c r="D102" s="157"/>
      <c r="E102" s="157"/>
      <c r="F102" s="157"/>
      <c r="G102" s="157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4" t="s">
        <v>80</v>
      </c>
      <c r="B103" s="174"/>
      <c r="C103" s="174"/>
      <c r="D103" s="174"/>
      <c r="E103" s="174"/>
      <c r="F103" s="174"/>
      <c r="G103" s="174"/>
      <c r="H103" s="25">
        <f>SUM(H94:H102)</f>
        <v>0.33205067097663171</v>
      </c>
      <c r="I103" s="26">
        <f>SUM(I94:I102)</f>
        <v>696.65136363636361</v>
      </c>
      <c r="J103" s="34"/>
    </row>
    <row r="104" spans="1:10" ht="18" customHeight="1" x14ac:dyDescent="0.25">
      <c r="A104" s="29" t="s">
        <v>81</v>
      </c>
      <c r="B104" s="191" t="s">
        <v>82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76" t="s">
        <v>83</v>
      </c>
      <c r="B105" s="176"/>
      <c r="C105" s="176"/>
      <c r="D105" s="176"/>
      <c r="E105" s="176"/>
      <c r="F105" s="176"/>
      <c r="G105" s="176"/>
      <c r="H105" s="176"/>
      <c r="I105" s="176"/>
    </row>
    <row r="106" spans="1:10" ht="24" customHeight="1" x14ac:dyDescent="0.25">
      <c r="A106" s="170" t="s">
        <v>84</v>
      </c>
      <c r="B106" s="170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90">
        <f>IF(I12="Não aplicável",0,I12)</f>
        <v>5.3</v>
      </c>
      <c r="B107" s="190"/>
      <c r="C107" s="17">
        <f>IF(I13="Não aplicável",0,I13)</f>
        <v>22</v>
      </c>
      <c r="D107" s="17">
        <v>2</v>
      </c>
      <c r="E107" s="37">
        <f>A107*C107*D107</f>
        <v>233.2</v>
      </c>
      <c r="F107" s="37">
        <f>I38</f>
        <v>2098.0272727272727</v>
      </c>
      <c r="G107" s="38">
        <f>IF(I14="Não aplicável",0,I14)</f>
        <v>0.06</v>
      </c>
      <c r="H107" s="37">
        <f>F107*G107</f>
        <v>125.88163636363636</v>
      </c>
      <c r="I107" s="24">
        <f>IF((E107-H107)&gt;0,E107-H107,0)</f>
        <v>107.31836363636363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6" t="s">
        <v>92</v>
      </c>
      <c r="B109" s="176"/>
      <c r="C109" s="176"/>
      <c r="D109" s="176"/>
      <c r="E109" s="176"/>
      <c r="F109" s="176"/>
      <c r="G109" s="176"/>
      <c r="H109" s="176"/>
      <c r="I109" s="176"/>
    </row>
    <row r="110" spans="1:10" ht="23.25" customHeight="1" x14ac:dyDescent="0.25">
      <c r="A110" s="170" t="s">
        <v>84</v>
      </c>
      <c r="B110" s="170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9">
        <f>IF(I18="Não aplicável",0,I18)</f>
        <v>0</v>
      </c>
      <c r="B111" s="18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4" t="s">
        <v>163</v>
      </c>
      <c r="B113" s="185"/>
      <c r="C113" s="185"/>
      <c r="D113" s="185"/>
      <c r="E113" s="185"/>
      <c r="F113" s="186" t="str">
        <f>A15</f>
        <v xml:space="preserve">Auxílio Alimentação </v>
      </c>
      <c r="G113" s="186"/>
      <c r="H113" s="186"/>
      <c r="I113" s="187"/>
    </row>
    <row r="114" spans="1:12" ht="23.25" customHeight="1" x14ac:dyDescent="0.25">
      <c r="A114" s="188" t="s">
        <v>84</v>
      </c>
      <c r="B114" s="188"/>
      <c r="C114" s="80" t="s">
        <v>93</v>
      </c>
      <c r="D114" s="80" t="s">
        <v>86</v>
      </c>
      <c r="E114" s="80" t="s">
        <v>87</v>
      </c>
      <c r="F114" s="80" t="s">
        <v>88</v>
      </c>
      <c r="G114" s="80" t="s">
        <v>89</v>
      </c>
      <c r="H114" s="78" t="str">
        <f>H106</f>
        <v>Valor desconto</v>
      </c>
      <c r="I114" s="79" t="s">
        <v>91</v>
      </c>
    </row>
    <row r="115" spans="1:12" ht="15" customHeight="1" x14ac:dyDescent="0.25">
      <c r="A115" s="189">
        <f>IF(I15="Não aplicável",0,I15)</f>
        <v>27.15</v>
      </c>
      <c r="B115" s="189"/>
      <c r="C115" s="42">
        <f>IF(I16="Não aplicável",0,I16)</f>
        <v>22</v>
      </c>
      <c r="D115" s="17">
        <v>1</v>
      </c>
      <c r="E115" s="37">
        <f>A115*C115*D115</f>
        <v>597.29999999999995</v>
      </c>
      <c r="F115" s="37">
        <f>E115</f>
        <v>597.29999999999995</v>
      </c>
      <c r="G115" s="43">
        <f>IF(I17="Não aplicável",0,I17)</f>
        <v>0.19</v>
      </c>
      <c r="H115" s="37">
        <f>F115*G115</f>
        <v>113.48699999999999</v>
      </c>
      <c r="I115" s="24">
        <f>E115-H115</f>
        <v>483.81299999999999</v>
      </c>
    </row>
    <row r="116" spans="1:12" ht="4.5" customHeight="1" x14ac:dyDescent="0.25"/>
    <row r="117" spans="1:12" ht="12" customHeight="1" x14ac:dyDescent="0.25">
      <c r="A117" s="158" t="s">
        <v>94</v>
      </c>
      <c r="B117" s="158"/>
      <c r="C117" s="158"/>
      <c r="D117" s="158"/>
      <c r="E117" s="158"/>
      <c r="F117" s="158"/>
      <c r="G117" s="158"/>
      <c r="H117" s="47">
        <f>H46+H91+H103</f>
        <v>2.1199726949766315</v>
      </c>
      <c r="I117" s="48">
        <f>I46+I91+I103</f>
        <v>4447.7605314981092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6" t="s">
        <v>95</v>
      </c>
      <c r="B119" s="156"/>
      <c r="C119" s="156"/>
      <c r="D119" s="156"/>
      <c r="E119" s="156"/>
      <c r="F119" s="156"/>
      <c r="G119" s="156"/>
      <c r="H119" s="156"/>
      <c r="I119" s="156"/>
    </row>
    <row r="120" spans="1:12" ht="33.75" customHeight="1" x14ac:dyDescent="0.25">
      <c r="A120" s="22" t="s">
        <v>31</v>
      </c>
      <c r="B120" s="177" t="s">
        <v>96</v>
      </c>
      <c r="C120" s="177"/>
      <c r="D120" s="177"/>
      <c r="E120" s="177"/>
      <c r="F120" s="177"/>
      <c r="G120" s="177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7" t="s">
        <v>97</v>
      </c>
      <c r="C121" s="157"/>
      <c r="D121" s="157"/>
      <c r="E121" s="157"/>
      <c r="F121" s="157"/>
      <c r="G121" s="157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3" t="s">
        <v>98</v>
      </c>
      <c r="C122" s="183"/>
      <c r="D122" s="183"/>
      <c r="E122" s="183"/>
      <c r="F122" s="183"/>
      <c r="G122" s="183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7" t="s">
        <v>99</v>
      </c>
      <c r="C123" s="157"/>
      <c r="D123" s="157"/>
      <c r="E123" s="157"/>
      <c r="F123" s="157"/>
      <c r="G123" s="157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7" t="s">
        <v>177</v>
      </c>
      <c r="C124" s="157"/>
      <c r="D124" s="157"/>
      <c r="E124" s="157"/>
      <c r="F124" s="157"/>
      <c r="G124" s="157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7" t="s">
        <v>179</v>
      </c>
      <c r="C125" s="157"/>
      <c r="D125" s="157"/>
      <c r="E125" s="157"/>
      <c r="F125" s="157"/>
      <c r="G125" s="157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7" t="s">
        <v>178</v>
      </c>
      <c r="C126" s="157"/>
      <c r="D126" s="157"/>
      <c r="E126" s="157"/>
      <c r="F126" s="157"/>
      <c r="G126" s="157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7" t="s">
        <v>100</v>
      </c>
      <c r="C127" s="157"/>
      <c r="D127" s="157"/>
      <c r="E127" s="157"/>
      <c r="F127" s="157"/>
      <c r="G127" s="157"/>
      <c r="H127" s="23">
        <f t="shared" si="6"/>
        <v>0</v>
      </c>
      <c r="I127" s="24">
        <v>0</v>
      </c>
    </row>
    <row r="128" spans="1:12" ht="15" customHeight="1" x14ac:dyDescent="0.25">
      <c r="A128" s="174" t="s">
        <v>101</v>
      </c>
      <c r="B128" s="174"/>
      <c r="C128" s="174"/>
      <c r="D128" s="174"/>
      <c r="E128" s="174"/>
      <c r="F128" s="174"/>
      <c r="G128" s="174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5" t="s">
        <v>180</v>
      </c>
      <c r="C129" s="175"/>
      <c r="D129" s="175"/>
      <c r="E129" s="175"/>
      <c r="F129" s="175"/>
      <c r="G129" s="175"/>
      <c r="H129" s="175"/>
      <c r="I129" s="175"/>
    </row>
    <row r="130" spans="1:12" ht="5.25" customHeight="1" x14ac:dyDescent="0.25"/>
    <row r="131" spans="1:12" ht="48.75" customHeight="1" x14ac:dyDescent="0.25">
      <c r="A131" s="182" t="s">
        <v>102</v>
      </c>
      <c r="B131" s="182"/>
      <c r="C131" s="182"/>
      <c r="D131" s="182"/>
      <c r="E131" s="182"/>
      <c r="F131" s="55">
        <f>I29</f>
        <v>0.1</v>
      </c>
      <c r="G131" s="56">
        <f>I133*F131</f>
        <v>434.04421678617456</v>
      </c>
      <c r="H131" s="57" t="s">
        <v>103</v>
      </c>
      <c r="I131" s="58">
        <f>I97</f>
        <v>107.31836363636363</v>
      </c>
    </row>
    <row r="132" spans="1:12" s="61" customFormat="1" ht="16.5" customHeight="1" x14ac:dyDescent="0.25">
      <c r="A132" s="179" t="s">
        <v>104</v>
      </c>
      <c r="B132" s="179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80">
        <f>I46</f>
        <v>2098.0272727272727</v>
      </c>
      <c r="B133" s="180"/>
      <c r="C133" s="62">
        <f>I66</f>
        <v>772.07403636363642</v>
      </c>
      <c r="D133" s="62">
        <f>I78</f>
        <v>534.87736699090908</v>
      </c>
      <c r="E133" s="62">
        <f>I85</f>
        <v>149.29562072727273</v>
      </c>
      <c r="F133" s="62">
        <f>I89</f>
        <v>196.83487105265456</v>
      </c>
      <c r="G133" s="62">
        <f>I103</f>
        <v>696.65136363636361</v>
      </c>
      <c r="H133" s="62">
        <f>A133+C133+D133+E133+F133+G133</f>
        <v>4447.7605314981092</v>
      </c>
      <c r="I133" s="62">
        <f>H133-I131</f>
        <v>4340.4421678617455</v>
      </c>
      <c r="J133" s="34"/>
    </row>
    <row r="134" spans="1:12" ht="4.5" customHeight="1" x14ac:dyDescent="0.25">
      <c r="A134" s="29"/>
      <c r="B134" s="181"/>
      <c r="C134" s="181"/>
      <c r="D134" s="181"/>
      <c r="E134" s="181"/>
      <c r="F134" s="181"/>
      <c r="G134" s="181"/>
      <c r="H134" s="181"/>
      <c r="I134" s="181"/>
    </row>
    <row r="135" spans="1:12" ht="33.75" customHeight="1" x14ac:dyDescent="0.25">
      <c r="A135" s="22" t="s">
        <v>40</v>
      </c>
      <c r="B135" s="177" t="s">
        <v>112</v>
      </c>
      <c r="C135" s="177"/>
      <c r="D135" s="177"/>
      <c r="E135" s="177"/>
      <c r="F135" s="177"/>
      <c r="G135" s="177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7" t="s">
        <v>113</v>
      </c>
      <c r="C136" s="157"/>
      <c r="D136" s="157"/>
      <c r="E136" s="157"/>
      <c r="F136" s="157"/>
      <c r="G136" s="157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7" t="s">
        <v>114</v>
      </c>
      <c r="C137" s="157"/>
      <c r="D137" s="157"/>
      <c r="E137" s="157"/>
      <c r="F137" s="157"/>
      <c r="G137" s="157"/>
      <c r="H137" s="23">
        <f>I137/$I$146</f>
        <v>0</v>
      </c>
      <c r="I137" s="24">
        <v>0</v>
      </c>
    </row>
    <row r="138" spans="1:12" ht="35.65" customHeight="1" x14ac:dyDescent="0.25">
      <c r="A138" s="174" t="s">
        <v>166</v>
      </c>
      <c r="B138" s="174"/>
      <c r="C138" s="174"/>
      <c r="D138" s="174"/>
      <c r="E138" s="174"/>
      <c r="F138" s="174"/>
      <c r="G138" s="174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7" t="s">
        <v>115</v>
      </c>
      <c r="C140" s="177"/>
      <c r="D140" s="177"/>
      <c r="E140" s="177"/>
      <c r="F140" s="177"/>
      <c r="G140" s="177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7" t="s">
        <v>115</v>
      </c>
      <c r="C141" s="157"/>
      <c r="D141" s="157"/>
      <c r="E141" s="157"/>
      <c r="F141" s="157"/>
      <c r="G141" s="157"/>
      <c r="H141" s="23">
        <f>I141/I146</f>
        <v>0</v>
      </c>
      <c r="I141" s="24">
        <v>0</v>
      </c>
    </row>
    <row r="142" spans="1:12" ht="36.6" customHeight="1" x14ac:dyDescent="0.25">
      <c r="A142" s="174" t="s">
        <v>165</v>
      </c>
      <c r="B142" s="174"/>
      <c r="C142" s="174"/>
      <c r="D142" s="174"/>
      <c r="E142" s="174"/>
      <c r="F142" s="174"/>
      <c r="G142" s="174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8" t="s">
        <v>116</v>
      </c>
      <c r="B144" s="178"/>
      <c r="C144" s="178"/>
      <c r="D144" s="178"/>
      <c r="E144" s="178"/>
      <c r="F144" s="55">
        <v>0.18</v>
      </c>
      <c r="G144" s="56">
        <f>I146*F144</f>
        <v>781.27959021511413</v>
      </c>
      <c r="H144" s="57" t="s">
        <v>103</v>
      </c>
      <c r="I144" s="58">
        <f>I97</f>
        <v>107.31836363636363</v>
      </c>
      <c r="L144" s="2"/>
    </row>
    <row r="145" spans="1:12" s="61" customFormat="1" ht="16.5" customHeight="1" x14ac:dyDescent="0.25">
      <c r="A145" s="179" t="s">
        <v>104</v>
      </c>
      <c r="B145" s="179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80">
        <f>I46</f>
        <v>2098.0272727272727</v>
      </c>
      <c r="B146" s="180"/>
      <c r="C146" s="62">
        <f>I66</f>
        <v>772.07403636363642</v>
      </c>
      <c r="D146" s="62">
        <f>I78</f>
        <v>534.87736699090908</v>
      </c>
      <c r="E146" s="62">
        <f>I85</f>
        <v>149.29562072727273</v>
      </c>
      <c r="F146" s="62">
        <f>I89</f>
        <v>196.83487105265456</v>
      </c>
      <c r="G146" s="62">
        <f>I103</f>
        <v>696.65136363636361</v>
      </c>
      <c r="H146" s="62">
        <f>A146+C146+D146+E146+F146+G146</f>
        <v>4447.7605314981092</v>
      </c>
      <c r="I146" s="62">
        <f>H146-I144</f>
        <v>4340.4421678617455</v>
      </c>
      <c r="J146" s="34"/>
      <c r="L146" s="2"/>
    </row>
    <row r="147" spans="1:12" ht="4.5" customHeight="1" x14ac:dyDescent="0.25"/>
    <row r="148" spans="1:12" ht="12" customHeight="1" x14ac:dyDescent="0.25">
      <c r="A148" s="158" t="s">
        <v>117</v>
      </c>
      <c r="B148" s="158"/>
      <c r="C148" s="158"/>
      <c r="D148" s="158"/>
      <c r="E148" s="158"/>
      <c r="F148" s="158"/>
      <c r="G148" s="158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6" t="s">
        <v>118</v>
      </c>
      <c r="B150" s="156"/>
      <c r="C150" s="156"/>
      <c r="D150" s="156"/>
      <c r="E150" s="156"/>
      <c r="F150" s="156"/>
      <c r="G150" s="156"/>
      <c r="H150" s="156"/>
      <c r="I150" s="156"/>
    </row>
    <row r="151" spans="1:12" ht="33.75" customHeight="1" x14ac:dyDescent="0.25">
      <c r="A151" s="22" t="s">
        <v>31</v>
      </c>
      <c r="B151" s="177" t="s">
        <v>203</v>
      </c>
      <c r="C151" s="177"/>
      <c r="D151" s="177"/>
      <c r="E151" s="177"/>
      <c r="F151" s="177"/>
      <c r="G151" s="177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7" t="s">
        <v>119</v>
      </c>
      <c r="C152" s="157"/>
      <c r="D152" s="157"/>
      <c r="E152" s="157"/>
      <c r="F152" s="157"/>
      <c r="G152" s="157"/>
      <c r="H152" s="23">
        <f>I152/$I$117</f>
        <v>1.8803418803418803E-2</v>
      </c>
      <c r="I152" s="24">
        <f>($D$162/$E$163)*G162</f>
        <v>83.633104011075559</v>
      </c>
    </row>
    <row r="153" spans="1:12" ht="15" customHeight="1" x14ac:dyDescent="0.25">
      <c r="A153" s="17">
        <v>2</v>
      </c>
      <c r="B153" s="157" t="s">
        <v>120</v>
      </c>
      <c r="C153" s="157"/>
      <c r="D153" s="157"/>
      <c r="E153" s="157"/>
      <c r="F153" s="157"/>
      <c r="G153" s="157"/>
      <c r="H153" s="23">
        <f>I153/$I$117</f>
        <v>8.6609686609686612E-2</v>
      </c>
      <c r="I153" s="24">
        <f>($D$162/$E$163)*G163</f>
        <v>385.21914574798438</v>
      </c>
    </row>
    <row r="154" spans="1:12" ht="15" customHeight="1" x14ac:dyDescent="0.25">
      <c r="A154" s="17">
        <v>3</v>
      </c>
      <c r="B154" s="157" t="s">
        <v>11</v>
      </c>
      <c r="C154" s="157"/>
      <c r="D154" s="157"/>
      <c r="E154" s="157"/>
      <c r="F154" s="157"/>
      <c r="G154" s="157"/>
      <c r="H154" s="23">
        <f>I154/$I$117</f>
        <v>3.4188034188034185E-2</v>
      </c>
      <c r="I154" s="24">
        <f>($D$162/$E$163)*G164</f>
        <v>152.06018911104647</v>
      </c>
    </row>
    <row r="155" spans="1:12" ht="15" customHeight="1" x14ac:dyDescent="0.25">
      <c r="A155" s="17">
        <v>4</v>
      </c>
      <c r="B155" s="157" t="s">
        <v>205</v>
      </c>
      <c r="C155" s="157"/>
      <c r="D155" s="157"/>
      <c r="E155" s="157"/>
      <c r="F155" s="157"/>
      <c r="G155" s="157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7" t="s">
        <v>121</v>
      </c>
      <c r="C156" s="157"/>
      <c r="D156" s="157"/>
      <c r="E156" s="157"/>
      <c r="F156" s="157"/>
      <c r="G156" s="157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4" t="s">
        <v>122</v>
      </c>
      <c r="B157" s="174"/>
      <c r="C157" s="174"/>
      <c r="D157" s="174"/>
      <c r="E157" s="174"/>
      <c r="F157" s="174"/>
      <c r="G157" s="174"/>
      <c r="H157" s="25">
        <f>H152+H153+H154+H155+H156</f>
        <v>0.1396011396011396</v>
      </c>
      <c r="I157" s="26">
        <f>SUM(I152:I156)</f>
        <v>620.91243887010637</v>
      </c>
    </row>
    <row r="158" spans="1:12" ht="11.25" customHeight="1" x14ac:dyDescent="0.25">
      <c r="A158" s="113" t="s">
        <v>124</v>
      </c>
      <c r="B158" s="175" t="s">
        <v>123</v>
      </c>
      <c r="C158" s="175"/>
      <c r="D158" s="175"/>
      <c r="E158" s="175"/>
      <c r="F158" s="175"/>
      <c r="G158" s="175"/>
      <c r="H158" s="175"/>
      <c r="I158" s="175"/>
    </row>
    <row r="159" spans="1:12" ht="18.75" customHeight="1" x14ac:dyDescent="0.25">
      <c r="A159" s="113" t="s">
        <v>204</v>
      </c>
      <c r="B159" s="165" t="s">
        <v>125</v>
      </c>
      <c r="C159" s="165"/>
      <c r="D159" s="165"/>
      <c r="E159" s="165"/>
      <c r="F159" s="165"/>
      <c r="G159" s="165"/>
      <c r="H159" s="165"/>
      <c r="I159" s="165"/>
    </row>
    <row r="160" spans="1:12" ht="13.5" customHeight="1" x14ac:dyDescent="0.25">
      <c r="A160" s="176" t="s">
        <v>126</v>
      </c>
      <c r="B160" s="176"/>
      <c r="C160" s="176"/>
      <c r="D160" s="176"/>
      <c r="E160" s="176"/>
      <c r="F160" s="176"/>
      <c r="G160" s="176"/>
      <c r="H160" s="176"/>
      <c r="I160" s="176"/>
    </row>
    <row r="161" spans="1:10" ht="13.5" customHeight="1" x14ac:dyDescent="0.25">
      <c r="A161" s="170" t="s">
        <v>127</v>
      </c>
      <c r="B161" s="170"/>
      <c r="C161" s="17" t="s">
        <v>128</v>
      </c>
      <c r="D161" s="171" t="s">
        <v>129</v>
      </c>
      <c r="E161" s="171"/>
      <c r="F161" s="17" t="s">
        <v>130</v>
      </c>
      <c r="G161" s="63" t="s">
        <v>131</v>
      </c>
      <c r="H161" s="170" t="s">
        <v>132</v>
      </c>
      <c r="I161" s="170"/>
    </row>
    <row r="162" spans="1:10" ht="13.5" customHeight="1" x14ac:dyDescent="0.25">
      <c r="A162" s="172">
        <f>I117</f>
        <v>4447.7605314981092</v>
      </c>
      <c r="B162" s="172"/>
      <c r="C162" s="24">
        <f>I148</f>
        <v>0</v>
      </c>
      <c r="D162" s="173">
        <f>A162+C162</f>
        <v>4447.7605314981092</v>
      </c>
      <c r="E162" s="173"/>
      <c r="F162" s="17" t="str">
        <f>B152</f>
        <v>PIS</v>
      </c>
      <c r="G162" s="64">
        <v>1.6500000000000001E-2</v>
      </c>
      <c r="H162" s="163">
        <v>6.4999999999999997E-3</v>
      </c>
      <c r="I162" s="163"/>
      <c r="J162" s="34"/>
    </row>
    <row r="163" spans="1:10" ht="13.5" customHeight="1" x14ac:dyDescent="0.25">
      <c r="A163" s="167" t="s">
        <v>133</v>
      </c>
      <c r="B163" s="167"/>
      <c r="C163" s="63">
        <v>1</v>
      </c>
      <c r="D163" s="65">
        <f>G167/1</f>
        <v>0.1225</v>
      </c>
      <c r="E163" s="66">
        <f>C163-D163</f>
        <v>0.87749999999999995</v>
      </c>
      <c r="F163" s="17" t="str">
        <f>B153</f>
        <v>COFINS</v>
      </c>
      <c r="G163" s="64">
        <v>7.5999999999999998E-2</v>
      </c>
      <c r="H163" s="163">
        <v>0.03</v>
      </c>
      <c r="I163" s="163"/>
    </row>
    <row r="164" spans="1:10" ht="13.5" customHeight="1" x14ac:dyDescent="0.25">
      <c r="A164" s="168" t="s">
        <v>134</v>
      </c>
      <c r="B164" s="168"/>
      <c r="C164" s="17">
        <v>1</v>
      </c>
      <c r="D164" s="67">
        <f>H167</f>
        <v>6.6500000000000004E-2</v>
      </c>
      <c r="E164" s="68">
        <f>C164-D164</f>
        <v>0.9335</v>
      </c>
      <c r="F164" s="17" t="str">
        <f>B154</f>
        <v>ISS</v>
      </c>
      <c r="G164" s="64">
        <f>I11</f>
        <v>0.03</v>
      </c>
      <c r="H164" s="163">
        <f>I11</f>
        <v>0.03</v>
      </c>
      <c r="I164" s="163"/>
    </row>
    <row r="165" spans="1:10" ht="13.5" customHeight="1" x14ac:dyDescent="0.25">
      <c r="A165" s="169" t="s">
        <v>135</v>
      </c>
      <c r="B165" s="169"/>
      <c r="C165" s="17">
        <v>1</v>
      </c>
      <c r="D165" s="69">
        <v>0.09</v>
      </c>
      <c r="E165" s="70">
        <f>C165-D165</f>
        <v>0.91</v>
      </c>
      <c r="F165" s="17" t="s">
        <v>136</v>
      </c>
      <c r="G165" s="64">
        <v>0</v>
      </c>
      <c r="H165" s="163">
        <v>0</v>
      </c>
      <c r="I165" s="163"/>
    </row>
    <row r="166" spans="1:10" ht="13.5" customHeight="1" x14ac:dyDescent="0.25">
      <c r="A166" s="162" t="s">
        <v>137</v>
      </c>
      <c r="B166" s="162" t="s">
        <v>138</v>
      </c>
      <c r="C166" s="162"/>
      <c r="D166" s="162"/>
      <c r="E166" s="162"/>
      <c r="F166" s="12" t="s">
        <v>207</v>
      </c>
      <c r="G166" s="64">
        <v>0</v>
      </c>
      <c r="H166" s="163">
        <v>0</v>
      </c>
      <c r="I166" s="163"/>
    </row>
    <row r="167" spans="1:10" ht="18" customHeight="1" x14ac:dyDescent="0.25">
      <c r="A167" s="162"/>
      <c r="B167" s="162"/>
      <c r="C167" s="162"/>
      <c r="D167" s="162"/>
      <c r="E167" s="162"/>
      <c r="F167" s="3" t="s">
        <v>139</v>
      </c>
      <c r="G167" s="71">
        <f>SUM(G162:G166)</f>
        <v>0.1225</v>
      </c>
      <c r="H167" s="164">
        <f>SUM(H162:I166)</f>
        <v>6.6500000000000004E-2</v>
      </c>
      <c r="I167" s="164"/>
    </row>
    <row r="168" spans="1:10" ht="18" customHeight="1" x14ac:dyDescent="0.25">
      <c r="A168" s="113" t="s">
        <v>206</v>
      </c>
      <c r="B168" s="165" t="s">
        <v>141</v>
      </c>
      <c r="C168" s="165"/>
      <c r="D168" s="165"/>
      <c r="E168" s="165"/>
      <c r="F168" s="165"/>
      <c r="G168" s="165"/>
      <c r="H168" s="165"/>
      <c r="I168" s="165"/>
    </row>
    <row r="169" spans="1:10" ht="4.5" customHeight="1" x14ac:dyDescent="0.25">
      <c r="A169" s="72"/>
      <c r="B169" s="166"/>
      <c r="C169" s="166"/>
      <c r="D169" s="166"/>
      <c r="E169" s="166"/>
      <c r="F169" s="166"/>
      <c r="G169" s="166"/>
      <c r="H169" s="166"/>
      <c r="I169" s="166"/>
    </row>
    <row r="170" spans="1:10" ht="12" customHeight="1" x14ac:dyDescent="0.25">
      <c r="A170" s="158" t="s">
        <v>142</v>
      </c>
      <c r="B170" s="158"/>
      <c r="C170" s="158"/>
      <c r="D170" s="158"/>
      <c r="E170" s="158"/>
      <c r="F170" s="158"/>
      <c r="G170" s="158"/>
      <c r="H170" s="47">
        <f>H157</f>
        <v>0.1396011396011396</v>
      </c>
      <c r="I170" s="48">
        <f>I157</f>
        <v>620.91243887010637</v>
      </c>
    </row>
    <row r="171" spans="1:10" ht="4.5" customHeight="1" x14ac:dyDescent="0.25"/>
    <row r="172" spans="1:10" ht="11.25" customHeight="1" x14ac:dyDescent="0.25">
      <c r="A172" s="161" t="s">
        <v>143</v>
      </c>
      <c r="B172" s="161"/>
      <c r="C172" s="161"/>
      <c r="D172" s="161"/>
      <c r="E172" s="161"/>
      <c r="F172" s="161"/>
      <c r="G172" s="161"/>
      <c r="H172" s="161"/>
      <c r="I172" s="161"/>
    </row>
    <row r="173" spans="1:10" ht="11.25" customHeight="1" x14ac:dyDescent="0.25">
      <c r="A173" s="156" t="s">
        <v>30</v>
      </c>
      <c r="B173" s="156"/>
      <c r="C173" s="156"/>
      <c r="D173" s="156"/>
      <c r="E173" s="156"/>
      <c r="F173" s="156"/>
      <c r="G173" s="156"/>
      <c r="H173" s="156"/>
      <c r="I173" s="156"/>
    </row>
    <row r="174" spans="1:10" ht="15" customHeight="1" x14ac:dyDescent="0.25">
      <c r="A174" s="17">
        <v>1</v>
      </c>
      <c r="B174" s="157" t="s">
        <v>144</v>
      </c>
      <c r="C174" s="157"/>
      <c r="D174" s="157"/>
      <c r="E174" s="157"/>
      <c r="F174" s="157"/>
      <c r="G174" s="157"/>
      <c r="H174" s="23">
        <f>I174/$G$197</f>
        <v>0.41392066808990774</v>
      </c>
      <c r="I174" s="73">
        <f>I46</f>
        <v>2098.0272727272727</v>
      </c>
    </row>
    <row r="175" spans="1:10" ht="15" customHeight="1" x14ac:dyDescent="0.25">
      <c r="A175" s="17">
        <v>2</v>
      </c>
      <c r="B175" s="157" t="s">
        <v>145</v>
      </c>
      <c r="C175" s="157"/>
      <c r="D175" s="157"/>
      <c r="E175" s="157"/>
      <c r="F175" s="157"/>
      <c r="G175" s="157"/>
      <c r="H175" s="23">
        <f>I175/$G$197</f>
        <v>0.32613721057683237</v>
      </c>
      <c r="I175" s="73">
        <f>I66+I78+I85+I89</f>
        <v>1653.0818951344729</v>
      </c>
    </row>
    <row r="176" spans="1:10" ht="15" customHeight="1" x14ac:dyDescent="0.25">
      <c r="A176" s="17">
        <v>3</v>
      </c>
      <c r="B176" s="157" t="s">
        <v>146</v>
      </c>
      <c r="C176" s="157"/>
      <c r="D176" s="157"/>
      <c r="E176" s="157"/>
      <c r="F176" s="157"/>
      <c r="G176" s="157"/>
      <c r="H176" s="23">
        <f>I176/$G$197</f>
        <v>0.13744263557034955</v>
      </c>
      <c r="I176" s="73">
        <f>I103</f>
        <v>696.65136363636361</v>
      </c>
    </row>
    <row r="177" spans="1:11" s="28" customFormat="1" ht="15" customHeight="1" x14ac:dyDescent="0.25">
      <c r="A177" s="158" t="s">
        <v>147</v>
      </c>
      <c r="B177" s="158"/>
      <c r="C177" s="158"/>
      <c r="D177" s="158"/>
      <c r="E177" s="158"/>
      <c r="F177" s="158"/>
      <c r="G177" s="158"/>
      <c r="H177" s="47">
        <f>H174+H175+H176</f>
        <v>0.87750051423708963</v>
      </c>
      <c r="I177" s="48">
        <f>SUM(I174:I176)</f>
        <v>4447.7605314981092</v>
      </c>
      <c r="J177" s="35"/>
    </row>
    <row r="178" spans="1:11" ht="4.5" customHeight="1" x14ac:dyDescent="0.25"/>
    <row r="179" spans="1:11" ht="11.25" customHeight="1" x14ac:dyDescent="0.25">
      <c r="A179" s="156" t="s">
        <v>95</v>
      </c>
      <c r="B179" s="156"/>
      <c r="C179" s="156"/>
      <c r="D179" s="156"/>
      <c r="E179" s="156"/>
      <c r="F179" s="156"/>
      <c r="G179" s="156"/>
      <c r="H179" s="156"/>
      <c r="I179" s="156"/>
    </row>
    <row r="180" spans="1:11" ht="15" customHeight="1" x14ac:dyDescent="0.25">
      <c r="A180" s="17">
        <v>1</v>
      </c>
      <c r="B180" s="157" t="s">
        <v>148</v>
      </c>
      <c r="C180" s="157"/>
      <c r="D180" s="157"/>
      <c r="E180" s="157"/>
      <c r="F180" s="157"/>
      <c r="G180" s="157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7" t="s">
        <v>149</v>
      </c>
      <c r="C181" s="157"/>
      <c r="D181" s="157"/>
      <c r="E181" s="157"/>
      <c r="F181" s="157"/>
      <c r="G181" s="157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7" t="s">
        <v>150</v>
      </c>
      <c r="C182" s="157"/>
      <c r="D182" s="157"/>
      <c r="E182" s="157"/>
      <c r="F182" s="157"/>
      <c r="G182" s="157"/>
      <c r="H182" s="23">
        <f>I182/$G$197</f>
        <v>0</v>
      </c>
      <c r="I182" s="24">
        <f>I142</f>
        <v>0</v>
      </c>
    </row>
    <row r="183" spans="1:11" ht="15" customHeight="1" x14ac:dyDescent="0.25">
      <c r="A183" s="158" t="s">
        <v>151</v>
      </c>
      <c r="B183" s="158"/>
      <c r="C183" s="158"/>
      <c r="D183" s="158"/>
      <c r="E183" s="158"/>
      <c r="F183" s="158"/>
      <c r="G183" s="158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6" t="s">
        <v>118</v>
      </c>
      <c r="B185" s="156"/>
      <c r="C185" s="156"/>
      <c r="D185" s="156"/>
      <c r="E185" s="156"/>
      <c r="F185" s="156"/>
      <c r="G185" s="156"/>
      <c r="H185" s="156"/>
      <c r="I185" s="156"/>
    </row>
    <row r="186" spans="1:11" ht="15" customHeight="1" x14ac:dyDescent="0.25">
      <c r="A186" s="17">
        <v>1</v>
      </c>
      <c r="B186" s="157" t="s">
        <v>152</v>
      </c>
      <c r="C186" s="157"/>
      <c r="D186" s="157"/>
      <c r="E186" s="157"/>
      <c r="F186" s="157"/>
      <c r="G186" s="157"/>
      <c r="H186" s="23">
        <f>I186/$G$197</f>
        <v>0.12250007178808373</v>
      </c>
      <c r="I186" s="24">
        <f>I157</f>
        <v>620.91243887010637</v>
      </c>
    </row>
    <row r="187" spans="1:11" ht="15" customHeight="1" x14ac:dyDescent="0.25">
      <c r="A187" s="158" t="s">
        <v>153</v>
      </c>
      <c r="B187" s="158"/>
      <c r="C187" s="158"/>
      <c r="D187" s="158"/>
      <c r="E187" s="158"/>
      <c r="F187" s="158"/>
      <c r="G187" s="158"/>
      <c r="H187" s="47">
        <f>H186</f>
        <v>0.12250007178808373</v>
      </c>
      <c r="I187" s="48">
        <f>I157</f>
        <v>620.91243887010637</v>
      </c>
      <c r="K187" s="41"/>
    </row>
    <row r="188" spans="1:11" ht="4.5" customHeight="1" x14ac:dyDescent="0.25"/>
    <row r="189" spans="1:11" ht="11.25" customHeight="1" x14ac:dyDescent="0.25">
      <c r="A189" s="144" t="s">
        <v>174</v>
      </c>
      <c r="B189" s="144"/>
      <c r="C189" s="144"/>
      <c r="D189" s="144"/>
      <c r="E189" s="144"/>
      <c r="F189" s="144"/>
      <c r="G189" s="144"/>
      <c r="H189" s="144"/>
      <c r="I189" s="144"/>
    </row>
    <row r="190" spans="1:11" ht="4.9000000000000004" customHeight="1" x14ac:dyDescent="0.25">
      <c r="A190" s="149"/>
      <c r="B190" s="149"/>
      <c r="C190" s="149"/>
      <c r="D190" s="149"/>
      <c r="E190" s="149"/>
      <c r="F190" s="149"/>
      <c r="G190" s="149"/>
      <c r="H190" s="149"/>
      <c r="I190" s="149"/>
    </row>
    <row r="191" spans="1:11" ht="22.5" customHeight="1" x14ac:dyDescent="0.25">
      <c r="A191" s="145" t="s">
        <v>187</v>
      </c>
      <c r="B191" s="159"/>
      <c r="C191" s="159"/>
      <c r="D191" s="159"/>
      <c r="E191" s="159"/>
      <c r="F191" s="159"/>
      <c r="G191" s="159"/>
      <c r="H191" s="160"/>
      <c r="I191" s="96">
        <f>I124*H197</f>
        <v>0</v>
      </c>
    </row>
    <row r="192" spans="1:11" ht="4.5" customHeight="1" x14ac:dyDescent="0.25">
      <c r="A192" s="95"/>
      <c r="B192" s="95"/>
      <c r="C192" s="95"/>
      <c r="D192" s="95"/>
      <c r="E192" s="95"/>
      <c r="F192" s="95"/>
      <c r="G192" s="97"/>
      <c r="H192" s="97"/>
      <c r="I192" s="97"/>
    </row>
    <row r="193" spans="1:9" ht="40.5" customHeight="1" x14ac:dyDescent="0.25">
      <c r="A193" s="144" t="s">
        <v>172</v>
      </c>
      <c r="B193" s="144"/>
      <c r="C193" s="144"/>
      <c r="D193" s="144"/>
      <c r="E193" s="144"/>
      <c r="F193" s="145"/>
      <c r="G193" s="146" t="s">
        <v>176</v>
      </c>
      <c r="H193" s="147"/>
      <c r="I193" s="148"/>
    </row>
    <row r="194" spans="1:9" ht="11.25" customHeight="1" x14ac:dyDescent="0.25">
      <c r="A194" s="144"/>
      <c r="B194" s="144"/>
      <c r="C194" s="144"/>
      <c r="D194" s="144"/>
      <c r="E194" s="144"/>
      <c r="F194" s="144"/>
      <c r="G194" s="98"/>
      <c r="H194" s="99"/>
      <c r="I194" s="100">
        <f>((H70+H76+H77+H82+H83+H84)+((H70+H76+H77+H82+H83+H84)*H66))*I46*H197</f>
        <v>807.78714334232734</v>
      </c>
    </row>
    <row r="195" spans="1:9" ht="4.9000000000000004" customHeight="1" x14ac:dyDescent="0.25">
      <c r="A195" s="149"/>
      <c r="B195" s="149"/>
      <c r="C195" s="149"/>
      <c r="D195" s="149"/>
      <c r="E195" s="149"/>
      <c r="F195" s="149"/>
      <c r="G195" s="149"/>
      <c r="H195" s="149"/>
      <c r="I195" s="149"/>
    </row>
    <row r="196" spans="1:9" ht="35.450000000000003" customHeight="1" x14ac:dyDescent="0.25">
      <c r="A196" s="150" t="s">
        <v>173</v>
      </c>
      <c r="B196" s="151"/>
      <c r="C196" s="151"/>
      <c r="D196" s="151"/>
      <c r="E196" s="151"/>
      <c r="F196" s="152"/>
      <c r="G196" s="82" t="s">
        <v>154</v>
      </c>
      <c r="H196" s="82" t="s">
        <v>155</v>
      </c>
      <c r="I196" s="82" t="s">
        <v>156</v>
      </c>
    </row>
    <row r="197" spans="1:9" ht="14.45" customHeight="1" x14ac:dyDescent="0.25">
      <c r="A197" s="153"/>
      <c r="B197" s="154"/>
      <c r="C197" s="154"/>
      <c r="D197" s="154"/>
      <c r="E197" s="154"/>
      <c r="F197" s="155"/>
      <c r="G197" s="90">
        <f>ROUND(I177+I183+I187,2)</f>
        <v>5068.67</v>
      </c>
      <c r="H197" s="81">
        <f>IF(D6="12x36",2,1)</f>
        <v>1</v>
      </c>
      <c r="I197" s="91">
        <f>G197*H197</f>
        <v>5068.67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K141"/>
  <sheetViews>
    <sheetView tabSelected="1" view="pageBreakPreview" topLeftCell="A9" zoomScaleNormal="100" workbookViewId="0">
      <selection activeCell="K9" sqref="K9"/>
    </sheetView>
  </sheetViews>
  <sheetFormatPr defaultColWidth="8.42578125" defaultRowHeight="15" x14ac:dyDescent="0.25"/>
  <cols>
    <col min="1" max="1" width="45.5703125" style="74" bestFit="1" customWidth="1"/>
    <col min="2" max="2" width="41.28515625" style="74" bestFit="1" customWidth="1"/>
    <col min="3" max="3" width="40.5703125" style="74" bestFit="1" customWidth="1"/>
    <col min="4" max="4" width="17.42578125" style="74" customWidth="1"/>
    <col min="5" max="5" width="7.28515625" style="74" customWidth="1"/>
    <col min="6" max="6" width="16.140625" style="74" customWidth="1"/>
    <col min="7" max="7" width="15.5703125" style="74" customWidth="1"/>
    <col min="8" max="8" width="15.42578125" style="74" customWidth="1"/>
    <col min="9" max="9" width="14.85546875" style="74" customWidth="1"/>
    <col min="10" max="10" width="15.42578125" style="74" customWidth="1"/>
    <col min="11" max="11" width="15" style="74" customWidth="1"/>
    <col min="12" max="16384" width="8.42578125" style="74"/>
  </cols>
  <sheetData>
    <row r="1" spans="1:11" ht="76.5" customHeight="1" x14ac:dyDescent="0.25">
      <c r="A1" s="86" t="s">
        <v>157</v>
      </c>
      <c r="B1" s="86" t="s">
        <v>158</v>
      </c>
      <c r="C1" s="85" t="s">
        <v>159</v>
      </c>
      <c r="D1" s="85" t="s">
        <v>160</v>
      </c>
      <c r="E1" s="87" t="s">
        <v>161</v>
      </c>
      <c r="F1" s="87" t="s">
        <v>188</v>
      </c>
      <c r="G1" s="87" t="s">
        <v>189</v>
      </c>
      <c r="H1" s="88" t="s">
        <v>190</v>
      </c>
      <c r="I1" s="89" t="s">
        <v>191</v>
      </c>
      <c r="J1" s="89" t="s">
        <v>171</v>
      </c>
      <c r="K1" s="88" t="s">
        <v>195</v>
      </c>
    </row>
    <row r="2" spans="1:11" ht="18.75" x14ac:dyDescent="0.3">
      <c r="A2" s="115" t="s">
        <v>279</v>
      </c>
      <c r="B2" s="75" t="s">
        <v>209</v>
      </c>
      <c r="C2" s="83" t="s">
        <v>210</v>
      </c>
      <c r="D2" s="83" t="s">
        <v>211</v>
      </c>
      <c r="E2" s="222" t="s">
        <v>287</v>
      </c>
      <c r="F2" s="105">
        <f t="shared" ref="F2:F39" ca="1" si="0">OFFSET(INDIRECT(SUBSTITUTE(_xlfn.FORMULATEXT(J2),"=","")), -6, 0)</f>
        <v>0</v>
      </c>
      <c r="G2" s="104" t="e">
        <f t="shared" ref="G2:G19" ca="1" si="1">F2*E2</f>
        <v>#VALUE!</v>
      </c>
      <c r="H2" s="101">
        <f t="shared" ref="H2:H39" ca="1" si="2">OFFSET(INDIRECT(SUBSTITUTE(_xlfn.FORMULATEXT(J2),"=","")), -3, 0)</f>
        <v>3460.6664512182001</v>
      </c>
      <c r="I2" s="101" t="e">
        <f ca="1">H2*E2</f>
        <v>#VALUE!</v>
      </c>
      <c r="J2" s="102">
        <f>'LOTE 1 - PSIQUIATRA'!I197</f>
        <v>18740.810000000001</v>
      </c>
      <c r="K2" s="102" t="e">
        <f>E2*J2</f>
        <v>#VALUE!</v>
      </c>
    </row>
    <row r="3" spans="1:11" x14ac:dyDescent="0.25">
      <c r="A3" s="121" t="s">
        <v>281</v>
      </c>
      <c r="B3" s="122"/>
      <c r="C3" s="122"/>
      <c r="D3" s="122"/>
      <c r="E3" s="122"/>
      <c r="F3" s="122"/>
      <c r="G3" s="122"/>
      <c r="H3" s="122"/>
      <c r="I3" s="122"/>
      <c r="J3" s="123"/>
      <c r="K3" s="119" t="e">
        <f>K2</f>
        <v>#VALUE!</v>
      </c>
    </row>
    <row r="4" spans="1:11" x14ac:dyDescent="0.25">
      <c r="A4" s="124" t="s">
        <v>222</v>
      </c>
      <c r="B4" s="75" t="s">
        <v>277</v>
      </c>
      <c r="C4" s="76" t="s">
        <v>275</v>
      </c>
      <c r="D4" s="76" t="s">
        <v>211</v>
      </c>
      <c r="E4" s="84">
        <v>2</v>
      </c>
      <c r="F4" s="105">
        <f t="shared" ca="1" si="0"/>
        <v>0</v>
      </c>
      <c r="G4" s="104">
        <f t="shared" ca="1" si="1"/>
        <v>0</v>
      </c>
      <c r="H4" s="101">
        <f t="shared" ca="1" si="2"/>
        <v>5143.9659754616623</v>
      </c>
      <c r="I4" s="101">
        <f t="shared" ref="I4:I5" ca="1" si="3">H4*E4</f>
        <v>10287.931950923325</v>
      </c>
      <c r="J4" s="102">
        <f>'LOTE 2 - PSICÓLOGO POA 1 e 2'!I195</f>
        <v>35656.33</v>
      </c>
      <c r="K4" s="102">
        <f t="shared" ref="K4:K5" si="4">E4*J4</f>
        <v>71312.66</v>
      </c>
    </row>
    <row r="5" spans="1:11" x14ac:dyDescent="0.25">
      <c r="A5" s="130"/>
      <c r="B5" s="75" t="s">
        <v>278</v>
      </c>
      <c r="C5" s="76" t="s">
        <v>276</v>
      </c>
      <c r="D5" s="76" t="s">
        <v>211</v>
      </c>
      <c r="E5" s="84">
        <v>1</v>
      </c>
      <c r="F5" s="105">
        <f t="shared" ca="1" si="0"/>
        <v>0</v>
      </c>
      <c r="G5" s="104">
        <f t="shared" ca="1" si="1"/>
        <v>0</v>
      </c>
      <c r="H5" s="101">
        <f t="shared" ca="1" si="2"/>
        <v>4151.3914356332753</v>
      </c>
      <c r="I5" s="101">
        <f t="shared" ca="1" si="3"/>
        <v>4151.3914356332753</v>
      </c>
      <c r="J5" s="102">
        <f>'LOTE 2 - PSICÓLOGO POA 3'!I195</f>
        <v>28776.12</v>
      </c>
      <c r="K5" s="102">
        <f t="shared" si="4"/>
        <v>28776.12</v>
      </c>
    </row>
    <row r="6" spans="1:11" x14ac:dyDescent="0.25">
      <c r="A6" s="130"/>
      <c r="B6" s="75" t="s">
        <v>274</v>
      </c>
      <c r="C6" s="127" t="s">
        <v>220</v>
      </c>
      <c r="D6" s="127" t="s">
        <v>211</v>
      </c>
      <c r="E6" s="77">
        <v>2</v>
      </c>
      <c r="F6" s="105">
        <f t="shared" ca="1" si="0"/>
        <v>0</v>
      </c>
      <c r="G6" s="104">
        <f t="shared" ca="1" si="1"/>
        <v>0</v>
      </c>
      <c r="H6" s="101">
        <f t="shared" ca="1" si="2"/>
        <v>3820.53325569048</v>
      </c>
      <c r="I6" s="101">
        <f t="shared" ref="I6:I39" ca="1" si="5">H6*E6</f>
        <v>7641.06651138096</v>
      </c>
      <c r="J6" s="103">
        <f>'LOTE 2 - PSICÓLOGO POA sem sobr'!I193</f>
        <v>22933.51</v>
      </c>
      <c r="K6" s="102">
        <f t="shared" ref="K6:K39" si="6">E6*J6</f>
        <v>45867.02</v>
      </c>
    </row>
    <row r="7" spans="1:11" x14ac:dyDescent="0.25">
      <c r="A7" s="130"/>
      <c r="B7" s="75" t="s">
        <v>212</v>
      </c>
      <c r="C7" s="128"/>
      <c r="D7" s="128"/>
      <c r="E7" s="77">
        <v>1</v>
      </c>
      <c r="F7" s="105">
        <f t="shared" ca="1" si="0"/>
        <v>0</v>
      </c>
      <c r="G7" s="104">
        <f t="shared" ca="1" si="1"/>
        <v>0</v>
      </c>
      <c r="H7" s="101">
        <f t="shared" ca="1" si="2"/>
        <v>3820.53325569048</v>
      </c>
      <c r="I7" s="101">
        <f t="shared" ca="1" si="5"/>
        <v>3820.53325569048</v>
      </c>
      <c r="J7" s="103">
        <f>'LOTE 2 - PSICÓLOGO OSÓRIO'!I197</f>
        <v>19990.259999999998</v>
      </c>
      <c r="K7" s="102">
        <f t="shared" si="6"/>
        <v>19990.259999999998</v>
      </c>
    </row>
    <row r="8" spans="1:11" x14ac:dyDescent="0.25">
      <c r="A8" s="130"/>
      <c r="B8" s="75" t="s">
        <v>213</v>
      </c>
      <c r="C8" s="128"/>
      <c r="D8" s="128"/>
      <c r="E8" s="77">
        <v>1</v>
      </c>
      <c r="F8" s="105">
        <f t="shared" ca="1" si="0"/>
        <v>0</v>
      </c>
      <c r="G8" s="104">
        <f t="shared" ca="1" si="1"/>
        <v>0</v>
      </c>
      <c r="H8" s="101">
        <f t="shared" ca="1" si="2"/>
        <v>3820.53325569048</v>
      </c>
      <c r="I8" s="101">
        <f t="shared" ca="1" si="5"/>
        <v>3820.53325569048</v>
      </c>
      <c r="J8" s="103">
        <f>'LOTE 2 - PSICÓLOGO CAXIAS'!I197</f>
        <v>20451.13</v>
      </c>
      <c r="K8" s="102">
        <f t="shared" si="6"/>
        <v>20451.13</v>
      </c>
    </row>
    <row r="9" spans="1:11" x14ac:dyDescent="0.25">
      <c r="A9" s="130"/>
      <c r="B9" s="75" t="s">
        <v>214</v>
      </c>
      <c r="C9" s="128"/>
      <c r="D9" s="128"/>
      <c r="E9" s="77">
        <v>1</v>
      </c>
      <c r="F9" s="105">
        <f t="shared" ca="1" si="0"/>
        <v>0</v>
      </c>
      <c r="G9" s="104">
        <f t="shared" ca="1" si="1"/>
        <v>0</v>
      </c>
      <c r="H9" s="101">
        <f t="shared" ca="1" si="2"/>
        <v>3820.53325569048</v>
      </c>
      <c r="I9" s="101">
        <f t="shared" ca="1" si="5"/>
        <v>3820.53325569048</v>
      </c>
      <c r="J9" s="103">
        <f>'LOTE 2 - PSICÓLOGO SANTANA LIVR'!I197</f>
        <v>20218.07</v>
      </c>
      <c r="K9" s="102">
        <f t="shared" si="6"/>
        <v>20218.07</v>
      </c>
    </row>
    <row r="10" spans="1:11" x14ac:dyDescent="0.25">
      <c r="A10" s="130"/>
      <c r="B10" s="75" t="s">
        <v>227</v>
      </c>
      <c r="C10" s="128"/>
      <c r="D10" s="128"/>
      <c r="E10" s="77">
        <v>1</v>
      </c>
      <c r="F10" s="105">
        <f t="shared" ca="1" si="0"/>
        <v>0</v>
      </c>
      <c r="G10" s="104">
        <f t="shared" ca="1" si="1"/>
        <v>0</v>
      </c>
      <c r="H10" s="101">
        <f t="shared" ca="1" si="2"/>
        <v>3820.53325569048</v>
      </c>
      <c r="I10" s="101">
        <f t="shared" ca="1" si="5"/>
        <v>3820.53325569048</v>
      </c>
      <c r="J10" s="103">
        <f>'LOTE 2 - PSICÓLOGO SANTA ROSA'!I197</f>
        <v>20689.63</v>
      </c>
      <c r="K10" s="102">
        <f t="shared" si="6"/>
        <v>20689.63</v>
      </c>
    </row>
    <row r="11" spans="1:11" x14ac:dyDescent="0.25">
      <c r="A11" s="130"/>
      <c r="B11" s="75" t="s">
        <v>215</v>
      </c>
      <c r="C11" s="128"/>
      <c r="D11" s="128"/>
      <c r="E11" s="77">
        <v>1</v>
      </c>
      <c r="F11" s="105">
        <f t="shared" ca="1" si="0"/>
        <v>0</v>
      </c>
      <c r="G11" s="104">
        <f t="shared" ca="1" si="1"/>
        <v>0</v>
      </c>
      <c r="H11" s="101">
        <f t="shared" ca="1" si="2"/>
        <v>3820.53325569048</v>
      </c>
      <c r="I11" s="101">
        <f t="shared" ca="1" si="5"/>
        <v>3820.53325569048</v>
      </c>
      <c r="J11" s="103">
        <f>'LOTE 2 - PSICÓLOGO LAJEADO'!I197</f>
        <v>20103.52</v>
      </c>
      <c r="K11" s="102">
        <f t="shared" si="6"/>
        <v>20103.52</v>
      </c>
    </row>
    <row r="12" spans="1:11" x14ac:dyDescent="0.25">
      <c r="A12" s="130"/>
      <c r="B12" s="75" t="s">
        <v>216</v>
      </c>
      <c r="C12" s="128"/>
      <c r="D12" s="128"/>
      <c r="E12" s="77">
        <v>1</v>
      </c>
      <c r="F12" s="105">
        <f t="shared" ca="1" si="0"/>
        <v>0</v>
      </c>
      <c r="G12" s="104">
        <f t="shared" ca="1" si="1"/>
        <v>0</v>
      </c>
      <c r="H12" s="101">
        <f t="shared" ca="1" si="2"/>
        <v>3820.53325569048</v>
      </c>
      <c r="I12" s="101">
        <f t="shared" ca="1" si="5"/>
        <v>3820.53325569048</v>
      </c>
      <c r="J12" s="103">
        <f>'LOTE 2 - PSICÓLOGO PELOTAS'!I197</f>
        <v>20451.13</v>
      </c>
      <c r="K12" s="102">
        <f t="shared" si="6"/>
        <v>20451.13</v>
      </c>
    </row>
    <row r="13" spans="1:11" x14ac:dyDescent="0.25">
      <c r="A13" s="130"/>
      <c r="B13" s="75" t="s">
        <v>217</v>
      </c>
      <c r="C13" s="128"/>
      <c r="D13" s="128"/>
      <c r="E13" s="77">
        <v>1</v>
      </c>
      <c r="F13" s="105">
        <f t="shared" ca="1" si="0"/>
        <v>0</v>
      </c>
      <c r="G13" s="104">
        <f t="shared" ca="1" si="1"/>
        <v>0</v>
      </c>
      <c r="H13" s="101">
        <f t="shared" ca="1" si="2"/>
        <v>3820.53325569048</v>
      </c>
      <c r="I13" s="101">
        <f t="shared" ca="1" si="5"/>
        <v>3820.53325569048</v>
      </c>
      <c r="J13" s="103">
        <f>'LOTE 2 - PSICÓLOGO SANTA MARIA'!I197</f>
        <v>20451.13</v>
      </c>
      <c r="K13" s="102">
        <f t="shared" si="6"/>
        <v>20451.13</v>
      </c>
    </row>
    <row r="14" spans="1:11" x14ac:dyDescent="0.25">
      <c r="A14" s="130"/>
      <c r="B14" s="75" t="s">
        <v>218</v>
      </c>
      <c r="C14" s="128"/>
      <c r="D14" s="128"/>
      <c r="E14" s="77">
        <v>1</v>
      </c>
      <c r="F14" s="105">
        <f t="shared" ca="1" si="0"/>
        <v>0</v>
      </c>
      <c r="G14" s="104">
        <f t="shared" ca="1" si="1"/>
        <v>0</v>
      </c>
      <c r="H14" s="101">
        <f t="shared" ca="1" si="2"/>
        <v>3820.53325569048</v>
      </c>
      <c r="I14" s="101">
        <f t="shared" ca="1" si="5"/>
        <v>3820.53325569048</v>
      </c>
      <c r="J14" s="103">
        <f>'LOTE 2 - PSICÓLOGO PASSO FUNDO'!I197</f>
        <v>19990.259999999998</v>
      </c>
      <c r="K14" s="102">
        <f t="shared" si="6"/>
        <v>19990.259999999998</v>
      </c>
    </row>
    <row r="15" spans="1:11" x14ac:dyDescent="0.25">
      <c r="A15" s="131"/>
      <c r="B15" s="75" t="s">
        <v>219</v>
      </c>
      <c r="C15" s="129"/>
      <c r="D15" s="129"/>
      <c r="E15" s="77">
        <v>1</v>
      </c>
      <c r="F15" s="105">
        <f t="shared" ca="1" si="0"/>
        <v>0</v>
      </c>
      <c r="G15" s="104">
        <f t="shared" ca="1" si="1"/>
        <v>0</v>
      </c>
      <c r="H15" s="101">
        <f t="shared" ca="1" si="2"/>
        <v>3820.53325569048</v>
      </c>
      <c r="I15" s="101">
        <f t="shared" ca="1" si="5"/>
        <v>3820.53325569048</v>
      </c>
      <c r="J15" s="103">
        <f>'LOTE 2 - PSICÓLOGO URUGUAIANA'!I197</f>
        <v>20218.07</v>
      </c>
      <c r="K15" s="102">
        <f t="shared" si="6"/>
        <v>20218.07</v>
      </c>
    </row>
    <row r="16" spans="1:11" x14ac:dyDescent="0.25">
      <c r="A16" s="121" t="s">
        <v>282</v>
      </c>
      <c r="B16" s="122"/>
      <c r="C16" s="122"/>
      <c r="D16" s="122"/>
      <c r="E16" s="122"/>
      <c r="F16" s="122"/>
      <c r="G16" s="122"/>
      <c r="H16" s="122"/>
      <c r="I16" s="122"/>
      <c r="J16" s="123"/>
      <c r="K16" s="119">
        <f>SUM(K4:K15)</f>
        <v>328519</v>
      </c>
    </row>
    <row r="17" spans="1:11" x14ac:dyDescent="0.25">
      <c r="A17" s="124" t="s">
        <v>223</v>
      </c>
      <c r="B17" s="75" t="s">
        <v>209</v>
      </c>
      <c r="C17" s="127" t="s">
        <v>221</v>
      </c>
      <c r="D17" s="127" t="s">
        <v>211</v>
      </c>
      <c r="E17" s="77">
        <v>3</v>
      </c>
      <c r="F17" s="105">
        <f t="shared" ca="1" si="0"/>
        <v>0</v>
      </c>
      <c r="G17" s="104">
        <f t="shared" ca="1" si="1"/>
        <v>0</v>
      </c>
      <c r="H17" s="101">
        <f t="shared" ca="1" si="2"/>
        <v>2865.3999417678601</v>
      </c>
      <c r="I17" s="101">
        <f t="shared" ca="1" si="5"/>
        <v>8596.1998253035799</v>
      </c>
      <c r="J17" s="103">
        <f>'LOTE 3 - ASSIST SOCIAL POA'!I197</f>
        <v>15517.22</v>
      </c>
      <c r="K17" s="102">
        <f t="shared" si="6"/>
        <v>46551.659999999996</v>
      </c>
    </row>
    <row r="18" spans="1:11" x14ac:dyDescent="0.25">
      <c r="A18" s="125"/>
      <c r="B18" s="75" t="s">
        <v>212</v>
      </c>
      <c r="C18" s="128"/>
      <c r="D18" s="128"/>
      <c r="E18" s="77">
        <v>1</v>
      </c>
      <c r="F18" s="105">
        <f t="shared" ca="1" si="0"/>
        <v>0</v>
      </c>
      <c r="G18" s="104">
        <f t="shared" ca="1" si="1"/>
        <v>0</v>
      </c>
      <c r="H18" s="101">
        <f t="shared" ca="1" si="2"/>
        <v>2865.3999417678601</v>
      </c>
      <c r="I18" s="101">
        <f t="shared" ca="1" si="5"/>
        <v>2865.3999417678601</v>
      </c>
      <c r="J18" s="103">
        <f>'LOTE 3 - ASSIST SOCIAL OSÓRIO'!I197</f>
        <v>14992.69</v>
      </c>
      <c r="K18" s="102">
        <f t="shared" si="6"/>
        <v>14992.69</v>
      </c>
    </row>
    <row r="19" spans="1:11" x14ac:dyDescent="0.25">
      <c r="A19" s="125"/>
      <c r="B19" s="75" t="s">
        <v>213</v>
      </c>
      <c r="C19" s="128"/>
      <c r="D19" s="128"/>
      <c r="E19" s="77">
        <v>1</v>
      </c>
      <c r="F19" s="105">
        <f t="shared" ca="1" si="0"/>
        <v>0</v>
      </c>
      <c r="G19" s="104">
        <f t="shared" ca="1" si="1"/>
        <v>0</v>
      </c>
      <c r="H19" s="101">
        <f t="shared" ca="1" si="2"/>
        <v>2865.3999417678601</v>
      </c>
      <c r="I19" s="101">
        <f t="shared" ca="1" si="5"/>
        <v>2865.3999417678601</v>
      </c>
      <c r="J19" s="103">
        <f>'LOTE 3 - ASSIST SOCIAL CAXIAS'!I197</f>
        <v>15338.35</v>
      </c>
      <c r="K19" s="102">
        <f t="shared" si="6"/>
        <v>15338.35</v>
      </c>
    </row>
    <row r="20" spans="1:11" x14ac:dyDescent="0.25">
      <c r="A20" s="125"/>
      <c r="B20" s="75" t="s">
        <v>214</v>
      </c>
      <c r="C20" s="128"/>
      <c r="D20" s="128"/>
      <c r="E20" s="77">
        <v>1</v>
      </c>
      <c r="F20" s="105">
        <f t="shared" ca="1" si="0"/>
        <v>0</v>
      </c>
      <c r="G20" s="104">
        <f t="shared" ref="G20:G39" ca="1" si="7">F20*E20</f>
        <v>0</v>
      </c>
      <c r="H20" s="101">
        <f t="shared" ca="1" si="2"/>
        <v>2865.3999417678601</v>
      </c>
      <c r="I20" s="101">
        <f t="shared" ca="1" si="5"/>
        <v>2865.3999417678601</v>
      </c>
      <c r="J20" s="103">
        <f>'LOTE 3 - ASSIST SOCIAL SANTANA '!I197</f>
        <v>15163.55</v>
      </c>
      <c r="K20" s="102">
        <f t="shared" si="6"/>
        <v>15163.55</v>
      </c>
    </row>
    <row r="21" spans="1:11" x14ac:dyDescent="0.25">
      <c r="A21" s="125"/>
      <c r="B21" s="75" t="s">
        <v>227</v>
      </c>
      <c r="C21" s="128"/>
      <c r="D21" s="128"/>
      <c r="E21" s="77">
        <v>1</v>
      </c>
      <c r="F21" s="105">
        <f t="shared" ca="1" si="0"/>
        <v>0</v>
      </c>
      <c r="G21" s="104">
        <f t="shared" ca="1" si="7"/>
        <v>0</v>
      </c>
      <c r="H21" s="101">
        <f t="shared" ca="1" si="2"/>
        <v>2865.3999417678601</v>
      </c>
      <c r="I21" s="101">
        <f t="shared" ca="1" si="5"/>
        <v>2865.3999417678601</v>
      </c>
      <c r="J21" s="103">
        <f>'LOTE 3 - ASSIST SOCIAL STA ROSA'!I197</f>
        <v>15517.22</v>
      </c>
      <c r="K21" s="102">
        <f t="shared" si="6"/>
        <v>15517.22</v>
      </c>
    </row>
    <row r="22" spans="1:11" x14ac:dyDescent="0.25">
      <c r="A22" s="125"/>
      <c r="B22" s="75" t="s">
        <v>215</v>
      </c>
      <c r="C22" s="128"/>
      <c r="D22" s="128"/>
      <c r="E22" s="77">
        <v>1</v>
      </c>
      <c r="F22" s="105">
        <f t="shared" ca="1" si="0"/>
        <v>0</v>
      </c>
      <c r="G22" s="104">
        <f t="shared" ca="1" si="7"/>
        <v>0</v>
      </c>
      <c r="H22" s="101">
        <f t="shared" ca="1" si="2"/>
        <v>2865.3999417678601</v>
      </c>
      <c r="I22" s="101">
        <f t="shared" ca="1" si="5"/>
        <v>2865.3999417678601</v>
      </c>
      <c r="J22" s="103">
        <f>'LOTE 3 - ASSIST SOCIAL LAJEADO'!I197</f>
        <v>15077.64</v>
      </c>
      <c r="K22" s="102">
        <f t="shared" si="6"/>
        <v>15077.64</v>
      </c>
    </row>
    <row r="23" spans="1:11" x14ac:dyDescent="0.25">
      <c r="A23" s="125"/>
      <c r="B23" s="75" t="s">
        <v>216</v>
      </c>
      <c r="C23" s="128"/>
      <c r="D23" s="128"/>
      <c r="E23" s="77">
        <v>1</v>
      </c>
      <c r="F23" s="105">
        <f t="shared" ca="1" si="0"/>
        <v>0</v>
      </c>
      <c r="G23" s="104">
        <f t="shared" ca="1" si="7"/>
        <v>0</v>
      </c>
      <c r="H23" s="101">
        <f t="shared" ca="1" si="2"/>
        <v>2865.3999417678601</v>
      </c>
      <c r="I23" s="101">
        <f t="shared" ca="1" si="5"/>
        <v>2865.3999417678601</v>
      </c>
      <c r="J23" s="103">
        <f>'LOTE 3 - ASSIST SOCIAL PELOTAS'!I197</f>
        <v>15338.35</v>
      </c>
      <c r="K23" s="102">
        <f t="shared" si="6"/>
        <v>15338.35</v>
      </c>
    </row>
    <row r="24" spans="1:11" x14ac:dyDescent="0.25">
      <c r="A24" s="125"/>
      <c r="B24" s="75" t="s">
        <v>217</v>
      </c>
      <c r="C24" s="128"/>
      <c r="D24" s="128"/>
      <c r="E24" s="77">
        <v>1</v>
      </c>
      <c r="F24" s="105">
        <f t="shared" ca="1" si="0"/>
        <v>0</v>
      </c>
      <c r="G24" s="104">
        <f t="shared" ca="1" si="7"/>
        <v>0</v>
      </c>
      <c r="H24" s="101">
        <f t="shared" ca="1" si="2"/>
        <v>2865.3999417678601</v>
      </c>
      <c r="I24" s="101">
        <f t="shared" ca="1" si="5"/>
        <v>2865.3999417678601</v>
      </c>
      <c r="J24" s="103">
        <f>'LOTE 3 - ASSIST SOCIAL ST MARIA'!I197</f>
        <v>15338.35</v>
      </c>
      <c r="K24" s="102">
        <f t="shared" si="6"/>
        <v>15338.35</v>
      </c>
    </row>
    <row r="25" spans="1:11" x14ac:dyDescent="0.25">
      <c r="A25" s="125"/>
      <c r="B25" s="75" t="s">
        <v>218</v>
      </c>
      <c r="C25" s="128"/>
      <c r="D25" s="128"/>
      <c r="E25" s="77">
        <v>1</v>
      </c>
      <c r="F25" s="105">
        <f t="shared" ca="1" si="0"/>
        <v>0</v>
      </c>
      <c r="G25" s="104">
        <f t="shared" ca="1" si="7"/>
        <v>0</v>
      </c>
      <c r="H25" s="101">
        <f t="shared" ca="1" si="2"/>
        <v>2865.3999417678601</v>
      </c>
      <c r="I25" s="101">
        <f t="shared" ca="1" si="5"/>
        <v>2865.3999417678601</v>
      </c>
      <c r="J25" s="103">
        <f>'LOTE 3 - ASSIST SOCIAL P. FUNDO'!I197</f>
        <v>14992.69</v>
      </c>
      <c r="K25" s="102">
        <f t="shared" si="6"/>
        <v>14992.69</v>
      </c>
    </row>
    <row r="26" spans="1:11" x14ac:dyDescent="0.25">
      <c r="A26" s="126"/>
      <c r="B26" s="75" t="s">
        <v>219</v>
      </c>
      <c r="C26" s="129"/>
      <c r="D26" s="129"/>
      <c r="E26" s="77">
        <v>1</v>
      </c>
      <c r="F26" s="105">
        <f t="shared" ca="1" si="0"/>
        <v>0</v>
      </c>
      <c r="G26" s="104">
        <f t="shared" ca="1" si="7"/>
        <v>0</v>
      </c>
      <c r="H26" s="101">
        <f t="shared" ca="1" si="2"/>
        <v>2865.3999417678601</v>
      </c>
      <c r="I26" s="101">
        <f t="shared" ca="1" si="5"/>
        <v>2865.3999417678601</v>
      </c>
      <c r="J26" s="103">
        <f>'LOTE 3 - ASSIST SOCIAL URU'!I197</f>
        <v>15163.55</v>
      </c>
      <c r="K26" s="102">
        <f t="shared" si="6"/>
        <v>15163.55</v>
      </c>
    </row>
    <row r="27" spans="1:11" x14ac:dyDescent="0.25">
      <c r="A27" s="121" t="s">
        <v>283</v>
      </c>
      <c r="B27" s="122"/>
      <c r="C27" s="122"/>
      <c r="D27" s="122"/>
      <c r="E27" s="122"/>
      <c r="F27" s="122"/>
      <c r="G27" s="122"/>
      <c r="H27" s="122"/>
      <c r="I27" s="122"/>
      <c r="J27" s="123"/>
      <c r="K27" s="119">
        <f>SUM(K17:K26)</f>
        <v>183474.05</v>
      </c>
    </row>
    <row r="28" spans="1:11" x14ac:dyDescent="0.25">
      <c r="A28" s="115" t="s">
        <v>224</v>
      </c>
      <c r="B28" s="75" t="s">
        <v>209</v>
      </c>
      <c r="C28" s="76" t="s">
        <v>220</v>
      </c>
      <c r="D28" s="76" t="s">
        <v>211</v>
      </c>
      <c r="E28" s="77">
        <v>1</v>
      </c>
      <c r="F28" s="105">
        <f t="shared" ca="1" si="0"/>
        <v>0</v>
      </c>
      <c r="G28" s="104">
        <f t="shared" ca="1" si="7"/>
        <v>0</v>
      </c>
      <c r="H28" s="101">
        <f t="shared" ca="1" si="2"/>
        <v>3465.2000880000001</v>
      </c>
      <c r="I28" s="101">
        <f t="shared" ca="1" si="5"/>
        <v>3465.2000880000001</v>
      </c>
      <c r="J28" s="103">
        <f>'LOTE 4 - ESTATÍSTICO'!I197</f>
        <v>18765.36</v>
      </c>
      <c r="K28" s="102">
        <f t="shared" si="6"/>
        <v>18765.36</v>
      </c>
    </row>
    <row r="29" spans="1:11" x14ac:dyDescent="0.25">
      <c r="A29" s="121" t="s">
        <v>284</v>
      </c>
      <c r="B29" s="122"/>
      <c r="C29" s="122"/>
      <c r="D29" s="122"/>
      <c r="E29" s="122"/>
      <c r="F29" s="122"/>
      <c r="G29" s="122"/>
      <c r="H29" s="122"/>
      <c r="I29" s="122"/>
      <c r="J29" s="123"/>
      <c r="K29" s="119">
        <f>K28</f>
        <v>18765.36</v>
      </c>
    </row>
    <row r="30" spans="1:11" x14ac:dyDescent="0.25">
      <c r="A30" s="124" t="s">
        <v>225</v>
      </c>
      <c r="B30" s="75" t="s">
        <v>209</v>
      </c>
      <c r="C30" s="127" t="s">
        <v>220</v>
      </c>
      <c r="D30" s="127" t="s">
        <v>211</v>
      </c>
      <c r="E30" s="77">
        <v>3</v>
      </c>
      <c r="F30" s="105">
        <f t="shared" ca="1" si="0"/>
        <v>0</v>
      </c>
      <c r="G30" s="104">
        <f t="shared" ca="1" si="7"/>
        <v>0</v>
      </c>
      <c r="H30" s="101">
        <f t="shared" ca="1" si="2"/>
        <v>807.78714334232734</v>
      </c>
      <c r="I30" s="101">
        <f t="shared" ca="1" si="5"/>
        <v>2423.3614300269819</v>
      </c>
      <c r="J30" s="103">
        <f>'LOTE 5 - AUX. ADM POA'!I197</f>
        <v>5186.8900000000003</v>
      </c>
      <c r="K30" s="102">
        <f t="shared" si="6"/>
        <v>15560.670000000002</v>
      </c>
    </row>
    <row r="31" spans="1:11" x14ac:dyDescent="0.25">
      <c r="A31" s="125"/>
      <c r="B31" s="75" t="s">
        <v>212</v>
      </c>
      <c r="C31" s="128"/>
      <c r="D31" s="128"/>
      <c r="E31" s="77">
        <v>1</v>
      </c>
      <c r="F31" s="105">
        <f t="shared" ca="1" si="0"/>
        <v>0</v>
      </c>
      <c r="G31" s="104">
        <f t="shared" ca="1" si="7"/>
        <v>0</v>
      </c>
      <c r="H31" s="101">
        <f t="shared" ca="1" si="2"/>
        <v>807.78714334232734</v>
      </c>
      <c r="I31" s="101">
        <f t="shared" ca="1" si="5"/>
        <v>807.78714334232734</v>
      </c>
      <c r="J31" s="103">
        <f>'LOTE 5 - AUX. ADM OSÓRIO'!I197</f>
        <v>5103.28</v>
      </c>
      <c r="K31" s="102">
        <f t="shared" si="6"/>
        <v>5103.28</v>
      </c>
    </row>
    <row r="32" spans="1:11" x14ac:dyDescent="0.25">
      <c r="A32" s="125"/>
      <c r="B32" s="75" t="s">
        <v>213</v>
      </c>
      <c r="C32" s="128"/>
      <c r="D32" s="128"/>
      <c r="E32" s="77">
        <v>1</v>
      </c>
      <c r="F32" s="105">
        <f t="shared" ca="1" si="0"/>
        <v>0</v>
      </c>
      <c r="G32" s="104">
        <f t="shared" ca="1" si="7"/>
        <v>0</v>
      </c>
      <c r="H32" s="101">
        <f t="shared" ca="1" si="2"/>
        <v>807.78714334232734</v>
      </c>
      <c r="I32" s="101">
        <f t="shared" ca="1" si="5"/>
        <v>807.78714334232734</v>
      </c>
      <c r="J32" s="103">
        <f>'LOTE 5 - AUX. ADM CAXIAS'!I197</f>
        <v>5187.97</v>
      </c>
      <c r="K32" s="102">
        <f t="shared" si="6"/>
        <v>5187.97</v>
      </c>
    </row>
    <row r="33" spans="1:11" x14ac:dyDescent="0.25">
      <c r="A33" s="125"/>
      <c r="B33" s="75" t="s">
        <v>214</v>
      </c>
      <c r="C33" s="128"/>
      <c r="D33" s="128"/>
      <c r="E33" s="77">
        <v>1</v>
      </c>
      <c r="F33" s="105">
        <f t="shared" ca="1" si="0"/>
        <v>0</v>
      </c>
      <c r="G33" s="104">
        <f t="shared" ca="1" si="7"/>
        <v>0</v>
      </c>
      <c r="H33" s="101">
        <f t="shared" ca="1" si="2"/>
        <v>807.78714334232734</v>
      </c>
      <c r="I33" s="101">
        <f t="shared" ca="1" si="5"/>
        <v>807.78714334232734</v>
      </c>
      <c r="J33" s="103">
        <f>'LOTE 5 - AUX. ADM SANTANA LIVRA'!I197</f>
        <v>5053.63</v>
      </c>
      <c r="K33" s="102">
        <f t="shared" si="6"/>
        <v>5053.63</v>
      </c>
    </row>
    <row r="34" spans="1:11" x14ac:dyDescent="0.25">
      <c r="A34" s="125"/>
      <c r="B34" s="75" t="s">
        <v>227</v>
      </c>
      <c r="C34" s="128"/>
      <c r="D34" s="128"/>
      <c r="E34" s="77">
        <v>1</v>
      </c>
      <c r="F34" s="105">
        <f t="shared" ca="1" si="0"/>
        <v>0</v>
      </c>
      <c r="G34" s="104">
        <f t="shared" ca="1" si="7"/>
        <v>0</v>
      </c>
      <c r="H34" s="101">
        <f t="shared" ca="1" si="2"/>
        <v>807.78714334232734</v>
      </c>
      <c r="I34" s="101">
        <f t="shared" ca="1" si="5"/>
        <v>807.78714334232734</v>
      </c>
      <c r="J34" s="103">
        <f>'LOTE 5 - AUX. ADM SANTA ROSA'!I197</f>
        <v>5248.47</v>
      </c>
      <c r="K34" s="102">
        <f t="shared" si="6"/>
        <v>5248.47</v>
      </c>
    </row>
    <row r="35" spans="1:11" x14ac:dyDescent="0.25">
      <c r="A35" s="125"/>
      <c r="B35" s="75" t="s">
        <v>215</v>
      </c>
      <c r="C35" s="128"/>
      <c r="D35" s="128"/>
      <c r="E35" s="77">
        <v>1</v>
      </c>
      <c r="F35" s="105">
        <f t="shared" ca="1" si="0"/>
        <v>0</v>
      </c>
      <c r="G35" s="104">
        <f t="shared" ca="1" si="7"/>
        <v>0</v>
      </c>
      <c r="H35" s="101">
        <f t="shared" ca="1" si="2"/>
        <v>807.78714334232734</v>
      </c>
      <c r="I35" s="101">
        <f t="shared" ca="1" si="5"/>
        <v>807.78714334232734</v>
      </c>
      <c r="J35" s="103">
        <f>'LOTE 5 - AUX. ADM LAJEADO'!I197</f>
        <v>5074.8599999999997</v>
      </c>
      <c r="K35" s="102">
        <f t="shared" si="6"/>
        <v>5074.8599999999997</v>
      </c>
    </row>
    <row r="36" spans="1:11" x14ac:dyDescent="0.25">
      <c r="A36" s="125"/>
      <c r="B36" s="75" t="s">
        <v>216</v>
      </c>
      <c r="C36" s="128"/>
      <c r="D36" s="128"/>
      <c r="E36" s="77">
        <v>1</v>
      </c>
      <c r="F36" s="105">
        <f t="shared" ca="1" si="0"/>
        <v>0</v>
      </c>
      <c r="G36" s="104">
        <f t="shared" ca="1" si="7"/>
        <v>0</v>
      </c>
      <c r="H36" s="101">
        <f t="shared" ca="1" si="2"/>
        <v>807.78714334232734</v>
      </c>
      <c r="I36" s="101">
        <f t="shared" ca="1" si="5"/>
        <v>807.78714334232734</v>
      </c>
      <c r="J36" s="103">
        <f>'LOTE 5 - AUX. ADM PELOTAS'!I197</f>
        <v>5175.29</v>
      </c>
      <c r="K36" s="102">
        <f t="shared" si="6"/>
        <v>5175.29</v>
      </c>
    </row>
    <row r="37" spans="1:11" x14ac:dyDescent="0.25">
      <c r="A37" s="125"/>
      <c r="B37" s="75" t="s">
        <v>217</v>
      </c>
      <c r="C37" s="128"/>
      <c r="D37" s="128"/>
      <c r="E37" s="77">
        <v>1</v>
      </c>
      <c r="F37" s="105">
        <f t="shared" ca="1" si="0"/>
        <v>0</v>
      </c>
      <c r="G37" s="104">
        <f t="shared" ca="1" si="7"/>
        <v>0</v>
      </c>
      <c r="H37" s="101">
        <f t="shared" ca="1" si="2"/>
        <v>807.78714334232734</v>
      </c>
      <c r="I37" s="101">
        <f t="shared" ca="1" si="5"/>
        <v>807.78714334232734</v>
      </c>
      <c r="J37" s="103">
        <f>'LOTE 5 - AUX. ADM SANTA MARIA'!I197</f>
        <v>5226.01</v>
      </c>
      <c r="K37" s="102">
        <f t="shared" si="6"/>
        <v>5226.01</v>
      </c>
    </row>
    <row r="38" spans="1:11" x14ac:dyDescent="0.25">
      <c r="A38" s="125"/>
      <c r="B38" s="75" t="s">
        <v>218</v>
      </c>
      <c r="C38" s="128"/>
      <c r="D38" s="128"/>
      <c r="E38" s="77">
        <v>1</v>
      </c>
      <c r="F38" s="105">
        <f t="shared" ca="1" si="0"/>
        <v>0</v>
      </c>
      <c r="G38" s="104">
        <f t="shared" ca="1" si="7"/>
        <v>0</v>
      </c>
      <c r="H38" s="101">
        <f t="shared" ca="1" si="2"/>
        <v>807.78714334232734</v>
      </c>
      <c r="I38" s="101">
        <f t="shared" ca="1" si="5"/>
        <v>807.78714334232734</v>
      </c>
      <c r="J38" s="103">
        <f>'LOTE 5 - AUX. ADM PASSO FUNDO'!I197</f>
        <v>5046.2700000000004</v>
      </c>
      <c r="K38" s="102">
        <f t="shared" si="6"/>
        <v>5046.2700000000004</v>
      </c>
    </row>
    <row r="39" spans="1:11" x14ac:dyDescent="0.25">
      <c r="A39" s="126"/>
      <c r="B39" s="75" t="s">
        <v>219</v>
      </c>
      <c r="C39" s="129"/>
      <c r="D39" s="129"/>
      <c r="E39" s="77">
        <v>1</v>
      </c>
      <c r="F39" s="105">
        <f t="shared" ca="1" si="0"/>
        <v>0</v>
      </c>
      <c r="G39" s="104">
        <f t="shared" ca="1" si="7"/>
        <v>0</v>
      </c>
      <c r="H39" s="101">
        <f t="shared" ca="1" si="2"/>
        <v>807.78714334232734</v>
      </c>
      <c r="I39" s="101">
        <f t="shared" ca="1" si="5"/>
        <v>807.78714334232734</v>
      </c>
      <c r="J39" s="103">
        <f>'LOTE 5 - AUX. ADM URUGUAIANA'!I197</f>
        <v>5068.67</v>
      </c>
      <c r="K39" s="102">
        <f t="shared" si="6"/>
        <v>5068.67</v>
      </c>
    </row>
    <row r="40" spans="1:11" x14ac:dyDescent="0.25">
      <c r="A40" s="121" t="s">
        <v>285</v>
      </c>
      <c r="B40" s="122"/>
      <c r="C40" s="122"/>
      <c r="D40" s="122"/>
      <c r="E40" s="122"/>
      <c r="F40" s="122"/>
      <c r="G40" s="122"/>
      <c r="H40" s="122"/>
      <c r="I40" s="122"/>
      <c r="J40" s="123"/>
      <c r="K40" s="120">
        <f>SUM(K30:K39)</f>
        <v>61745.12000000001</v>
      </c>
    </row>
    <row r="41" spans="1:11" ht="6" customHeight="1" x14ac:dyDescent="0.25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7"/>
    </row>
    <row r="42" spans="1:11" ht="63" customHeight="1" x14ac:dyDescent="0.25">
      <c r="A42" s="138" t="s">
        <v>186</v>
      </c>
      <c r="B42" s="139"/>
      <c r="C42" s="139"/>
      <c r="D42" s="140"/>
      <c r="E42" s="112">
        <f>SUM(E2:E39)</f>
        <v>39</v>
      </c>
      <c r="F42" s="108" t="s">
        <v>182</v>
      </c>
      <c r="G42" s="109" t="e">
        <f ca="1">SUM(G2:G39)</f>
        <v>#VALUE!</v>
      </c>
      <c r="H42" s="108" t="s">
        <v>183</v>
      </c>
      <c r="I42" s="109" t="e">
        <f ca="1">SUM(I2:I39)</f>
        <v>#VALUE!</v>
      </c>
      <c r="J42" s="110" t="s">
        <v>184</v>
      </c>
      <c r="K42" s="111" t="e">
        <f ca="1">I42/K44</f>
        <v>#VALUE!</v>
      </c>
    </row>
    <row r="43" spans="1:11" ht="6" customHeight="1" x14ac:dyDescent="0.25">
      <c r="A43" s="132"/>
      <c r="B43" s="133"/>
      <c r="C43" s="133"/>
      <c r="D43" s="133"/>
      <c r="E43" s="133"/>
      <c r="F43" s="133"/>
      <c r="G43" s="133"/>
      <c r="H43" s="133"/>
      <c r="I43" s="133"/>
      <c r="J43" s="133"/>
      <c r="K43" s="134"/>
    </row>
    <row r="44" spans="1:11" ht="26.45" customHeight="1" x14ac:dyDescent="0.25">
      <c r="A44" s="141" t="s">
        <v>185</v>
      </c>
      <c r="B44" s="142"/>
      <c r="C44" s="142"/>
      <c r="D44" s="142"/>
      <c r="E44" s="142"/>
      <c r="F44" s="142"/>
      <c r="G44" s="142"/>
      <c r="H44" s="142"/>
      <c r="I44" s="142"/>
      <c r="J44" s="143"/>
      <c r="K44" s="92" t="e">
        <f>SUM(K3+K16+K27+K29+K40)</f>
        <v>#VALUE!</v>
      </c>
    </row>
    <row r="45" spans="1:11" ht="6" customHeight="1" x14ac:dyDescent="0.25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7"/>
    </row>
    <row r="122" spans="9:9" x14ac:dyDescent="0.25">
      <c r="I122" s="74">
        <v>0</v>
      </c>
    </row>
    <row r="136" spans="9:9" x14ac:dyDescent="0.25">
      <c r="I136" s="74">
        <v>0</v>
      </c>
    </row>
    <row r="137" spans="9:9" x14ac:dyDescent="0.25">
      <c r="I137" s="74">
        <v>0</v>
      </c>
    </row>
    <row r="141" spans="9:9" x14ac:dyDescent="0.25">
      <c r="I141" s="74">
        <v>0</v>
      </c>
    </row>
  </sheetData>
  <mergeCells count="19">
    <mergeCell ref="A43:K43"/>
    <mergeCell ref="A41:K41"/>
    <mergeCell ref="A45:K45"/>
    <mergeCell ref="A42:D42"/>
    <mergeCell ref="A44:J44"/>
    <mergeCell ref="A3:J3"/>
    <mergeCell ref="A16:J16"/>
    <mergeCell ref="A27:J27"/>
    <mergeCell ref="A40:J40"/>
    <mergeCell ref="A29:J29"/>
    <mergeCell ref="A30:A39"/>
    <mergeCell ref="C30:C39"/>
    <mergeCell ref="D30:D39"/>
    <mergeCell ref="C6:C15"/>
    <mergeCell ref="D6:D15"/>
    <mergeCell ref="A17:A26"/>
    <mergeCell ref="C17:C26"/>
    <mergeCell ref="D17:D26"/>
    <mergeCell ref="A4:A15"/>
  </mergeCells>
  <pageMargins left="0.51180555555555596" right="0.51180555555555596" top="0.78749999999999998" bottom="0.78749999999999998" header="0.511811023622047" footer="0.511811023622047"/>
  <pageSetup paperSize="9" scale="34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35</vt:i4>
      </vt:variant>
      <vt:variant>
        <vt:lpstr>Intervalos Nomeados</vt:lpstr>
      </vt:variant>
      <vt:variant>
        <vt:i4>34</vt:i4>
      </vt:variant>
    </vt:vector>
  </HeadingPairs>
  <TitlesOfParts>
    <vt:vector size="69" baseType="lpstr">
      <vt:lpstr>LOTE 1 - PSIQUIATRA</vt:lpstr>
      <vt:lpstr>LOTE 2 - PSICÓLOGO POA sem sobr</vt:lpstr>
      <vt:lpstr>LOTE 2 - PSICÓLOGO POA 1 e 2</vt:lpstr>
      <vt:lpstr>LOTE 2 - PSICÓLOGO POA 3</vt:lpstr>
      <vt:lpstr>LOTE 2 - PSICÓLOGO OSÓRIO</vt:lpstr>
      <vt:lpstr>LOTE 2 - PSICÓLOGO CAXIAS</vt:lpstr>
      <vt:lpstr>LOTE 2 - PSICÓLOGO SANTANA LIVR</vt:lpstr>
      <vt:lpstr>LOTE 2 - PSICÓLOGO SANTA ROSA</vt:lpstr>
      <vt:lpstr>LOTE 2 - PSICÓLOGO LAJEADO</vt:lpstr>
      <vt:lpstr>LOTE 2 - PSICÓLOGO PELOTAS</vt:lpstr>
      <vt:lpstr>LOTE 2 - PSICÓLOGO SANTA MARIA</vt:lpstr>
      <vt:lpstr>LOTE 2 - PSICÓLOGO PASSO FUNDO</vt:lpstr>
      <vt:lpstr>LOTE 2 - PSICÓLOGO URUGUAIANA</vt:lpstr>
      <vt:lpstr>LOTE 3 - ASSIST SOCIAL POA</vt:lpstr>
      <vt:lpstr>LOTE 3 - ASSIST SOCIAL OSÓRIO</vt:lpstr>
      <vt:lpstr>LOTE 3 - ASSIST SOCIAL CAXIAS</vt:lpstr>
      <vt:lpstr>LOTE 3 - ASSIST SOCIAL SANTANA </vt:lpstr>
      <vt:lpstr>LOTE 3 - ASSIST SOCIAL STA ROSA</vt:lpstr>
      <vt:lpstr>LOTE 3 - ASSIST SOCIAL LAJEADO</vt:lpstr>
      <vt:lpstr>LOTE 3 - ASSIST SOCIAL PELOTAS</vt:lpstr>
      <vt:lpstr>LOTE 3 - ASSIST SOCIAL ST MARIA</vt:lpstr>
      <vt:lpstr>LOTE 3 - ASSIST SOCIAL P. FUNDO</vt:lpstr>
      <vt:lpstr>LOTE 3 - ASSIST SOCIAL URU</vt:lpstr>
      <vt:lpstr>LOTE 4 - ESTATÍSTICO</vt:lpstr>
      <vt:lpstr>LOTE 5 - AUX. ADM POA</vt:lpstr>
      <vt:lpstr>LOTE 5 - AUX. ADM OSÓRIO</vt:lpstr>
      <vt:lpstr>LOTE 5 - AUX. ADM CAXIAS</vt:lpstr>
      <vt:lpstr>LOTE 5 - AUX. ADM SANTANA LIVRA</vt:lpstr>
      <vt:lpstr>LOTE 5 - AUX. ADM SANTA ROSA</vt:lpstr>
      <vt:lpstr>LOTE 5 - AUX. ADM LAJEADO</vt:lpstr>
      <vt:lpstr>LOTE 5 - AUX. ADM PELOTAS</vt:lpstr>
      <vt:lpstr>LOTE 5 - AUX. ADM SANTA MARIA</vt:lpstr>
      <vt:lpstr>LOTE 5 - AUX. ADM PASSO FUNDO</vt:lpstr>
      <vt:lpstr>LOTE 5 - AUX. ADM URUGUAIANA</vt:lpstr>
      <vt:lpstr>Resumo</vt:lpstr>
      <vt:lpstr>'LOTE 1 - PSIQUIATRA'!Area_de_impressao</vt:lpstr>
      <vt:lpstr>'LOTE 2 - PSICÓLOGO CAXIAS'!Area_de_impressao</vt:lpstr>
      <vt:lpstr>'LOTE 2 - PSICÓLOGO LAJEADO'!Area_de_impressao</vt:lpstr>
      <vt:lpstr>'LOTE 2 - PSICÓLOGO OSÓRIO'!Area_de_impressao</vt:lpstr>
      <vt:lpstr>'LOTE 2 - PSICÓLOGO PASSO FUNDO'!Area_de_impressao</vt:lpstr>
      <vt:lpstr>'LOTE 2 - PSICÓLOGO PELOTAS'!Area_de_impressao</vt:lpstr>
      <vt:lpstr>'LOTE 2 - PSICÓLOGO POA 1 e 2'!Area_de_impressao</vt:lpstr>
      <vt:lpstr>'LOTE 2 - PSICÓLOGO POA 3'!Area_de_impressao</vt:lpstr>
      <vt:lpstr>'LOTE 2 - PSICÓLOGO POA sem sobr'!Area_de_impressao</vt:lpstr>
      <vt:lpstr>'LOTE 2 - PSICÓLOGO SANTA MARIA'!Area_de_impressao</vt:lpstr>
      <vt:lpstr>'LOTE 2 - PSICÓLOGO SANTA ROSA'!Area_de_impressao</vt:lpstr>
      <vt:lpstr>'LOTE 2 - PSICÓLOGO SANTANA LIVR'!Area_de_impressao</vt:lpstr>
      <vt:lpstr>'LOTE 2 - PSICÓLOGO URUGUAIANA'!Area_de_impressao</vt:lpstr>
      <vt:lpstr>'LOTE 3 - ASSIST SOCIAL CAXIAS'!Area_de_impressao</vt:lpstr>
      <vt:lpstr>'LOTE 3 - ASSIST SOCIAL LAJEADO'!Area_de_impressao</vt:lpstr>
      <vt:lpstr>'LOTE 3 - ASSIST SOCIAL OSÓRIO'!Area_de_impressao</vt:lpstr>
      <vt:lpstr>'LOTE 3 - ASSIST SOCIAL P. FUNDO'!Area_de_impressao</vt:lpstr>
      <vt:lpstr>'LOTE 3 - ASSIST SOCIAL PELOTAS'!Area_de_impressao</vt:lpstr>
      <vt:lpstr>'LOTE 3 - ASSIST SOCIAL POA'!Area_de_impressao</vt:lpstr>
      <vt:lpstr>'LOTE 3 - ASSIST SOCIAL SANTANA '!Area_de_impressao</vt:lpstr>
      <vt:lpstr>'LOTE 3 - ASSIST SOCIAL ST MARIA'!Area_de_impressao</vt:lpstr>
      <vt:lpstr>'LOTE 3 - ASSIST SOCIAL STA ROSA'!Area_de_impressao</vt:lpstr>
      <vt:lpstr>'LOTE 3 - ASSIST SOCIAL URU'!Area_de_impressao</vt:lpstr>
      <vt:lpstr>'LOTE 4 - ESTATÍSTICO'!Area_de_impressao</vt:lpstr>
      <vt:lpstr>'LOTE 5 - AUX. ADM CAXIAS'!Area_de_impressao</vt:lpstr>
      <vt:lpstr>'LOTE 5 - AUX. ADM LAJEADO'!Area_de_impressao</vt:lpstr>
      <vt:lpstr>'LOTE 5 - AUX. ADM OSÓRIO'!Area_de_impressao</vt:lpstr>
      <vt:lpstr>'LOTE 5 - AUX. ADM PASSO FUNDO'!Area_de_impressao</vt:lpstr>
      <vt:lpstr>'LOTE 5 - AUX. ADM PELOTAS'!Area_de_impressao</vt:lpstr>
      <vt:lpstr>'LOTE 5 - AUX. ADM POA'!Area_de_impressao</vt:lpstr>
      <vt:lpstr>'LOTE 5 - AUX. ADM SANTA MARIA'!Area_de_impressao</vt:lpstr>
      <vt:lpstr>'LOTE 5 - AUX. ADM SANTA ROSA'!Area_de_impressao</vt:lpstr>
      <vt:lpstr>'LOTE 5 - AUX. ADM SANTANA LIVRA'!Area_de_impressao</vt:lpstr>
      <vt:lpstr>'LOTE 5 - AUX. ADM URUGUAIANA'!Area_de_impressao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Cláudia Pippi Lorenzoni</cp:lastModifiedBy>
  <cp:revision>2</cp:revision>
  <cp:lastPrinted>2022-09-06T17:57:16Z</cp:lastPrinted>
  <dcterms:created xsi:type="dcterms:W3CDTF">2019-04-12T20:03:09Z</dcterms:created>
  <dcterms:modified xsi:type="dcterms:W3CDTF">2026-08-25T11:51:24Z</dcterms:modified>
  <dc:language>pt-BR</dc:language>
</cp:coreProperties>
</file>