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269 2026\"/>
    </mc:Choice>
  </mc:AlternateContent>
  <xr:revisionPtr revIDLastSave="0" documentId="13_ncr:1_{5D75DE53-FCB0-41C0-AB8F-ADEDDCEBD84E}" xr6:coauthVersionLast="47" xr6:coauthVersionMax="47" xr10:uidLastSave="{00000000-0000-0000-0000-000000000000}"/>
  <bookViews>
    <workbookView xWindow="-120" yWindow="-120" windowWidth="29040" windowHeight="15720" tabRatio="648" xr2:uid="{00000000-000D-0000-FFFF-FFFF00000000}"/>
  </bookViews>
  <sheets>
    <sheet name="Técnico Turno 1" sheetId="11" r:id="rId1"/>
    <sheet name="Técnico Turno 2" sheetId="2" r:id="rId2"/>
    <sheet name="Maquinista Turno 1" sheetId="13" r:id="rId3"/>
    <sheet name="Maquinista Turno 2" sheetId="14" r:id="rId4"/>
    <sheet name="Diretor" sheetId="15" r:id="rId5"/>
    <sheet name="Resumo" sheetId="3" r:id="rId6"/>
  </sheets>
  <externalReferences>
    <externalReference r:id="rId7"/>
    <externalReference r:id="rId8"/>
  </externalReferences>
  <definedNames>
    <definedName name="_xlnm.Print_Area" localSheetId="4">Diretor!$A$1:$I$197</definedName>
    <definedName name="_xlnm.Print_Area" localSheetId="2">'Maquinista Turno 1'!$A$1:$I$197</definedName>
    <definedName name="_xlnm.Print_Area" localSheetId="3">'Maquinista Turno 2'!$A$1:$I$197</definedName>
    <definedName name="_xlnm.Print_Area" localSheetId="0">'Técnico Turno 1'!$A$1:$I$197</definedName>
    <definedName name="_xlnm.Print_Area" localSheetId="1">'Técnico Turno 2'!$A$1:$I$197</definedName>
    <definedName name="Auxiliar" localSheetId="4">#REF!</definedName>
    <definedName name="Auxiliar" localSheetId="2">#REF!</definedName>
    <definedName name="Auxiliar" localSheetId="3">#REF!</definedName>
    <definedName name="Auxiliar" localSheetId="0">#REF!</definedName>
    <definedName name="Auxiliar" localSheetId="1">#REF!</definedName>
    <definedName name="Auxiliar">#REF!</definedName>
    <definedName name="CUSTO_VALE_TRANSPORTE" localSheetId="4">#REF!</definedName>
    <definedName name="CUSTO_VALE_TRANSPORTE" localSheetId="2">#REF!</definedName>
    <definedName name="CUSTO_VALE_TRANSPORTE" localSheetId="3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4">#REF!</definedName>
    <definedName name="ecwece4c" localSheetId="2">#REF!</definedName>
    <definedName name="ecwece4c" localSheetId="3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4">#REF!</definedName>
    <definedName name="MONA1" localSheetId="2">#REF!</definedName>
    <definedName name="MONA1" localSheetId="3">#REF!</definedName>
    <definedName name="MONA1" localSheetId="0">#REF!</definedName>
    <definedName name="MONA1" localSheetId="1">#REF!</definedName>
    <definedName name="MONA1">#REF!</definedName>
    <definedName name="MONA2" localSheetId="4">#REF!</definedName>
    <definedName name="MONA2" localSheetId="2">#REF!</definedName>
    <definedName name="MONA2" localSheetId="3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4">#REF!</definedName>
    <definedName name="MONA5" localSheetId="2">#REF!</definedName>
    <definedName name="MONA5" localSheetId="3">#REF!</definedName>
    <definedName name="MONA5" localSheetId="0">#REF!</definedName>
    <definedName name="MONA5" localSheetId="1">#REF!</definedName>
    <definedName name="MONA5">#REF!</definedName>
    <definedName name="MONA6" localSheetId="4">#REF!</definedName>
    <definedName name="MONA6" localSheetId="2">#REF!</definedName>
    <definedName name="MONA6" localSheetId="3">#REF!</definedName>
    <definedName name="MONA6" localSheetId="0">#REF!</definedName>
    <definedName name="MONA6" localSheetId="1">#REF!</definedName>
    <definedName name="MONA6">#REF!</definedName>
    <definedName name="MONA7" localSheetId="4">#REF!</definedName>
    <definedName name="MONA7" localSheetId="2">#REF!</definedName>
    <definedName name="MONA7" localSheetId="3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4">#REF!</definedName>
    <definedName name="MONB1" localSheetId="2">#REF!</definedName>
    <definedName name="MONB1" localSheetId="3">#REF!</definedName>
    <definedName name="MONB1" localSheetId="0">#REF!</definedName>
    <definedName name="MONB1" localSheetId="1">#REF!</definedName>
    <definedName name="MONB1">#REF!</definedName>
    <definedName name="MONB2" localSheetId="4">#REF!</definedName>
    <definedName name="MONB2" localSheetId="2">#REF!</definedName>
    <definedName name="MONB2" localSheetId="3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4">#REF!</definedName>
    <definedName name="MONB5" localSheetId="2">#REF!</definedName>
    <definedName name="MONB5" localSheetId="3">#REF!</definedName>
    <definedName name="MONB5" localSheetId="0">#REF!</definedName>
    <definedName name="MONB5" localSheetId="1">#REF!</definedName>
    <definedName name="MONB5">#REF!</definedName>
    <definedName name="MONB6" localSheetId="4">#REF!</definedName>
    <definedName name="MONB6" localSheetId="2">#REF!</definedName>
    <definedName name="MONB6" localSheetId="3">#REF!</definedName>
    <definedName name="MONB6" localSheetId="0">#REF!</definedName>
    <definedName name="MONB6" localSheetId="1">#REF!</definedName>
    <definedName name="MONB6">#REF!</definedName>
    <definedName name="MONB7" localSheetId="4">#REF!</definedName>
    <definedName name="MONB7" localSheetId="2">#REF!</definedName>
    <definedName name="MONB7" localSheetId="3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4">#REF!</definedName>
    <definedName name="MONC1" localSheetId="2">#REF!</definedName>
    <definedName name="MONC1" localSheetId="3">#REF!</definedName>
    <definedName name="MONC1" localSheetId="0">#REF!</definedName>
    <definedName name="MONC1" localSheetId="1">#REF!</definedName>
    <definedName name="MONC1">#REF!</definedName>
    <definedName name="MONC2" localSheetId="4">#REF!</definedName>
    <definedName name="MONC2" localSheetId="2">#REF!</definedName>
    <definedName name="MONC2" localSheetId="3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4">#REF!</definedName>
    <definedName name="MONC5" localSheetId="2">#REF!</definedName>
    <definedName name="MONC5" localSheetId="3">#REF!</definedName>
    <definedName name="MONC5" localSheetId="0">#REF!</definedName>
    <definedName name="MONC5" localSheetId="1">#REF!</definedName>
    <definedName name="MONC5">#REF!</definedName>
    <definedName name="MONC6" localSheetId="4">#REF!</definedName>
    <definedName name="MONC6" localSheetId="2">#REF!</definedName>
    <definedName name="MONC6" localSheetId="3">#REF!</definedName>
    <definedName name="MONC6" localSheetId="0">#REF!</definedName>
    <definedName name="MONC6" localSheetId="1">#REF!</definedName>
    <definedName name="MONC6">#REF!</definedName>
    <definedName name="MONC7" localSheetId="4">#REF!</definedName>
    <definedName name="MONC7" localSheetId="2">#REF!</definedName>
    <definedName name="MONC7" localSheetId="3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4">#REF!</definedName>
    <definedName name="mont" localSheetId="2">#REF!</definedName>
    <definedName name="mont" localSheetId="3">#REF!</definedName>
    <definedName name="mont" localSheetId="0">#REF!</definedName>
    <definedName name="mont" localSheetId="1">#REF!</definedName>
    <definedName name="mont">#REF!</definedName>
    <definedName name="MONTANTEA" localSheetId="4">#REF!</definedName>
    <definedName name="MONTANTEA" localSheetId="2">#REF!</definedName>
    <definedName name="MONTANTEA" localSheetId="3">#REF!</definedName>
    <definedName name="MONTANTEA" localSheetId="0">#REF!</definedName>
    <definedName name="MONTANTEA" localSheetId="1">#REF!</definedName>
    <definedName name="MONTANTEA">#REF!</definedName>
    <definedName name="MONTANTEA1" localSheetId="4">#REF!</definedName>
    <definedName name="MONTANTEA1" localSheetId="2">#REF!</definedName>
    <definedName name="MONTANTEA1" localSheetId="3">#REF!</definedName>
    <definedName name="MONTANTEA1" localSheetId="0">#REF!</definedName>
    <definedName name="MONTANTEA1" localSheetId="1">#REF!</definedName>
    <definedName name="MONTANTEA1">#REF!</definedName>
    <definedName name="MONTANTEA2" localSheetId="4">#REF!</definedName>
    <definedName name="MONTANTEA2" localSheetId="2">#REF!</definedName>
    <definedName name="MONTANTEA2" localSheetId="3">#REF!</definedName>
    <definedName name="MONTANTEA2" localSheetId="0">#REF!</definedName>
    <definedName name="MONTANTEA2" localSheetId="1">#REF!</definedName>
    <definedName name="MONTANTEA2">#REF!</definedName>
    <definedName name="MONTANTEB" localSheetId="4">#REF!</definedName>
    <definedName name="MONTANTEB" localSheetId="2">#REF!</definedName>
    <definedName name="MONTANTEB" localSheetId="3">#REF!</definedName>
    <definedName name="MONTANTEB" localSheetId="0">#REF!</definedName>
    <definedName name="MONTANTEB" localSheetId="1">#REF!</definedName>
    <definedName name="MONTANTEB">#REF!</definedName>
    <definedName name="MONTANTEB1" localSheetId="4">#REF!</definedName>
    <definedName name="MONTANTEB1" localSheetId="2">#REF!</definedName>
    <definedName name="MONTANTEB1" localSheetId="3">#REF!</definedName>
    <definedName name="MONTANTEB1" localSheetId="0">#REF!</definedName>
    <definedName name="MONTANTEB1" localSheetId="1">#REF!</definedName>
    <definedName name="MONTANTEB1">#REF!</definedName>
    <definedName name="MONTANTEB2" localSheetId="4">#REF!</definedName>
    <definedName name="MONTANTEB2" localSheetId="2">#REF!</definedName>
    <definedName name="MONTANTEB2" localSheetId="3">#REF!</definedName>
    <definedName name="MONTANTEB2" localSheetId="0">#REF!</definedName>
    <definedName name="MONTANTEB2" localSheetId="1">#REF!</definedName>
    <definedName name="MONTANTEB2">#REF!</definedName>
    <definedName name="MONTANTEC" localSheetId="4">#REF!</definedName>
    <definedName name="MONTANTEC" localSheetId="2">#REF!</definedName>
    <definedName name="MONTANTEC" localSheetId="3">#REF!</definedName>
    <definedName name="MONTANTEC" localSheetId="0">#REF!</definedName>
    <definedName name="MONTANTEC" localSheetId="1">#REF!</definedName>
    <definedName name="MONTANTEC">#REF!</definedName>
    <definedName name="MONTANTEC1" localSheetId="4">#REF!</definedName>
    <definedName name="MONTANTEC1" localSheetId="2">#REF!</definedName>
    <definedName name="MONTANTEC1" localSheetId="3">#REF!</definedName>
    <definedName name="MONTANTEC1" localSheetId="0">#REF!</definedName>
    <definedName name="MONTANTEC1" localSheetId="1">#REF!</definedName>
    <definedName name="MONTANTEC1">#REF!</definedName>
    <definedName name="MONTANTEC2" localSheetId="4">#REF!</definedName>
    <definedName name="MONTANTEC2" localSheetId="2">#REF!</definedName>
    <definedName name="MONTANTEC2" localSheetId="3">#REF!</definedName>
    <definedName name="MONTANTEC2" localSheetId="0">#REF!</definedName>
    <definedName name="MONTANTEC2" localSheetId="1">#REF!</definedName>
    <definedName name="MONTANTEC2">#REF!</definedName>
    <definedName name="ok" localSheetId="4">#REF!</definedName>
    <definedName name="ok" localSheetId="2">#REF!</definedName>
    <definedName name="ok" localSheetId="3">#REF!</definedName>
    <definedName name="ok" localSheetId="0">#REF!</definedName>
    <definedName name="ok" localSheetId="1">#REF!</definedName>
    <definedName name="ok">#REF!</definedName>
    <definedName name="REMUNERACAO1" localSheetId="4">#REF!</definedName>
    <definedName name="REMUNERACAO1" localSheetId="2">#REF!</definedName>
    <definedName name="REMUNERACAO1" localSheetId="3">#REF!</definedName>
    <definedName name="REMUNERACAO1" localSheetId="0">#REF!</definedName>
    <definedName name="REMUNERACAO1" localSheetId="1">#REF!</definedName>
    <definedName name="REMUNERACAO1">#REF!</definedName>
    <definedName name="REMUNERACAO2" localSheetId="4">#REF!</definedName>
    <definedName name="REMUNERACAO2" localSheetId="2">#REF!</definedName>
    <definedName name="REMUNERACAO2" localSheetId="3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4">#REF!</definedName>
    <definedName name="REMUNERACAO5" localSheetId="2">#REF!</definedName>
    <definedName name="REMUNERACAO5" localSheetId="3">#REF!</definedName>
    <definedName name="REMUNERACAO5" localSheetId="0">#REF!</definedName>
    <definedName name="REMUNERACAO5" localSheetId="1">#REF!</definedName>
    <definedName name="REMUNERACAO5">#REF!</definedName>
    <definedName name="REMUNERACAO6" localSheetId="4">#REF!</definedName>
    <definedName name="REMUNERACAO6" localSheetId="2">#REF!</definedName>
    <definedName name="REMUNERACAO6" localSheetId="3">#REF!</definedName>
    <definedName name="REMUNERACAO6" localSheetId="0">#REF!</definedName>
    <definedName name="REMUNERACAO6" localSheetId="1">#REF!</definedName>
    <definedName name="REMUNERACAO6">#REF!</definedName>
    <definedName name="REMUNERACAO7" localSheetId="4">#REF!</definedName>
    <definedName name="REMUNERACAO7" localSheetId="2">#REF!</definedName>
    <definedName name="REMUNERACAO7" localSheetId="3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4">#REF!</definedName>
    <definedName name="TOTAL_MONT_A" localSheetId="2">#REF!</definedName>
    <definedName name="TOTAL_MONT_A" localSheetId="3">#REF!</definedName>
    <definedName name="TOTAL_MONT_A" localSheetId="0">#REF!</definedName>
    <definedName name="TOTAL_MONT_A" localSheetId="1">#REF!</definedName>
    <definedName name="TOTAL_MONT_A">#REF!</definedName>
    <definedName name="TOTAL1" localSheetId="4">#REF!</definedName>
    <definedName name="TOTAL1" localSheetId="2">#REF!</definedName>
    <definedName name="TOTAL1" localSheetId="3">#REF!</definedName>
    <definedName name="TOTAL1" localSheetId="0">#REF!</definedName>
    <definedName name="TOTAL1" localSheetId="1">#REF!</definedName>
    <definedName name="TOTAL1">#REF!</definedName>
    <definedName name="TOTAL2" localSheetId="4">#REF!</definedName>
    <definedName name="TOTAL2" localSheetId="2">#REF!</definedName>
    <definedName name="TOTAL2" localSheetId="3">#REF!</definedName>
    <definedName name="TOTAL2" localSheetId="0">#REF!</definedName>
    <definedName name="TOTAL2" localSheetId="1">#REF!</definedName>
    <definedName name="TOTAL2">#REF!</definedName>
    <definedName name="VALE_TRANSPORTE" localSheetId="4">#REF!</definedName>
    <definedName name="VALE_TRANSPORTE" localSheetId="2">#REF!</definedName>
    <definedName name="VALE_TRANSPORTE" localSheetId="3">#REF!</definedName>
    <definedName name="VALE_TRANSPORTE" localSheetId="0">#REF!</definedName>
    <definedName name="VALE_TRANSPORTE" localSheetId="1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33" i="14" l="1"/>
  <c r="I33" i="2"/>
  <c r="H197" i="15"/>
  <c r="E165" i="15"/>
  <c r="H164" i="15"/>
  <c r="H167" i="15" s="1"/>
  <c r="D164" i="15" s="1"/>
  <c r="E164" i="15" s="1"/>
  <c r="G164" i="15"/>
  <c r="G167" i="15" s="1"/>
  <c r="D163" i="15" s="1"/>
  <c r="E163" i="15" s="1"/>
  <c r="F164" i="15"/>
  <c r="F163" i="15"/>
  <c r="F162" i="15"/>
  <c r="I138" i="15"/>
  <c r="I181" i="15" s="1"/>
  <c r="F131" i="15"/>
  <c r="G115" i="15"/>
  <c r="C115" i="15"/>
  <c r="A115" i="15"/>
  <c r="H114" i="15"/>
  <c r="F113" i="15"/>
  <c r="G111" i="15"/>
  <c r="C111" i="15"/>
  <c r="A111" i="15"/>
  <c r="E111" i="15" s="1"/>
  <c r="G107" i="15"/>
  <c r="C107" i="15"/>
  <c r="E107" i="15" s="1"/>
  <c r="A107" i="15"/>
  <c r="I102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2" i="15"/>
  <c r="I41" i="15"/>
  <c r="I40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197" i="14"/>
  <c r="E165" i="14"/>
  <c r="H164" i="14"/>
  <c r="H167" i="14" s="1"/>
  <c r="D164" i="14" s="1"/>
  <c r="E164" i="14" s="1"/>
  <c r="G164" i="14"/>
  <c r="G167" i="14" s="1"/>
  <c r="D163" i="14" s="1"/>
  <c r="E163" i="14" s="1"/>
  <c r="I138" i="14"/>
  <c r="I181" i="14" s="1"/>
  <c r="F131" i="14"/>
  <c r="G115" i="14"/>
  <c r="C115" i="14"/>
  <c r="A115" i="14"/>
  <c r="H114" i="14"/>
  <c r="G111" i="14"/>
  <c r="E111" i="14"/>
  <c r="C111" i="14"/>
  <c r="A111" i="14"/>
  <c r="G107" i="14"/>
  <c r="C107" i="14"/>
  <c r="A107" i="14"/>
  <c r="I102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B54" i="14"/>
  <c r="I51" i="14"/>
  <c r="I48" i="14"/>
  <c r="I46" i="14"/>
  <c r="H101" i="14" s="1"/>
  <c r="I45" i="14"/>
  <c r="I44" i="14"/>
  <c r="I43" i="14"/>
  <c r="I42" i="14"/>
  <c r="I41" i="14"/>
  <c r="A41" i="14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40" i="14"/>
  <c r="A39" i="14"/>
  <c r="I38" i="14"/>
  <c r="I34" i="14"/>
  <c r="I47" i="14"/>
  <c r="I31" i="14"/>
  <c r="I30" i="14"/>
  <c r="G11" i="14"/>
  <c r="A6" i="14"/>
  <c r="I5" i="14"/>
  <c r="G5" i="14"/>
  <c r="H197" i="13"/>
  <c r="G167" i="13"/>
  <c r="E165" i="13"/>
  <c r="H164" i="13"/>
  <c r="H167" i="13" s="1"/>
  <c r="D164" i="13" s="1"/>
  <c r="E164" i="13" s="1"/>
  <c r="G164" i="13"/>
  <c r="F164" i="13"/>
  <c r="F163" i="13"/>
  <c r="D163" i="13"/>
  <c r="E163" i="13" s="1"/>
  <c r="F162" i="13"/>
  <c r="I138" i="13"/>
  <c r="I181" i="13" s="1"/>
  <c r="F131" i="13"/>
  <c r="G115" i="13"/>
  <c r="C115" i="13"/>
  <c r="E115" i="13" s="1"/>
  <c r="F115" i="13" s="1"/>
  <c r="H115" i="13" s="1"/>
  <c r="I115" i="13" s="1"/>
  <c r="I94" i="13" s="1"/>
  <c r="A115" i="13"/>
  <c r="H114" i="13"/>
  <c r="F113" i="13"/>
  <c r="G111" i="13"/>
  <c r="C111" i="13"/>
  <c r="A111" i="13"/>
  <c r="E111" i="13" s="1"/>
  <c r="G107" i="13"/>
  <c r="C107" i="13"/>
  <c r="A107" i="13"/>
  <c r="E107" i="13" s="1"/>
  <c r="I102" i="13"/>
  <c r="I100" i="13"/>
  <c r="I99" i="13"/>
  <c r="I98" i="13"/>
  <c r="A96" i="13"/>
  <c r="A97" i="13" s="1"/>
  <c r="A98" i="13" s="1"/>
  <c r="A95" i="13"/>
  <c r="H85" i="13"/>
  <c r="H78" i="13"/>
  <c r="H66" i="13"/>
  <c r="I45" i="13"/>
  <c r="I44" i="13"/>
  <c r="I43" i="13"/>
  <c r="I42" i="13"/>
  <c r="I41" i="13"/>
  <c r="I40" i="13"/>
  <c r="A40" i="13"/>
  <c r="A41" i="13" s="1"/>
  <c r="A42" i="13" s="1"/>
  <c r="A43" i="13" s="1"/>
  <c r="A44" i="13" s="1"/>
  <c r="A45" i="13" s="1"/>
  <c r="A39" i="13"/>
  <c r="G11" i="13"/>
  <c r="A6" i="13"/>
  <c r="I5" i="13"/>
  <c r="I38" i="13" s="1"/>
  <c r="G5" i="13"/>
  <c r="I30" i="2"/>
  <c r="E115" i="15" l="1"/>
  <c r="E115" i="14"/>
  <c r="E107" i="14"/>
  <c r="I50" i="14"/>
  <c r="F107" i="14"/>
  <c r="H107" i="14" s="1"/>
  <c r="I40" i="14"/>
  <c r="I39" i="15"/>
  <c r="F107" i="15"/>
  <c r="H107" i="15" s="1"/>
  <c r="I46" i="15"/>
  <c r="H44" i="15" s="1"/>
  <c r="I107" i="15"/>
  <c r="I97" i="15" s="1"/>
  <c r="F111" i="15"/>
  <c r="H111" i="15" s="1"/>
  <c r="I111" i="15" s="1"/>
  <c r="I95" i="15" s="1"/>
  <c r="H95" i="15" s="1"/>
  <c r="F115" i="15"/>
  <c r="H115" i="15" s="1"/>
  <c r="I115" i="15" s="1"/>
  <c r="I94" i="15" s="1"/>
  <c r="H88" i="15"/>
  <c r="H89" i="15" s="1"/>
  <c r="H91" i="15" s="1"/>
  <c r="F115" i="14"/>
  <c r="H115" i="14" s="1"/>
  <c r="I115" i="14" s="1"/>
  <c r="I94" i="14" s="1"/>
  <c r="I53" i="14"/>
  <c r="I49" i="14"/>
  <c r="I107" i="14"/>
  <c r="I97" i="14" s="1"/>
  <c r="I111" i="14"/>
  <c r="I95" i="14" s="1"/>
  <c r="I52" i="14"/>
  <c r="F111" i="14"/>
  <c r="H111" i="14" s="1"/>
  <c r="I39" i="13"/>
  <c r="I46" i="13" s="1"/>
  <c r="F107" i="13"/>
  <c r="H107" i="13" s="1"/>
  <c r="I107" i="13" s="1"/>
  <c r="I97" i="13" s="1"/>
  <c r="F111" i="13"/>
  <c r="H111" i="13" s="1"/>
  <c r="I111" i="13"/>
  <c r="I95" i="13" s="1"/>
  <c r="H88" i="13"/>
  <c r="H89" i="13" s="1"/>
  <c r="H91" i="13" s="1"/>
  <c r="H97" i="15" l="1"/>
  <c r="I131" i="15"/>
  <c r="I144" i="15"/>
  <c r="H39" i="15"/>
  <c r="H94" i="15"/>
  <c r="I103" i="15"/>
  <c r="I77" i="15"/>
  <c r="I63" i="15"/>
  <c r="H102" i="15"/>
  <c r="H96" i="15"/>
  <c r="I73" i="15"/>
  <c r="I58" i="15"/>
  <c r="I71" i="15"/>
  <c r="H100" i="15"/>
  <c r="I70" i="15"/>
  <c r="H41" i="15"/>
  <c r="I65" i="15"/>
  <c r="I76" i="15"/>
  <c r="I62" i="15"/>
  <c r="A146" i="15"/>
  <c r="I88" i="15"/>
  <c r="I89" i="15" s="1"/>
  <c r="I74" i="15"/>
  <c r="H43" i="15"/>
  <c r="H42" i="15"/>
  <c r="I84" i="15"/>
  <c r="A133" i="15"/>
  <c r="H99" i="15"/>
  <c r="I82" i="15"/>
  <c r="I75" i="15"/>
  <c r="I61" i="15"/>
  <c r="I60" i="15"/>
  <c r="I59" i="15"/>
  <c r="H101" i="15"/>
  <c r="I72" i="15"/>
  <c r="I83" i="15"/>
  <c r="H45" i="15"/>
  <c r="I174" i="15"/>
  <c r="H98" i="15"/>
  <c r="I64" i="15"/>
  <c r="I194" i="15"/>
  <c r="H6" i="3" s="1"/>
  <c r="H38" i="15"/>
  <c r="H40" i="15"/>
  <c r="I103" i="14"/>
  <c r="I144" i="14"/>
  <c r="I131" i="14"/>
  <c r="I55" i="14"/>
  <c r="I144" i="13"/>
  <c r="H97" i="13"/>
  <c r="I131" i="13"/>
  <c r="I103" i="13"/>
  <c r="A146" i="13"/>
  <c r="I88" i="13"/>
  <c r="I89" i="13" s="1"/>
  <c r="I74" i="13"/>
  <c r="I60" i="13"/>
  <c r="H102" i="13"/>
  <c r="H96" i="13"/>
  <c r="I73" i="13"/>
  <c r="I59" i="13"/>
  <c r="H101" i="13"/>
  <c r="I72" i="13"/>
  <c r="I58" i="13"/>
  <c r="I71" i="13"/>
  <c r="H42" i="13"/>
  <c r="I65" i="13"/>
  <c r="I77" i="13"/>
  <c r="I63" i="13"/>
  <c r="I61" i="13"/>
  <c r="I84" i="13"/>
  <c r="I70" i="13"/>
  <c r="I83" i="13"/>
  <c r="A133" i="13"/>
  <c r="I82" i="13"/>
  <c r="H45" i="13"/>
  <c r="H41" i="13"/>
  <c r="H40" i="13"/>
  <c r="I76" i="13"/>
  <c r="I62" i="13"/>
  <c r="I75" i="13"/>
  <c r="I174" i="13"/>
  <c r="I64" i="13"/>
  <c r="H98" i="13"/>
  <c r="H44" i="13"/>
  <c r="H99" i="13"/>
  <c r="H100" i="13"/>
  <c r="H94" i="13"/>
  <c r="I194" i="13"/>
  <c r="H4" i="3" s="1"/>
  <c r="H43" i="13"/>
  <c r="H38" i="13"/>
  <c r="H39" i="13"/>
  <c r="H95" i="13"/>
  <c r="E8" i="3"/>
  <c r="I78" i="13" l="1"/>
  <c r="I85" i="15"/>
  <c r="F133" i="15"/>
  <c r="F146" i="15"/>
  <c r="H46" i="15"/>
  <c r="I176" i="15"/>
  <c r="G146" i="15"/>
  <c r="G133" i="15"/>
  <c r="H103" i="15"/>
  <c r="I78" i="15"/>
  <c r="I66" i="15"/>
  <c r="A146" i="14"/>
  <c r="H96" i="14"/>
  <c r="I73" i="14"/>
  <c r="I59" i="14"/>
  <c r="H54" i="14"/>
  <c r="H38" i="14"/>
  <c r="I82" i="14"/>
  <c r="I77" i="14"/>
  <c r="I63" i="14"/>
  <c r="I75" i="14"/>
  <c r="I88" i="14"/>
  <c r="I89" i="14" s="1"/>
  <c r="H40" i="14"/>
  <c r="I72" i="14"/>
  <c r="I58" i="14"/>
  <c r="H39" i="14"/>
  <c r="I71" i="14"/>
  <c r="H51" i="14"/>
  <c r="H43" i="14"/>
  <c r="I70" i="14"/>
  <c r="I83" i="14"/>
  <c r="H46" i="14"/>
  <c r="A133" i="14"/>
  <c r="I64" i="14"/>
  <c r="H45" i="14"/>
  <c r="I62" i="14"/>
  <c r="I174" i="14"/>
  <c r="I60" i="14"/>
  <c r="H44" i="14"/>
  <c r="I84" i="14"/>
  <c r="H42" i="14"/>
  <c r="I65" i="14"/>
  <c r="H98" i="14"/>
  <c r="H41" i="14"/>
  <c r="I76" i="14"/>
  <c r="I61" i="14"/>
  <c r="I74" i="14"/>
  <c r="H48" i="14"/>
  <c r="H50" i="14"/>
  <c r="I194" i="14"/>
  <c r="H5" i="3" s="1"/>
  <c r="H47" i="14"/>
  <c r="H102" i="14"/>
  <c r="H100" i="14"/>
  <c r="H99" i="14"/>
  <c r="H53" i="14"/>
  <c r="H52" i="14"/>
  <c r="H97" i="14"/>
  <c r="H49" i="14"/>
  <c r="H95" i="14"/>
  <c r="I176" i="14"/>
  <c r="G133" i="14"/>
  <c r="G146" i="14"/>
  <c r="H94" i="14"/>
  <c r="H46" i="13"/>
  <c r="G133" i="13"/>
  <c r="I176" i="13"/>
  <c r="G146" i="13"/>
  <c r="D133" i="13"/>
  <c r="D146" i="13"/>
  <c r="F133" i="13"/>
  <c r="F146" i="13"/>
  <c r="H103" i="13"/>
  <c r="I66" i="13"/>
  <c r="I85" i="13"/>
  <c r="I100" i="11"/>
  <c r="I99" i="11"/>
  <c r="I100" i="2"/>
  <c r="I99" i="2"/>
  <c r="H117" i="15" l="1"/>
  <c r="C146" i="15"/>
  <c r="C133" i="15"/>
  <c r="I175" i="15"/>
  <c r="I91" i="15"/>
  <c r="I117" i="15" s="1"/>
  <c r="A162" i="15" s="1"/>
  <c r="E146" i="15"/>
  <c r="E133" i="15"/>
  <c r="D146" i="15"/>
  <c r="D133" i="15"/>
  <c r="I78" i="14"/>
  <c r="F133" i="14"/>
  <c r="F146" i="14"/>
  <c r="I85" i="14"/>
  <c r="H55" i="14"/>
  <c r="I66" i="14"/>
  <c r="H103" i="14"/>
  <c r="E146" i="13"/>
  <c r="E133" i="13"/>
  <c r="C146" i="13"/>
  <c r="H146" i="13" s="1"/>
  <c r="I146" i="13" s="1"/>
  <c r="I175" i="13"/>
  <c r="C133" i="13"/>
  <c r="H133" i="13" s="1"/>
  <c r="I133" i="13" s="1"/>
  <c r="I91" i="13"/>
  <c r="I117" i="13" s="1"/>
  <c r="A162" i="13" s="1"/>
  <c r="H117" i="13"/>
  <c r="H133" i="15" l="1"/>
  <c r="I133" i="15" s="1"/>
  <c r="I177" i="15"/>
  <c r="H146" i="15"/>
  <c r="I146" i="15" s="1"/>
  <c r="C133" i="14"/>
  <c r="I91" i="14"/>
  <c r="I117" i="14" s="1"/>
  <c r="A162" i="14" s="1"/>
  <c r="C146" i="14"/>
  <c r="I175" i="14"/>
  <c r="H117" i="14"/>
  <c r="E146" i="14"/>
  <c r="E133" i="14"/>
  <c r="D146" i="14"/>
  <c r="D133" i="14"/>
  <c r="H127" i="13"/>
  <c r="H126" i="13"/>
  <c r="H125" i="13"/>
  <c r="H123" i="13"/>
  <c r="G131" i="13"/>
  <c r="H121" i="13"/>
  <c r="I177" i="13"/>
  <c r="G144" i="13"/>
  <c r="H136" i="13"/>
  <c r="H137" i="13"/>
  <c r="H138" i="13" l="1"/>
  <c r="I124" i="13"/>
  <c r="I191" i="13" s="1"/>
  <c r="F4" i="3" s="1"/>
  <c r="G4" i="3" s="1"/>
  <c r="H122" i="13"/>
  <c r="H137" i="15"/>
  <c r="H136" i="15"/>
  <c r="G144" i="15"/>
  <c r="H126" i="15"/>
  <c r="H121" i="15"/>
  <c r="H127" i="15"/>
  <c r="H123" i="15"/>
  <c r="H125" i="15"/>
  <c r="G131" i="15"/>
  <c r="H146" i="14"/>
  <c r="I146" i="14" s="1"/>
  <c r="I177" i="14"/>
  <c r="H133" i="14"/>
  <c r="I133" i="14" s="1"/>
  <c r="I142" i="13"/>
  <c r="I182" i="13" s="1"/>
  <c r="H141" i="13"/>
  <c r="H142" i="13" s="1"/>
  <c r="H124" i="13"/>
  <c r="I128" i="13"/>
  <c r="H138" i="15" l="1"/>
  <c r="H128" i="13"/>
  <c r="H148" i="13" s="1"/>
  <c r="I124" i="15"/>
  <c r="H122" i="15"/>
  <c r="H128" i="15" s="1"/>
  <c r="H124" i="15"/>
  <c r="I191" i="15"/>
  <c r="F6" i="3" s="1"/>
  <c r="G6" i="3" s="1"/>
  <c r="I128" i="15"/>
  <c r="I142" i="15"/>
  <c r="I182" i="15" s="1"/>
  <c r="H141" i="15"/>
  <c r="H142" i="15" s="1"/>
  <c r="H127" i="14"/>
  <c r="H123" i="14"/>
  <c r="H121" i="14"/>
  <c r="H126" i="14"/>
  <c r="H125" i="14"/>
  <c r="G131" i="14"/>
  <c r="H136" i="14"/>
  <c r="G144" i="14"/>
  <c r="H137" i="14"/>
  <c r="I180" i="13"/>
  <c r="I148" i="13"/>
  <c r="C162" i="13" s="1"/>
  <c r="D162" i="13" s="1"/>
  <c r="I6" i="3"/>
  <c r="I5" i="3"/>
  <c r="I4" i="3"/>
  <c r="I124" i="14" l="1"/>
  <c r="H124" i="14" s="1"/>
  <c r="H122" i="14"/>
  <c r="H148" i="15"/>
  <c r="I148" i="15"/>
  <c r="C162" i="15" s="1"/>
  <c r="D162" i="15" s="1"/>
  <c r="I180" i="15"/>
  <c r="H138" i="14"/>
  <c r="H141" i="14"/>
  <c r="H142" i="14" s="1"/>
  <c r="I142" i="14"/>
  <c r="I182" i="14" s="1"/>
  <c r="I183" i="13"/>
  <c r="I153" i="13"/>
  <c r="H153" i="13" s="1"/>
  <c r="I152" i="13"/>
  <c r="I154" i="13"/>
  <c r="H154" i="13" s="1"/>
  <c r="I155" i="13"/>
  <c r="H155" i="13" s="1"/>
  <c r="I156" i="13"/>
  <c r="H156" i="13" s="1"/>
  <c r="G115" i="2"/>
  <c r="G111" i="2"/>
  <c r="G107" i="2"/>
  <c r="C115" i="2"/>
  <c r="C111" i="2"/>
  <c r="C107" i="2"/>
  <c r="A115" i="2"/>
  <c r="A111" i="2"/>
  <c r="A107" i="2"/>
  <c r="H197" i="11"/>
  <c r="E165" i="11"/>
  <c r="H164" i="11"/>
  <c r="H167" i="11" s="1"/>
  <c r="D164" i="11" s="1"/>
  <c r="E164" i="11" s="1"/>
  <c r="G164" i="11"/>
  <c r="G167" i="11" s="1"/>
  <c r="D163" i="11" s="1"/>
  <c r="E163" i="11" s="1"/>
  <c r="F164" i="11"/>
  <c r="F163" i="11"/>
  <c r="F162" i="11"/>
  <c r="I138" i="11"/>
  <c r="I181" i="11" s="1"/>
  <c r="F131" i="11"/>
  <c r="G115" i="11"/>
  <c r="C115" i="11"/>
  <c r="A115" i="11"/>
  <c r="H114" i="11"/>
  <c r="F113" i="11"/>
  <c r="G111" i="11"/>
  <c r="C111" i="11"/>
  <c r="A111" i="11"/>
  <c r="G107" i="11"/>
  <c r="C107" i="11"/>
  <c r="A107" i="11"/>
  <c r="I102" i="11"/>
  <c r="I98" i="11"/>
  <c r="A95" i="11"/>
  <c r="A96" i="11" s="1"/>
  <c r="A97" i="11" s="1"/>
  <c r="A98" i="11" s="1"/>
  <c r="H85" i="11"/>
  <c r="H78" i="11"/>
  <c r="H66" i="11"/>
  <c r="I45" i="11"/>
  <c r="I41" i="11"/>
  <c r="I40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39" i="11" s="1"/>
  <c r="G5" i="11"/>
  <c r="H128" i="14" l="1"/>
  <c r="H148" i="14" s="1"/>
  <c r="I128" i="14"/>
  <c r="I191" i="14"/>
  <c r="F5" i="3" s="1"/>
  <c r="G5" i="3" s="1"/>
  <c r="I183" i="15"/>
  <c r="I154" i="15"/>
  <c r="H154" i="15" s="1"/>
  <c r="I156" i="15"/>
  <c r="H156" i="15" s="1"/>
  <c r="I153" i="15"/>
  <c r="H153" i="15" s="1"/>
  <c r="I152" i="15"/>
  <c r="I155" i="15"/>
  <c r="H155" i="15" s="1"/>
  <c r="I148" i="14"/>
  <c r="C162" i="14" s="1"/>
  <c r="D162" i="14" s="1"/>
  <c r="I180" i="14"/>
  <c r="H152" i="13"/>
  <c r="H157" i="13" s="1"/>
  <c r="H170" i="13" s="1"/>
  <c r="I157" i="13"/>
  <c r="I42" i="11"/>
  <c r="E107" i="11"/>
  <c r="E115" i="11"/>
  <c r="F115" i="11" s="1"/>
  <c r="H115" i="11" s="1"/>
  <c r="I115" i="11" s="1"/>
  <c r="I94" i="11" s="1"/>
  <c r="H88" i="11"/>
  <c r="H89" i="11" s="1"/>
  <c r="H91" i="11" s="1"/>
  <c r="E111" i="11"/>
  <c r="F111" i="11" s="1"/>
  <c r="H111" i="11" s="1"/>
  <c r="I111" i="11" s="1"/>
  <c r="I95" i="11" s="1"/>
  <c r="I43" i="11"/>
  <c r="F107" i="11"/>
  <c r="H107" i="11" s="1"/>
  <c r="I31" i="2"/>
  <c r="H152" i="15" l="1"/>
  <c r="H157" i="15" s="1"/>
  <c r="H170" i="15" s="1"/>
  <c r="I157" i="15"/>
  <c r="I183" i="14"/>
  <c r="I152" i="14"/>
  <c r="I156" i="14"/>
  <c r="H156" i="14" s="1"/>
  <c r="I155" i="14"/>
  <c r="H155" i="14" s="1"/>
  <c r="I154" i="14"/>
  <c r="H154" i="14" s="1"/>
  <c r="I153" i="14"/>
  <c r="H153" i="14" s="1"/>
  <c r="I170" i="13"/>
  <c r="I187" i="13"/>
  <c r="G197" i="13" s="1"/>
  <c r="I186" i="13"/>
  <c r="I44" i="11"/>
  <c r="I46" i="11" s="1"/>
  <c r="I107" i="11"/>
  <c r="I97" i="11" s="1"/>
  <c r="I103" i="11" s="1"/>
  <c r="I170" i="15" l="1"/>
  <c r="I187" i="15"/>
  <c r="G197" i="15" s="1"/>
  <c r="I186" i="15"/>
  <c r="H152" i="14"/>
  <c r="H157" i="14" s="1"/>
  <c r="H170" i="14" s="1"/>
  <c r="I157" i="14"/>
  <c r="H186" i="13"/>
  <c r="H187" i="13" s="1"/>
  <c r="I197" i="13"/>
  <c r="J4" i="3" s="1"/>
  <c r="K4" i="3" s="1"/>
  <c r="H181" i="13"/>
  <c r="H174" i="13"/>
  <c r="H176" i="13"/>
  <c r="H175" i="13"/>
  <c r="H182" i="13"/>
  <c r="H180" i="13"/>
  <c r="H101" i="11"/>
  <c r="I77" i="11"/>
  <c r="I131" i="11"/>
  <c r="I144" i="11"/>
  <c r="I194" i="11"/>
  <c r="H2" i="3" s="1"/>
  <c r="I2" i="3" s="1"/>
  <c r="H100" i="11"/>
  <c r="H99" i="11"/>
  <c r="H44" i="11"/>
  <c r="A133" i="11"/>
  <c r="I64" i="11"/>
  <c r="I63" i="11"/>
  <c r="I71" i="11"/>
  <c r="I70" i="11"/>
  <c r="I82" i="11"/>
  <c r="H95" i="11"/>
  <c r="H97" i="11"/>
  <c r="H45" i="11"/>
  <c r="I59" i="11"/>
  <c r="H41" i="11"/>
  <c r="I74" i="11"/>
  <c r="H102" i="11"/>
  <c r="I72" i="11"/>
  <c r="H39" i="11"/>
  <c r="I76" i="11"/>
  <c r="I73" i="11"/>
  <c r="H42" i="11"/>
  <c r="H38" i="11"/>
  <c r="I88" i="11"/>
  <c r="I89" i="11" s="1"/>
  <c r="F133" i="11" s="1"/>
  <c r="I174" i="11"/>
  <c r="H40" i="11"/>
  <c r="I65" i="11"/>
  <c r="I84" i="11"/>
  <c r="H94" i="11"/>
  <c r="I60" i="11"/>
  <c r="H43" i="11"/>
  <c r="A146" i="11"/>
  <c r="H96" i="11"/>
  <c r="I75" i="11"/>
  <c r="I61" i="11"/>
  <c r="I83" i="11"/>
  <c r="H98" i="11"/>
  <c r="I58" i="11"/>
  <c r="I62" i="11"/>
  <c r="G133" i="11"/>
  <c r="I176" i="11"/>
  <c r="G146" i="11"/>
  <c r="I197" i="15" l="1"/>
  <c r="J6" i="3" s="1"/>
  <c r="K6" i="3" s="1"/>
  <c r="H181" i="15"/>
  <c r="H174" i="15"/>
  <c r="H176" i="15"/>
  <c r="H175" i="15"/>
  <c r="H182" i="15"/>
  <c r="H180" i="15"/>
  <c r="H186" i="15"/>
  <c r="H187" i="15" s="1"/>
  <c r="I187" i="14"/>
  <c r="G197" i="14" s="1"/>
  <c r="I170" i="14"/>
  <c r="I186" i="14"/>
  <c r="H183" i="13"/>
  <c r="H177" i="13"/>
  <c r="H46" i="11"/>
  <c r="H103" i="11"/>
  <c r="I85" i="11"/>
  <c r="E146" i="11" s="1"/>
  <c r="I78" i="11"/>
  <c r="D146" i="11" s="1"/>
  <c r="I66" i="11"/>
  <c r="F146" i="11"/>
  <c r="H183" i="15" l="1"/>
  <c r="H177" i="15"/>
  <c r="H186" i="14"/>
  <c r="H187" i="14" s="1"/>
  <c r="I197" i="14"/>
  <c r="J5" i="3" s="1"/>
  <c r="K5" i="3" s="1"/>
  <c r="H181" i="14"/>
  <c r="H174" i="14"/>
  <c r="H176" i="14"/>
  <c r="H175" i="14"/>
  <c r="H182" i="14"/>
  <c r="H180" i="14"/>
  <c r="I175" i="11"/>
  <c r="I177" i="11" s="1"/>
  <c r="H117" i="11"/>
  <c r="I91" i="11"/>
  <c r="I117" i="11" s="1"/>
  <c r="A162" i="11" s="1"/>
  <c r="D133" i="11"/>
  <c r="E133" i="11"/>
  <c r="C146" i="11"/>
  <c r="H146" i="11" s="1"/>
  <c r="I146" i="11" s="1"/>
  <c r="G144" i="11" s="1"/>
  <c r="H141" i="11" s="1"/>
  <c r="H142" i="11" s="1"/>
  <c r="C133" i="11"/>
  <c r="A95" i="2"/>
  <c r="A96" i="2" s="1"/>
  <c r="A97" i="2" s="1"/>
  <c r="A98" i="2" s="1"/>
  <c r="H183" i="14" l="1"/>
  <c r="H177" i="14"/>
  <c r="H133" i="11"/>
  <c r="I133" i="11" s="1"/>
  <c r="G131" i="11" s="1"/>
  <c r="H136" i="11"/>
  <c r="H137" i="11"/>
  <c r="I142" i="11"/>
  <c r="H121" i="11" l="1"/>
  <c r="H126" i="11"/>
  <c r="H123" i="11"/>
  <c r="H122" i="11"/>
  <c r="H127" i="11"/>
  <c r="I124" i="11"/>
  <c r="I191" i="11" s="1"/>
  <c r="F2" i="3" s="1"/>
  <c r="G2" i="3" s="1"/>
  <c r="H138" i="11"/>
  <c r="H125" i="11"/>
  <c r="I182" i="11"/>
  <c r="I128" i="11" l="1"/>
  <c r="I180" i="11" s="1"/>
  <c r="I183" i="11" s="1"/>
  <c r="H124" i="11"/>
  <c r="H128" i="11" s="1"/>
  <c r="H148" i="11" s="1"/>
  <c r="H197" i="2"/>
  <c r="E165" i="2"/>
  <c r="H164" i="2"/>
  <c r="H167" i="2" s="1"/>
  <c r="D164" i="2" s="1"/>
  <c r="E164" i="2" s="1"/>
  <c r="G164" i="2"/>
  <c r="G167" i="2" s="1"/>
  <c r="D163" i="2" s="1"/>
  <c r="E163" i="2" s="1"/>
  <c r="I138" i="2"/>
  <c r="I181" i="2" s="1"/>
  <c r="F131" i="2"/>
  <c r="E115" i="2"/>
  <c r="H114" i="2"/>
  <c r="E111" i="2"/>
  <c r="E107" i="2"/>
  <c r="I102" i="2"/>
  <c r="I98" i="2"/>
  <c r="H85" i="2"/>
  <c r="H78" i="2"/>
  <c r="H66" i="2"/>
  <c r="B54" i="2"/>
  <c r="I46" i="2"/>
  <c r="H101" i="2" s="1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4" i="2"/>
  <c r="G11" i="2"/>
  <c r="A6" i="2"/>
  <c r="I5" i="2"/>
  <c r="I38" i="2" s="1"/>
  <c r="G5" i="2"/>
  <c r="I148" i="11" l="1"/>
  <c r="C162" i="11" s="1"/>
  <c r="D162" i="11" s="1"/>
  <c r="I155" i="11" s="1"/>
  <c r="H155" i="11" s="1"/>
  <c r="I40" i="2"/>
  <c r="I43" i="2"/>
  <c r="I44" i="2"/>
  <c r="I50" i="2"/>
  <c r="I47" i="2"/>
  <c r="H88" i="2"/>
  <c r="H89" i="2" s="1"/>
  <c r="H91" i="2" s="1"/>
  <c r="F107" i="2"/>
  <c r="H107" i="2" s="1"/>
  <c r="I107" i="2" s="1"/>
  <c r="I97" i="2" s="1"/>
  <c r="F111" i="2"/>
  <c r="H111" i="2" s="1"/>
  <c r="I111" i="2" s="1"/>
  <c r="I95" i="2" s="1"/>
  <c r="F115" i="2"/>
  <c r="H115" i="2" s="1"/>
  <c r="I115" i="2" s="1"/>
  <c r="I94" i="2" s="1"/>
  <c r="I152" i="11" l="1"/>
  <c r="H152" i="11" s="1"/>
  <c r="I153" i="11"/>
  <c r="H153" i="11" s="1"/>
  <c r="I156" i="11"/>
  <c r="H156" i="11" s="1"/>
  <c r="I154" i="11"/>
  <c r="H154" i="11" s="1"/>
  <c r="I45" i="2"/>
  <c r="I53" i="2"/>
  <c r="I48" i="2"/>
  <c r="I49" i="2"/>
  <c r="I52" i="2"/>
  <c r="I51" i="2"/>
  <c r="I144" i="2"/>
  <c r="I131" i="2"/>
  <c r="I103" i="2"/>
  <c r="I157" i="11" l="1"/>
  <c r="I187" i="11" s="1"/>
  <c r="H157" i="11"/>
  <c r="H170" i="11" s="1"/>
  <c r="I55" i="2"/>
  <c r="G146" i="2"/>
  <c r="G133" i="2"/>
  <c r="I176" i="2"/>
  <c r="G197" i="11" l="1"/>
  <c r="H181" i="11" s="1"/>
  <c r="I170" i="11"/>
  <c r="I186" i="11"/>
  <c r="I194" i="2"/>
  <c r="H3" i="3" s="1"/>
  <c r="I3" i="3" s="1"/>
  <c r="I8" i="3" s="1"/>
  <c r="H100" i="2"/>
  <c r="H99" i="2"/>
  <c r="H47" i="2"/>
  <c r="H45" i="2"/>
  <c r="H41" i="2"/>
  <c r="I64" i="2"/>
  <c r="I70" i="2"/>
  <c r="I82" i="2"/>
  <c r="I60" i="2"/>
  <c r="H42" i="2"/>
  <c r="I58" i="2"/>
  <c r="I83" i="2"/>
  <c r="H94" i="2"/>
  <c r="I73" i="2"/>
  <c r="H52" i="2"/>
  <c r="H97" i="2"/>
  <c r="I63" i="2"/>
  <c r="H48" i="2"/>
  <c r="H46" i="2"/>
  <c r="H43" i="2"/>
  <c r="H39" i="2"/>
  <c r="I61" i="2"/>
  <c r="H96" i="2"/>
  <c r="H53" i="2"/>
  <c r="I74" i="2"/>
  <c r="H95" i="2"/>
  <c r="A133" i="2"/>
  <c r="I62" i="2"/>
  <c r="H102" i="2"/>
  <c r="H49" i="2"/>
  <c r="I71" i="2"/>
  <c r="H44" i="2"/>
  <c r="H50" i="2"/>
  <c r="I84" i="2"/>
  <c r="I88" i="2"/>
  <c r="I89" i="2" s="1"/>
  <c r="I76" i="2"/>
  <c r="I174" i="2"/>
  <c r="H38" i="2"/>
  <c r="H54" i="2"/>
  <c r="I72" i="2"/>
  <c r="H98" i="2"/>
  <c r="H40" i="2"/>
  <c r="I77" i="2"/>
  <c r="A146" i="2"/>
  <c r="I59" i="2"/>
  <c r="I75" i="2"/>
  <c r="I65" i="2"/>
  <c r="H51" i="2"/>
  <c r="H186" i="11" l="1"/>
  <c r="H187" i="11" s="1"/>
  <c r="H175" i="11"/>
  <c r="H176" i="11"/>
  <c r="H180" i="11"/>
  <c r="I197" i="11"/>
  <c r="J2" i="3" s="1"/>
  <c r="K2" i="3" s="1"/>
  <c r="H174" i="11"/>
  <c r="H182" i="11"/>
  <c r="H183" i="11" s="1"/>
  <c r="H177" i="11"/>
  <c r="H55" i="2"/>
  <c r="I66" i="2"/>
  <c r="C146" i="2" s="1"/>
  <c r="H103" i="2"/>
  <c r="I85" i="2"/>
  <c r="I78" i="2"/>
  <c r="F146" i="2"/>
  <c r="F133" i="2"/>
  <c r="H117" i="2" l="1"/>
  <c r="C133" i="2"/>
  <c r="D146" i="2"/>
  <c r="D133" i="2"/>
  <c r="E146" i="2"/>
  <c r="E133" i="2"/>
  <c r="I91" i="2"/>
  <c r="I117" i="2" s="1"/>
  <c r="A162" i="2" s="1"/>
  <c r="I175" i="2"/>
  <c r="I177" i="2" s="1"/>
  <c r="H133" i="2" l="1"/>
  <c r="I133" i="2" s="1"/>
  <c r="H146" i="2"/>
  <c r="I146" i="2" s="1"/>
  <c r="H136" i="2" s="1"/>
  <c r="H126" i="2" l="1"/>
  <c r="H125" i="2"/>
  <c r="G131" i="2"/>
  <c r="H123" i="2"/>
  <c r="H127" i="2"/>
  <c r="H137" i="2"/>
  <c r="H138" i="2" s="1"/>
  <c r="H121" i="2"/>
  <c r="G144" i="2"/>
  <c r="H141" i="2" s="1"/>
  <c r="H142" i="2" s="1"/>
  <c r="I124" i="2" l="1"/>
  <c r="I191" i="2" s="1"/>
  <c r="F3" i="3" s="1"/>
  <c r="G3" i="3" s="1"/>
  <c r="G8" i="3" s="1"/>
  <c r="H122" i="2"/>
  <c r="I142" i="2"/>
  <c r="I128" i="2" l="1"/>
  <c r="I180" i="2" s="1"/>
  <c r="H124" i="2"/>
  <c r="H128" i="2" s="1"/>
  <c r="H148" i="2" s="1"/>
  <c r="I148" i="2"/>
  <c r="C162" i="2" s="1"/>
  <c r="D162" i="2" s="1"/>
  <c r="I155" i="2" s="1"/>
  <c r="H155" i="2" s="1"/>
  <c r="I182" i="2"/>
  <c r="I183" i="2" l="1"/>
  <c r="I153" i="2"/>
  <c r="H153" i="2" s="1"/>
  <c r="I152" i="2"/>
  <c r="H152" i="2" s="1"/>
  <c r="I156" i="2"/>
  <c r="H156" i="2" s="1"/>
  <c r="I154" i="2"/>
  <c r="H154" i="2" s="1"/>
  <c r="I157" i="2" l="1"/>
  <c r="I170" i="2" s="1"/>
  <c r="H157" i="2"/>
  <c r="H170" i="2" s="1"/>
  <c r="I186" i="2" l="1"/>
  <c r="I187" i="2"/>
  <c r="G197" i="2" s="1"/>
  <c r="H186" i="2" s="1"/>
  <c r="H187" i="2" s="1"/>
  <c r="H174" i="2" l="1"/>
  <c r="H176" i="2"/>
  <c r="H181" i="2"/>
  <c r="H175" i="2"/>
  <c r="H180" i="2"/>
  <c r="I197" i="2"/>
  <c r="J3" i="3" s="1"/>
  <c r="K3" i="3" s="1"/>
  <c r="K10" i="3" s="1"/>
  <c r="K8" i="3" s="1"/>
  <c r="H182" i="2"/>
  <c r="H183" i="2" l="1"/>
  <c r="H177" i="2"/>
</calcChain>
</file>

<file path=xl/sharedStrings.xml><?xml version="1.0" encoding="utf-8"?>
<sst xmlns="http://schemas.openxmlformats.org/spreadsheetml/2006/main" count="1446" uniqueCount="248">
  <si>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</si>
  <si>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</si>
  <si>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</si>
  <si>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</si>
  <si>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</si>
  <si>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</si>
  <si>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</si>
  <si>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</si>
  <si>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</si>
  <si>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</si>
  <si>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</si>
  <si>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</si>
  <si>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</si>
  <si>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</si>
  <si>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</si>
  <si>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</si>
  <si>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</si>
  <si>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</si>
  <si>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</si>
  <si>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</si>
  <si>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</si>
  <si>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</si>
  <si>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</si>
  <si>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</si>
  <si>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</si>
  <si>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</si>
  <si>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</si>
  <si>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</si>
  <si>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</si>
  <si>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</si>
  <si>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</si>
  <si>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</si>
  <si>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</si>
  <si>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</si>
  <si>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</si>
  <si>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</si>
  <si>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</si>
  <si>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</si>
  <si>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</si>
  <si>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</si>
  <si>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</si>
  <si>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</si>
  <si>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</si>
  <si>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</si>
  <si>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</si>
  <si>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</si>
  <si>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</si>
  <si>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</si>
  <si>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</si>
  <si>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</si>
  <si>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</si>
  <si>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</si>
  <si>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</si>
  <si>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</si>
  <si>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</si>
  <si>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</si>
  <si>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</si>
  <si>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</si>
  <si>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</si>
  <si>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</si>
  <si>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</si>
  <si>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</si>
  <si>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</si>
  <si>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</si>
  <si>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</si>
  <si>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</si>
  <si>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</si>
  <si>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</si>
  <si>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</si>
  <si>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</si>
  <si>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</si>
  <si>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</si>
  <si>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</si>
  <si>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</si>
  <si>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</si>
  <si>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</si>
  <si>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</si>
  <si>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</si>
  <si>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</si>
  <si>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</si>
  <si>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</si>
  <si>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</si>
  <si>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</si>
  <si>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</si>
  <si>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</si>
  <si>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</si>
  <si>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</si>
  <si>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</si>
  <si>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</si>
  <si>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</si>
  <si>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</si>
  <si>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</si>
  <si>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</si>
  <si>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</si>
  <si>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</si>
  <si>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</si>
  <si>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</si>
  <si>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</si>
  <si>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</si>
  <si>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</si>
  <si>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</si>
  <si>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</si>
  <si>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</si>
  <si>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</si>
  <si>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</si>
  <si>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</si>
  <si>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</si>
  <si>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</si>
  <si>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</si>
  <si>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</si>
  <si>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</si>
  <si>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</si>
  <si>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</si>
  <si>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</si>
  <si>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</si>
  <si>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</si>
  <si>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</si>
  <si>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</si>
  <si>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</si>
  <si>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</si>
  <si>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</si>
  <si>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</si>
  <si>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</si>
  <si>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</si>
  <si>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</si>
  <si>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</si>
  <si>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</si>
  <si>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</si>
  <si>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</si>
  <si>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</si>
  <si>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</si>
  <si>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</si>
  <si>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</si>
  <si>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</si>
  <si>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</si>
  <si>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</si>
  <si>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</si>
  <si>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</si>
  <si>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</si>
  <si>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</si>
  <si>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</si>
  <si>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</si>
  <si>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</si>
  <si>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</si>
  <si>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</si>
  <si>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</si>
  <si>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</si>
  <si>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</si>
  <si>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</si>
  <si>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</si>
  <si>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</si>
  <si>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</si>
  <si>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</si>
  <si>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</si>
  <si>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</si>
  <si>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</si>
  <si>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</si>
  <si>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</si>
  <si>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</si>
  <si>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</si>
  <si>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</si>
  <si>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</si>
  <si>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</si>
  <si>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</si>
  <si>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</si>
  <si>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</si>
  <si>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</si>
  <si>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</si>
  <si>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</si>
  <si>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</si>
  <si>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</si>
  <si>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</si>
  <si>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</si>
  <si>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</si>
  <si>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</si>
  <si>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</si>
  <si>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</si>
  <si>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</si>
  <si>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</si>
  <si>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G132.</t>
    </r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</si>
  <si>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</si>
  <si>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</si>
  <si>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</si>
  <si>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Adicional de insalubridade sobre Reduzida Noturna</t>
  </si>
  <si>
    <t>Adicional de insalubridade sobre o Adicional Noturno</t>
  </si>
  <si>
    <t>Adicional de periculosidade sobre Reduzida Noturna</t>
  </si>
  <si>
    <t>Adicional de periculosidade sobre o Adicional Noturno</t>
  </si>
  <si>
    <t xml:space="preserve">Auxílio Alimentação </t>
  </si>
  <si>
    <t xml:space="preserve">Salário Normativo </t>
  </si>
  <si>
    <t>Outros benefícios que refletem na planilha de custos, caso constem na CCT</t>
  </si>
  <si>
    <t>Outros benefícios que refletem na planilha de custos, caso constem na CCT.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</si>
  <si>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</si>
  <si>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TOTAL DOS ENCARGOS SOCIAIS (II + III + IV + V)</t>
  </si>
  <si>
    <t>Porcentagem do adicional noturno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</si>
  <si>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</si>
  <si>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</si>
  <si>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</si>
  <si>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</si>
  <si>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</si>
  <si>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</si>
  <si>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</si>
  <si>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</si>
  <si>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</si>
  <si>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</si>
  <si>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</si>
  <si>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</si>
  <si>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</si>
  <si>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</si>
  <si>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</si>
  <si>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</si>
  <si>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</si>
  <si>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</si>
  <si>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</si>
  <si>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</si>
  <si>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</si>
  <si>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</si>
  <si>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</si>
  <si>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</si>
  <si>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</si>
  <si>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</si>
  <si>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</si>
  <si>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</si>
  <si>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</si>
  <si>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</si>
  <si>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</si>
  <si>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</si>
  <si>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</si>
  <si>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</si>
  <si>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</si>
  <si>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</si>
  <si>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</si>
  <si>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 </t>
    </r>
    <r>
      <rPr>
        <sz val="5"/>
        <color rgb="FF000000"/>
        <rFont val="Calibri"/>
        <family val="2"/>
      </rPr>
      <t>(1)</t>
    </r>
  </si>
  <si>
    <t>Vale-Transporte ⁽⁵⁾</t>
  </si>
  <si>
    <t>Auxílio Creche</t>
  </si>
  <si>
    <t>26/1166-9000050-7</t>
  </si>
  <si>
    <t xml:space="preserve"> RS004149/2025</t>
  </si>
  <si>
    <t>Porto Alegre</t>
  </si>
  <si>
    <t>Técnicos de Luz, Som e Vídeo Turno 1</t>
  </si>
  <si>
    <t>Técnicos de Luz, Som e Vídeo Turno 2</t>
  </si>
  <si>
    <t>Maquinista Turno 1</t>
  </si>
  <si>
    <t>Diretor de Palco</t>
  </si>
  <si>
    <t>Maquinistas Turno 1</t>
  </si>
  <si>
    <t>Maquinistas Turno 2</t>
  </si>
  <si>
    <t>44h</t>
  </si>
  <si>
    <t>terça-domingo</t>
  </si>
  <si>
    <t>Maquinista Turno 2</t>
  </si>
  <si>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</si>
  <si>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IV ETP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</si>
</sst>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38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5" fillId="0" borderId="0" applyBorder="0" applyProtection="0"/>
    <xf numFmtId="0" fontId="25" fillId="0" borderId="0"/>
    <xf numFmtId="0" fontId="25" fillId="0" borderId="0"/>
    <xf numFmtId="0" fontId="25" fillId="0" borderId="0"/>
    <xf numFmtId="9" fontId="25" fillId="0" borderId="0" applyBorder="0" applyProtection="0"/>
    <xf numFmtId="44" fontId="25" fillId="0" borderId="0" applyFont="0" applyFill="0" applyBorder="0" applyAlignment="0" applyProtection="0"/>
    <xf numFmtId="9" fontId="25" fillId="0" borderId="0" applyFont="0" applyFill="0" applyBorder="0" applyAlignment="0" applyProtection="0"/>
  </cellStyleXfs>
  <cellXfs count="241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5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5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5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5" xfId="8" applyFont="1" applyFill="1" applyBorder="1" applyAlignment="1">
      <alignment vertical="center" wrapText="1"/>
    </xf>
    <xf numFmtId="44" fontId="28" fillId="10" borderId="7" xfId="8" applyFont="1" applyFill="1" applyBorder="1" applyAlignment="1">
      <alignment vertical="center" wrapText="1"/>
    </xf>
    <xf numFmtId="44" fontId="28" fillId="10" borderId="10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5" fillId="11" borderId="2" xfId="8" applyFill="1" applyBorder="1" applyAlignment="1">
      <alignment horizontal="center"/>
    </xf>
    <xf numFmtId="164" fontId="25" fillId="14" borderId="2" xfId="4" applyNumberFormat="1" applyFill="1" applyBorder="1"/>
    <xf numFmtId="164" fontId="25" fillId="14" borderId="1" xfId="4" applyNumberFormat="1" applyFill="1" applyBorder="1"/>
    <xf numFmtId="44" fontId="25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49" fontId="37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43" fontId="25" fillId="0" borderId="0" xfId="4" applyNumberFormat="1"/>
    <xf numFmtId="167" fontId="28" fillId="4" borderId="1" xfId="0" applyNumberFormat="1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8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4" fillId="0" borderId="9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8" fillId="10" borderId="1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37" fillId="0" borderId="8" xfId="0" applyNumberFormat="1" applyFont="1" applyBorder="1" applyAlignment="1">
      <alignment horizontal="center" vertical="center" wrapText="1"/>
    </xf>
    <xf numFmtId="49" fontId="37" fillId="0" borderId="0" xfId="0" applyNumberFormat="1" applyFont="1" applyAlignment="1">
      <alignment horizontal="center" vertical="center" wrapText="1"/>
    </xf>
    <xf numFmtId="49" fontId="37" fillId="0" borderId="9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29" fillId="10" borderId="5" xfId="0" applyNumberFormat="1" applyFont="1" applyFill="1" applyBorder="1" applyAlignment="1">
      <alignment horizontal="center" vertical="center" wrapText="1"/>
    </xf>
    <xf numFmtId="4" fontId="29" fillId="10" borderId="7" xfId="0" applyNumberFormat="1" applyFont="1" applyFill="1" applyBorder="1" applyAlignment="1">
      <alignment horizontal="center" vertical="center" wrapText="1"/>
    </xf>
    <xf numFmtId="4" fontId="29" fillId="10" borderId="10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7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34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7"/>
  <sheetViews>
    <sheetView showGridLines="0" tabSelected="1" view="pageBreakPreview" zoomScale="115" zoomScaleNormal="130" zoomScaleSheetLayoutView="11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4" t="s">
        <v>0</v>
      </c>
      <c r="B1" s="174"/>
      <c r="C1" s="174"/>
      <c r="D1" s="174"/>
      <c r="E1" s="174"/>
      <c r="F1" s="174"/>
      <c r="G1" s="174"/>
      <c r="H1" s="174"/>
      <c r="I1" s="174"/>
      <c r="K1" s="4"/>
    </row>
    <row r="2" spans="1:11" ht="22.5" customHeight="1" x14ac:dyDescent="0.25">
      <c r="A2" s="174" t="s">
        <v>1</v>
      </c>
      <c r="B2" s="174"/>
      <c r="C2" s="175" t="s">
        <v>234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74" t="s">
        <v>3</v>
      </c>
      <c r="B3" s="17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5</v>
      </c>
      <c r="B5" s="151"/>
      <c r="C5" s="151"/>
      <c r="D5" s="177" t="s">
        <v>237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44</v>
      </c>
      <c r="E6" s="151"/>
      <c r="F6" s="151"/>
      <c r="G6" s="178"/>
      <c r="H6" s="178"/>
      <c r="I6" s="179"/>
    </row>
    <row r="7" spans="1:11" ht="22.5" customHeight="1" x14ac:dyDescent="0.25">
      <c r="A7" s="151" t="s">
        <v>6</v>
      </c>
      <c r="B7" s="151"/>
      <c r="C7" s="151"/>
      <c r="D7" s="143" t="s">
        <v>235</v>
      </c>
      <c r="E7" s="143"/>
      <c r="F7" s="143"/>
      <c r="G7" s="172" t="s">
        <v>7</v>
      </c>
      <c r="H7" s="172"/>
      <c r="I7" s="180" t="s">
        <v>198</v>
      </c>
    </row>
    <row r="8" spans="1:11" ht="22.5" customHeight="1" x14ac:dyDescent="0.25">
      <c r="A8" s="151" t="s">
        <v>8</v>
      </c>
      <c r="B8" s="151"/>
      <c r="C8" s="151"/>
      <c r="D8" s="143" t="s">
        <v>16</v>
      </c>
      <c r="E8" s="143"/>
      <c r="F8" s="143"/>
      <c r="G8" s="172"/>
      <c r="H8" s="172"/>
      <c r="I8" s="180"/>
    </row>
    <row r="9" spans="1:11" ht="24.75" customHeight="1" x14ac:dyDescent="0.25">
      <c r="A9" s="151" t="s">
        <v>9</v>
      </c>
      <c r="B9" s="151"/>
      <c r="C9" s="151"/>
      <c r="D9" s="151" t="s">
        <v>236</v>
      </c>
      <c r="E9" s="151"/>
      <c r="F9" s="151"/>
      <c r="G9" s="172" t="s">
        <v>10</v>
      </c>
      <c r="H9" s="172"/>
      <c r="I9" s="9">
        <v>0.3</v>
      </c>
    </row>
    <row r="10" spans="1:11" ht="39" customHeight="1" x14ac:dyDescent="0.25">
      <c r="A10" s="173" t="s">
        <v>188</v>
      </c>
      <c r="B10" s="173"/>
      <c r="C10" s="173"/>
      <c r="D10" s="173"/>
      <c r="E10" s="173"/>
      <c r="F10" s="173"/>
      <c r="G10" s="8" t="s">
        <v>12</v>
      </c>
      <c r="H10" s="10">
        <v>220</v>
      </c>
      <c r="I10" s="11">
        <v>4443.8999999999996</v>
      </c>
    </row>
    <row r="11" spans="1:11" ht="11.25" customHeight="1" x14ac:dyDescent="0.25">
      <c r="A11" s="168" t="s">
        <v>13</v>
      </c>
      <c r="B11" s="168"/>
      <c r="C11" s="168"/>
      <c r="D11" s="168"/>
      <c r="E11" s="168"/>
      <c r="F11" s="168"/>
      <c r="G11" s="10" t="str">
        <f>D9</f>
        <v>Porto Alegre</v>
      </c>
      <c r="H11" s="10" t="s">
        <v>14</v>
      </c>
      <c r="I11" s="13">
        <v>2.5000000000000001E-2</v>
      </c>
    </row>
    <row r="12" spans="1:11" ht="15" customHeight="1" x14ac:dyDescent="0.25">
      <c r="A12" s="168" t="s">
        <v>15</v>
      </c>
      <c r="B12" s="168"/>
      <c r="C12" s="168"/>
      <c r="D12" s="168"/>
      <c r="E12" s="168"/>
      <c r="F12" s="168"/>
      <c r="G12" s="164" t="s">
        <v>16</v>
      </c>
      <c r="H12" s="10" t="s">
        <v>17</v>
      </c>
      <c r="I12" s="11">
        <v>5.3</v>
      </c>
    </row>
    <row r="13" spans="1:11" x14ac:dyDescent="0.25">
      <c r="A13" s="168"/>
      <c r="B13" s="168"/>
      <c r="C13" s="168"/>
      <c r="D13" s="168"/>
      <c r="E13" s="168"/>
      <c r="F13" s="168"/>
      <c r="G13" s="164"/>
      <c r="H13" s="10" t="s">
        <v>18</v>
      </c>
      <c r="I13" s="14">
        <v>26</v>
      </c>
    </row>
    <row r="14" spans="1:11" x14ac:dyDescent="0.25">
      <c r="A14" s="168"/>
      <c r="B14" s="168"/>
      <c r="C14" s="168"/>
      <c r="D14" s="168"/>
      <c r="E14" s="168"/>
      <c r="F14" s="168"/>
      <c r="G14" s="164"/>
      <c r="H14" s="10" t="s">
        <v>19</v>
      </c>
      <c r="I14" s="9">
        <v>0.06</v>
      </c>
    </row>
    <row r="15" spans="1:11" ht="11.25" customHeight="1" x14ac:dyDescent="0.25">
      <c r="A15" s="168" t="s">
        <v>187</v>
      </c>
      <c r="B15" s="168"/>
      <c r="C15" s="168"/>
      <c r="D15" s="168"/>
      <c r="E15" s="168"/>
      <c r="F15" s="168"/>
      <c r="G15" s="164" t="s">
        <v>247</v>
      </c>
      <c r="H15" s="10" t="s">
        <v>17</v>
      </c>
      <c r="I15" s="11">
        <v>37.9</v>
      </c>
    </row>
    <row r="16" spans="1:11" ht="11.25" customHeight="1" x14ac:dyDescent="0.25">
      <c r="A16" s="168"/>
      <c r="B16" s="168"/>
      <c r="C16" s="168"/>
      <c r="D16" s="168"/>
      <c r="E16" s="168"/>
      <c r="F16" s="168"/>
      <c r="G16" s="164"/>
      <c r="H16" s="10" t="s">
        <v>18</v>
      </c>
      <c r="I16" s="14">
        <v>26</v>
      </c>
    </row>
    <row r="17" spans="1:9" x14ac:dyDescent="0.25">
      <c r="A17" s="168"/>
      <c r="B17" s="168"/>
      <c r="C17" s="168"/>
      <c r="D17" s="168"/>
      <c r="E17" s="168"/>
      <c r="F17" s="168"/>
      <c r="G17" s="164"/>
      <c r="H17" s="10" t="s">
        <v>19</v>
      </c>
      <c r="I17" s="9">
        <v>0.2</v>
      </c>
    </row>
    <row r="18" spans="1:9" ht="11.25" customHeight="1" x14ac:dyDescent="0.25">
      <c r="A18" s="168" t="s">
        <v>21</v>
      </c>
      <c r="B18" s="168"/>
      <c r="C18" s="168"/>
      <c r="D18" s="168"/>
      <c r="E18" s="168"/>
      <c r="F18" s="168"/>
      <c r="G18" s="164" t="s">
        <v>16</v>
      </c>
      <c r="H18" s="10" t="s">
        <v>17</v>
      </c>
      <c r="I18" s="11">
        <v>0</v>
      </c>
    </row>
    <row r="19" spans="1:9" x14ac:dyDescent="0.25">
      <c r="A19" s="168"/>
      <c r="B19" s="168"/>
      <c r="C19" s="168"/>
      <c r="D19" s="168"/>
      <c r="E19" s="168"/>
      <c r="F19" s="168"/>
      <c r="G19" s="164"/>
      <c r="H19" s="10" t="s">
        <v>18</v>
      </c>
      <c r="I19" s="14">
        <v>0</v>
      </c>
    </row>
    <row r="20" spans="1:9" x14ac:dyDescent="0.25">
      <c r="A20" s="169"/>
      <c r="B20" s="169"/>
      <c r="C20" s="169"/>
      <c r="D20" s="169"/>
      <c r="E20" s="169"/>
      <c r="F20" s="169"/>
      <c r="G20" s="164"/>
      <c r="H20" s="10" t="s">
        <v>19</v>
      </c>
      <c r="I20" s="9">
        <v>0</v>
      </c>
    </row>
    <row r="21" spans="1:9" ht="14.25" customHeight="1" x14ac:dyDescent="0.25">
      <c r="A21" s="159" t="s">
        <v>217</v>
      </c>
      <c r="B21" s="159"/>
      <c r="C21" s="159"/>
      <c r="D21" s="159"/>
      <c r="E21" s="159"/>
      <c r="F21" s="159"/>
      <c r="G21" s="10" t="s">
        <v>16</v>
      </c>
      <c r="H21" s="15" t="s">
        <v>22</v>
      </c>
      <c r="I21" s="112" t="s">
        <v>198</v>
      </c>
    </row>
    <row r="22" spans="1:9" ht="14.25" customHeight="1" x14ac:dyDescent="0.25">
      <c r="A22" s="159" t="s">
        <v>216</v>
      </c>
      <c r="B22" s="159"/>
      <c r="C22" s="159"/>
      <c r="D22" s="159"/>
      <c r="E22" s="159"/>
      <c r="F22" s="159"/>
      <c r="G22" s="10" t="s">
        <v>16</v>
      </c>
      <c r="H22" s="15" t="s">
        <v>22</v>
      </c>
      <c r="I22" s="112" t="s">
        <v>198</v>
      </c>
    </row>
    <row r="23" spans="1:9" ht="14.25" customHeight="1" x14ac:dyDescent="0.25">
      <c r="A23" s="168" t="s">
        <v>190</v>
      </c>
      <c r="B23" s="170"/>
      <c r="C23" s="170"/>
      <c r="D23" s="170"/>
      <c r="E23" s="170"/>
      <c r="F23" s="171"/>
      <c r="G23" s="111" t="s">
        <v>16</v>
      </c>
      <c r="H23" s="15" t="s">
        <v>22</v>
      </c>
      <c r="I23" s="16" t="s">
        <v>198</v>
      </c>
    </row>
    <row r="24" spans="1:9" ht="22.5" customHeight="1" x14ac:dyDescent="0.25">
      <c r="A24" s="142" t="s">
        <v>23</v>
      </c>
      <c r="B24" s="142"/>
      <c r="C24" s="142"/>
      <c r="D24" s="142"/>
      <c r="E24" s="142"/>
      <c r="F24" s="142"/>
      <c r="G24" s="15"/>
      <c r="H24" s="15" t="s">
        <v>24</v>
      </c>
      <c r="I24" s="18" t="s">
        <v>198</v>
      </c>
    </row>
    <row r="25" spans="1:9" ht="34.5" customHeight="1" x14ac:dyDescent="0.25">
      <c r="A25" s="159" t="s">
        <v>25</v>
      </c>
      <c r="B25" s="159"/>
      <c r="C25" s="159"/>
      <c r="D25" s="159"/>
      <c r="E25" s="159"/>
      <c r="F25" s="159"/>
      <c r="G25" s="10"/>
      <c r="H25" s="10" t="s">
        <v>26</v>
      </c>
      <c r="I25" s="11">
        <v>0</v>
      </c>
    </row>
    <row r="26" spans="1:9" ht="15" customHeight="1" x14ac:dyDescent="0.25">
      <c r="A26" s="159" t="s">
        <v>27</v>
      </c>
      <c r="B26" s="159"/>
      <c r="C26" s="159"/>
      <c r="D26" s="159"/>
      <c r="E26" s="159"/>
      <c r="F26" s="159"/>
      <c r="G26" s="15"/>
      <c r="H26" s="19" t="s">
        <v>28</v>
      </c>
      <c r="I26" s="20" t="s">
        <v>198</v>
      </c>
    </row>
    <row r="27" spans="1:9" ht="15" customHeight="1" x14ac:dyDescent="0.25">
      <c r="A27" s="159"/>
      <c r="B27" s="159"/>
      <c r="C27" s="159"/>
      <c r="D27" s="159"/>
      <c r="E27" s="159"/>
      <c r="F27" s="159"/>
      <c r="G27" s="15"/>
      <c r="H27" s="21" t="s">
        <v>29</v>
      </c>
      <c r="I27" s="9" t="s">
        <v>198</v>
      </c>
    </row>
    <row r="28" spans="1:9" ht="26.25" customHeight="1" x14ac:dyDescent="0.25">
      <c r="A28" s="159" t="s">
        <v>30</v>
      </c>
      <c r="B28" s="159"/>
      <c r="C28" s="159"/>
      <c r="D28" s="159"/>
      <c r="E28" s="159"/>
      <c r="F28" s="159"/>
      <c r="G28" s="15"/>
      <c r="H28" s="10" t="s">
        <v>28</v>
      </c>
      <c r="I28" s="20" t="s">
        <v>198</v>
      </c>
    </row>
    <row r="29" spans="1:9" ht="35.25" customHeight="1" x14ac:dyDescent="0.25">
      <c r="A29" s="159" t="s">
        <v>31</v>
      </c>
      <c r="B29" s="159"/>
      <c r="C29" s="159"/>
      <c r="D29" s="159"/>
      <c r="E29" s="159"/>
      <c r="F29" s="159"/>
      <c r="G29" s="10"/>
      <c r="H29" s="8" t="s">
        <v>24</v>
      </c>
      <c r="I29" s="9">
        <v>0.1</v>
      </c>
    </row>
    <row r="30" spans="1:9" ht="1.1499999999999999" customHeight="1" x14ac:dyDescent="0.25">
      <c r="A30" s="95"/>
      <c r="B30" s="95"/>
      <c r="C30" s="95"/>
      <c r="D30" s="95"/>
      <c r="E30" s="95"/>
      <c r="F30" s="95"/>
      <c r="G30" s="95"/>
      <c r="H30" s="95"/>
      <c r="I30" s="96" t="s">
        <v>198</v>
      </c>
    </row>
    <row r="31" spans="1:9" ht="1.1499999999999999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</row>
    <row r="32" spans="1:9" ht="1.1499999999999999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</row>
    <row r="33" spans="1:10" ht="1.1499999999999999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</row>
    <row r="34" spans="1:10" ht="1.1499999999999999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</row>
    <row r="35" spans="1:10" ht="1.1499999999999999" customHeight="1" x14ac:dyDescent="0.25">
      <c r="A35" s="162"/>
      <c r="B35" s="162"/>
      <c r="C35" s="162"/>
      <c r="D35" s="162"/>
      <c r="E35" s="162"/>
      <c r="F35" s="162"/>
      <c r="G35" s="162"/>
      <c r="H35" s="162"/>
      <c r="I35" s="162"/>
    </row>
    <row r="36" spans="1:10" ht="8.25" customHeight="1" x14ac:dyDescent="0.25">
      <c r="A36" s="160" t="s">
        <v>32</v>
      </c>
      <c r="B36" s="160"/>
      <c r="C36" s="160"/>
      <c r="D36" s="160"/>
      <c r="E36" s="160"/>
      <c r="F36" s="160"/>
      <c r="G36" s="160"/>
      <c r="H36" s="160"/>
      <c r="I36" s="160"/>
    </row>
    <row r="37" spans="1:10" ht="33.75" customHeight="1" x14ac:dyDescent="0.25">
      <c r="A37" s="22" t="s">
        <v>33</v>
      </c>
      <c r="B37" s="150" t="s">
        <v>34</v>
      </c>
      <c r="C37" s="150"/>
      <c r="D37" s="150"/>
      <c r="E37" s="150"/>
      <c r="F37" s="150"/>
      <c r="G37" s="150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43" t="s">
        <v>37</v>
      </c>
      <c r="C38" s="143"/>
      <c r="D38" s="143"/>
      <c r="E38" s="143"/>
      <c r="F38" s="143"/>
      <c r="G38" s="143"/>
      <c r="H38" s="23">
        <f t="shared" ref="H38:H45" si="0">I38/$I$46</f>
        <v>0.76923076923076916</v>
      </c>
      <c r="I38" s="24">
        <f>IF(D6="12x36",I10,I10/H10*I5)</f>
        <v>4443.8999999999996</v>
      </c>
    </row>
    <row r="39" spans="1:10" ht="15" customHeight="1" x14ac:dyDescent="0.25">
      <c r="A39" s="17">
        <f t="shared" ref="A39:A45" si="1">A38+1</f>
        <v>2</v>
      </c>
      <c r="B39" s="143" t="s">
        <v>38</v>
      </c>
      <c r="C39" s="143"/>
      <c r="D39" s="143"/>
      <c r="E39" s="143"/>
      <c r="F39" s="143"/>
      <c r="G39" s="143"/>
      <c r="H39" s="23">
        <f t="shared" si="0"/>
        <v>0.23076923076923075</v>
      </c>
      <c r="I39" s="24">
        <f>IF(I9=30%,I38*I9,0)</f>
        <v>1333.1699999999998</v>
      </c>
    </row>
    <row r="40" spans="1:10" ht="15" customHeight="1" x14ac:dyDescent="0.25">
      <c r="A40" s="17">
        <f t="shared" si="1"/>
        <v>3</v>
      </c>
      <c r="B40" s="143" t="s">
        <v>222</v>
      </c>
      <c r="C40" s="143"/>
      <c r="D40" s="143"/>
      <c r="E40" s="143"/>
      <c r="F40" s="143"/>
      <c r="G40" s="143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43" t="s">
        <v>221</v>
      </c>
      <c r="C41" s="143"/>
      <c r="D41" s="143"/>
      <c r="E41" s="143"/>
      <c r="F41" s="143"/>
      <c r="G41" s="143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43" t="s">
        <v>220</v>
      </c>
      <c r="C42" s="143"/>
      <c r="D42" s="143"/>
      <c r="E42" s="143"/>
      <c r="F42" s="143"/>
      <c r="G42" s="143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43" t="s">
        <v>176</v>
      </c>
      <c r="C43" s="143"/>
      <c r="D43" s="143"/>
      <c r="E43" s="143"/>
      <c r="F43" s="143"/>
      <c r="G43" s="143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43" t="s">
        <v>39</v>
      </c>
      <c r="C44" s="143"/>
      <c r="D44" s="143"/>
      <c r="E44" s="143"/>
      <c r="F44" s="143"/>
      <c r="G44" s="143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43" t="s">
        <v>40</v>
      </c>
      <c r="C45" s="143"/>
      <c r="D45" s="143"/>
      <c r="E45" s="143"/>
      <c r="F45" s="143"/>
      <c r="G45" s="143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41</v>
      </c>
      <c r="B46" s="147"/>
      <c r="C46" s="147"/>
      <c r="D46" s="147"/>
      <c r="E46" s="147"/>
      <c r="F46" s="147"/>
      <c r="G46" s="147"/>
      <c r="H46" s="25">
        <f>SUM(H38:H45)</f>
        <v>0.99999999999999989</v>
      </c>
      <c r="I46" s="26">
        <f>SUM(I38:I45)</f>
        <v>5777.07</v>
      </c>
      <c r="J46" s="27"/>
    </row>
    <row r="47" spans="1:10" s="28" customFormat="1" ht="34.9" customHeight="1" x14ac:dyDescent="0.25">
      <c r="A47" s="165" t="s">
        <v>145</v>
      </c>
      <c r="B47" s="144" t="s">
        <v>219</v>
      </c>
      <c r="C47" s="144"/>
      <c r="D47" s="144"/>
      <c r="E47" s="144"/>
      <c r="F47" s="144"/>
      <c r="G47" s="144"/>
      <c r="H47" s="144"/>
      <c r="I47" s="144"/>
      <c r="J47" s="27"/>
    </row>
    <row r="48" spans="1:10" s="28" customFormat="1" ht="1.1499999999999999" customHeight="1" x14ac:dyDescent="0.25">
      <c r="A48" s="166"/>
      <c r="B48" s="145"/>
      <c r="C48" s="145"/>
      <c r="D48" s="145"/>
      <c r="E48" s="145"/>
      <c r="F48" s="145"/>
      <c r="G48" s="145"/>
      <c r="H48" s="145"/>
      <c r="I48" s="145"/>
      <c r="J48" s="27"/>
    </row>
    <row r="49" spans="1:10" s="28" customFormat="1" ht="1.1499999999999999" customHeight="1" x14ac:dyDescent="0.25">
      <c r="A49" s="166"/>
      <c r="B49" s="145"/>
      <c r="C49" s="145"/>
      <c r="D49" s="145"/>
      <c r="E49" s="145"/>
      <c r="F49" s="145"/>
      <c r="G49" s="145"/>
      <c r="H49" s="145"/>
      <c r="I49" s="145"/>
      <c r="J49" s="27"/>
    </row>
    <row r="50" spans="1:10" s="28" customFormat="1" ht="1.1499999999999999" customHeight="1" x14ac:dyDescent="0.25">
      <c r="A50" s="166"/>
      <c r="B50" s="145"/>
      <c r="C50" s="145"/>
      <c r="D50" s="145"/>
      <c r="E50" s="145"/>
      <c r="F50" s="145"/>
      <c r="G50" s="145"/>
      <c r="H50" s="145"/>
      <c r="I50" s="145"/>
      <c r="J50" s="27"/>
    </row>
    <row r="51" spans="1:10" s="28" customFormat="1" ht="1.1499999999999999" customHeight="1" x14ac:dyDescent="0.25">
      <c r="A51" s="166"/>
      <c r="B51" s="145"/>
      <c r="C51" s="145"/>
      <c r="D51" s="145"/>
      <c r="E51" s="145"/>
      <c r="F51" s="145"/>
      <c r="G51" s="145"/>
      <c r="H51" s="145"/>
      <c r="I51" s="145"/>
      <c r="J51" s="27"/>
    </row>
    <row r="52" spans="1:10" s="28" customFormat="1" ht="1.1499999999999999" customHeight="1" x14ac:dyDescent="0.25">
      <c r="A52" s="166"/>
      <c r="B52" s="145"/>
      <c r="C52" s="145"/>
      <c r="D52" s="145"/>
      <c r="E52" s="145"/>
      <c r="F52" s="145"/>
      <c r="G52" s="145"/>
      <c r="H52" s="145"/>
      <c r="I52" s="145"/>
      <c r="J52" s="27"/>
    </row>
    <row r="53" spans="1:10" s="28" customFormat="1" ht="1.1499999999999999" customHeight="1" x14ac:dyDescent="0.25">
      <c r="A53" s="166"/>
      <c r="B53" s="145"/>
      <c r="C53" s="145"/>
      <c r="D53" s="145"/>
      <c r="E53" s="145"/>
      <c r="F53" s="145"/>
      <c r="G53" s="145"/>
      <c r="H53" s="145"/>
      <c r="I53" s="145"/>
      <c r="J53" s="27"/>
    </row>
    <row r="54" spans="1:10" s="28" customFormat="1" ht="1.1499999999999999" customHeight="1" x14ac:dyDescent="0.25">
      <c r="A54" s="166"/>
      <c r="B54" s="145"/>
      <c r="C54" s="145"/>
      <c r="D54" s="145"/>
      <c r="E54" s="145"/>
      <c r="F54" s="145"/>
      <c r="G54" s="145"/>
      <c r="H54" s="145"/>
      <c r="I54" s="145"/>
      <c r="J54" s="27"/>
    </row>
    <row r="55" spans="1:10" s="28" customFormat="1" ht="1.1499999999999999" customHeight="1" x14ac:dyDescent="0.25">
      <c r="A55" s="166"/>
      <c r="B55" s="145"/>
      <c r="C55" s="145"/>
      <c r="D55" s="145"/>
      <c r="E55" s="145"/>
      <c r="F55" s="145"/>
      <c r="G55" s="145"/>
      <c r="H55" s="145"/>
      <c r="I55" s="145"/>
      <c r="J55" s="27"/>
    </row>
    <row r="56" spans="1:10" ht="1.1499999999999999" customHeight="1" x14ac:dyDescent="0.25">
      <c r="A56" s="167"/>
      <c r="B56" s="146"/>
      <c r="C56" s="146"/>
      <c r="D56" s="146"/>
      <c r="E56" s="146"/>
      <c r="F56" s="146"/>
      <c r="G56" s="146"/>
      <c r="H56" s="146"/>
      <c r="I56" s="146"/>
    </row>
    <row r="57" spans="1:10" ht="33.75" customHeight="1" x14ac:dyDescent="0.25">
      <c r="A57" s="22" t="s">
        <v>42</v>
      </c>
      <c r="B57" s="150" t="s">
        <v>43</v>
      </c>
      <c r="C57" s="150"/>
      <c r="D57" s="150"/>
      <c r="E57" s="150"/>
      <c r="F57" s="150"/>
      <c r="G57" s="150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43" t="s">
        <v>44</v>
      </c>
      <c r="C58" s="143"/>
      <c r="D58" s="143"/>
      <c r="E58" s="143"/>
      <c r="F58" s="143"/>
      <c r="G58" s="143"/>
      <c r="H58" s="23">
        <v>0.2</v>
      </c>
      <c r="I58" s="24">
        <f t="shared" ref="I58:I65" si="2">$I$46*H58</f>
        <v>1155.414</v>
      </c>
    </row>
    <row r="59" spans="1:10" ht="15" customHeight="1" x14ac:dyDescent="0.25">
      <c r="A59" s="17">
        <v>2</v>
      </c>
      <c r="B59" s="143" t="s">
        <v>45</v>
      </c>
      <c r="C59" s="143"/>
      <c r="D59" s="143"/>
      <c r="E59" s="143"/>
      <c r="F59" s="143"/>
      <c r="G59" s="143"/>
      <c r="H59" s="23">
        <v>1.4999999999999999E-2</v>
      </c>
      <c r="I59" s="24">
        <f t="shared" si="2"/>
        <v>86.656049999999993</v>
      </c>
    </row>
    <row r="60" spans="1:10" ht="15" customHeight="1" x14ac:dyDescent="0.25">
      <c r="A60" s="17">
        <v>3</v>
      </c>
      <c r="B60" s="143" t="s">
        <v>46</v>
      </c>
      <c r="C60" s="143"/>
      <c r="D60" s="143"/>
      <c r="E60" s="143"/>
      <c r="F60" s="143"/>
      <c r="G60" s="143"/>
      <c r="H60" s="23">
        <v>0.01</v>
      </c>
      <c r="I60" s="24">
        <f t="shared" si="2"/>
        <v>57.770699999999998</v>
      </c>
    </row>
    <row r="61" spans="1:10" ht="15" customHeight="1" x14ac:dyDescent="0.25">
      <c r="A61" s="17">
        <v>4</v>
      </c>
      <c r="B61" s="143" t="s">
        <v>47</v>
      </c>
      <c r="C61" s="143"/>
      <c r="D61" s="143"/>
      <c r="E61" s="143"/>
      <c r="F61" s="143"/>
      <c r="G61" s="143"/>
      <c r="H61" s="23">
        <v>2E-3</v>
      </c>
      <c r="I61" s="24">
        <f t="shared" si="2"/>
        <v>11.55414</v>
      </c>
    </row>
    <row r="62" spans="1:10" ht="15" customHeight="1" x14ac:dyDescent="0.25">
      <c r="A62" s="17">
        <v>5</v>
      </c>
      <c r="B62" s="143" t="s">
        <v>48</v>
      </c>
      <c r="C62" s="143"/>
      <c r="D62" s="143"/>
      <c r="E62" s="143"/>
      <c r="F62" s="143"/>
      <c r="G62" s="143"/>
      <c r="H62" s="23">
        <v>2.5000000000000001E-2</v>
      </c>
      <c r="I62" s="24">
        <f t="shared" si="2"/>
        <v>144.42675</v>
      </c>
    </row>
    <row r="63" spans="1:10" ht="15" customHeight="1" x14ac:dyDescent="0.25">
      <c r="A63" s="17">
        <v>6</v>
      </c>
      <c r="B63" s="143" t="s">
        <v>49</v>
      </c>
      <c r="C63" s="143"/>
      <c r="D63" s="143"/>
      <c r="E63" s="143"/>
      <c r="F63" s="143"/>
      <c r="G63" s="143"/>
      <c r="H63" s="23">
        <v>0.08</v>
      </c>
      <c r="I63" s="24">
        <f t="shared" si="2"/>
        <v>462.16559999999998</v>
      </c>
    </row>
    <row r="64" spans="1:10" ht="15" customHeight="1" x14ac:dyDescent="0.25">
      <c r="A64" s="17">
        <v>7</v>
      </c>
      <c r="B64" s="143" t="s">
        <v>224</v>
      </c>
      <c r="C64" s="143"/>
      <c r="D64" s="143"/>
      <c r="E64" s="143"/>
      <c r="F64" s="143"/>
      <c r="G64" s="143"/>
      <c r="H64" s="23">
        <v>0.03</v>
      </c>
      <c r="I64" s="24">
        <f t="shared" si="2"/>
        <v>173.31209999999999</v>
      </c>
    </row>
    <row r="65" spans="1:10" ht="15" customHeight="1" x14ac:dyDescent="0.25">
      <c r="A65" s="17">
        <v>8</v>
      </c>
      <c r="B65" s="143" t="s">
        <v>50</v>
      </c>
      <c r="C65" s="143"/>
      <c r="D65" s="143"/>
      <c r="E65" s="143"/>
      <c r="F65" s="143"/>
      <c r="G65" s="143"/>
      <c r="H65" s="23">
        <v>6.0000000000000001E-3</v>
      </c>
      <c r="I65" s="24">
        <f t="shared" si="2"/>
        <v>34.662419999999997</v>
      </c>
    </row>
    <row r="66" spans="1:10" s="28" customFormat="1" ht="15" customHeight="1" x14ac:dyDescent="0.25">
      <c r="A66" s="147" t="s">
        <v>51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2125.9617600000001</v>
      </c>
      <c r="J66" s="27"/>
    </row>
    <row r="67" spans="1:10" ht="15" customHeight="1" x14ac:dyDescent="0.25">
      <c r="A67" s="165" t="s">
        <v>223</v>
      </c>
      <c r="B67" s="148" t="s">
        <v>52</v>
      </c>
      <c r="C67" s="148"/>
      <c r="D67" s="148"/>
      <c r="E67" s="148"/>
      <c r="F67" s="148"/>
      <c r="G67" s="148"/>
      <c r="H67" s="148"/>
      <c r="I67" s="148"/>
    </row>
    <row r="68" spans="1:10" ht="30.75" customHeight="1" x14ac:dyDescent="0.25">
      <c r="A68" s="167"/>
      <c r="B68" s="149" t="s">
        <v>53</v>
      </c>
      <c r="C68" s="149"/>
      <c r="D68" s="149"/>
      <c r="E68" s="149"/>
      <c r="F68" s="149"/>
      <c r="G68" s="149"/>
      <c r="H68" s="149"/>
      <c r="I68" s="149"/>
    </row>
    <row r="69" spans="1:10" ht="33.75" customHeight="1" x14ac:dyDescent="0.25">
      <c r="A69" s="22" t="s">
        <v>54</v>
      </c>
      <c r="B69" s="163" t="s">
        <v>55</v>
      </c>
      <c r="C69" s="163"/>
      <c r="D69" s="163"/>
      <c r="E69" s="163"/>
      <c r="F69" s="163"/>
      <c r="G69" s="163"/>
      <c r="H69" s="120" t="s">
        <v>35</v>
      </c>
      <c r="I69" s="120" t="s">
        <v>36</v>
      </c>
    </row>
    <row r="70" spans="1:10" ht="15" customHeight="1" x14ac:dyDescent="0.25">
      <c r="A70" s="17">
        <v>1</v>
      </c>
      <c r="B70" s="143" t="s">
        <v>56</v>
      </c>
      <c r="C70" s="143"/>
      <c r="D70" s="143"/>
      <c r="E70" s="143"/>
      <c r="F70" s="143"/>
      <c r="G70" s="143"/>
      <c r="H70" s="23">
        <v>0.119314</v>
      </c>
      <c r="I70" s="24">
        <f t="shared" ref="I70:I77" si="3">$I$46*H70</f>
        <v>689.28532998000003</v>
      </c>
    </row>
    <row r="71" spans="1:10" ht="15" customHeight="1" x14ac:dyDescent="0.25">
      <c r="A71" s="17">
        <v>2</v>
      </c>
      <c r="B71" s="143" t="s">
        <v>225</v>
      </c>
      <c r="C71" s="143"/>
      <c r="D71" s="143"/>
      <c r="E71" s="143"/>
      <c r="F71" s="143"/>
      <c r="G71" s="143"/>
      <c r="H71" s="23">
        <v>2.0479000000000001E-2</v>
      </c>
      <c r="I71" s="24">
        <f t="shared" si="3"/>
        <v>118.30861652999999</v>
      </c>
    </row>
    <row r="72" spans="1:10" ht="15" customHeight="1" x14ac:dyDescent="0.25">
      <c r="A72" s="17">
        <v>3</v>
      </c>
      <c r="B72" s="143" t="s">
        <v>204</v>
      </c>
      <c r="C72" s="143"/>
      <c r="D72" s="143"/>
      <c r="E72" s="143"/>
      <c r="F72" s="143"/>
      <c r="G72" s="143"/>
      <c r="H72" s="23">
        <v>1.2123E-2</v>
      </c>
      <c r="I72" s="24">
        <f t="shared" si="3"/>
        <v>70.035419609999991</v>
      </c>
    </row>
    <row r="73" spans="1:10" ht="15" customHeight="1" x14ac:dyDescent="0.25">
      <c r="A73" s="17">
        <v>4</v>
      </c>
      <c r="B73" s="143" t="s">
        <v>58</v>
      </c>
      <c r="C73" s="143"/>
      <c r="D73" s="143"/>
      <c r="E73" s="143"/>
      <c r="F73" s="143"/>
      <c r="G73" s="143"/>
      <c r="H73" s="23">
        <v>1.1436E-2</v>
      </c>
      <c r="I73" s="24">
        <f t="shared" si="3"/>
        <v>66.066572519999994</v>
      </c>
    </row>
    <row r="74" spans="1:10" ht="15" customHeight="1" x14ac:dyDescent="0.25">
      <c r="A74" s="17">
        <v>5</v>
      </c>
      <c r="B74" s="143" t="s">
        <v>59</v>
      </c>
      <c r="C74" s="143"/>
      <c r="D74" s="143"/>
      <c r="E74" s="143"/>
      <c r="F74" s="143"/>
      <c r="G74" s="143"/>
      <c r="H74" s="23">
        <v>1.74E-4</v>
      </c>
      <c r="I74" s="24">
        <f t="shared" si="3"/>
        <v>1.00521018</v>
      </c>
    </row>
    <row r="75" spans="1:10" ht="15" customHeight="1" x14ac:dyDescent="0.25">
      <c r="A75" s="17">
        <v>6</v>
      </c>
      <c r="B75" s="143" t="s">
        <v>60</v>
      </c>
      <c r="C75" s="143"/>
      <c r="D75" s="143"/>
      <c r="E75" s="143"/>
      <c r="F75" s="143"/>
      <c r="G75" s="143"/>
      <c r="H75" s="23">
        <v>4.4200000000000001E-4</v>
      </c>
      <c r="I75" s="24">
        <f t="shared" si="3"/>
        <v>2.55346494</v>
      </c>
    </row>
    <row r="76" spans="1:10" ht="15" customHeight="1" x14ac:dyDescent="0.25">
      <c r="A76" s="17">
        <v>7</v>
      </c>
      <c r="B76" s="143" t="s">
        <v>61</v>
      </c>
      <c r="C76" s="143"/>
      <c r="D76" s="143"/>
      <c r="E76" s="143"/>
      <c r="F76" s="143"/>
      <c r="G76" s="143"/>
      <c r="H76" s="23">
        <v>1.85E-4</v>
      </c>
      <c r="I76" s="24">
        <f t="shared" si="3"/>
        <v>1.06875795</v>
      </c>
    </row>
    <row r="77" spans="1:10" ht="15" customHeight="1" x14ac:dyDescent="0.25">
      <c r="A77" s="17">
        <v>8</v>
      </c>
      <c r="B77" s="143" t="s">
        <v>62</v>
      </c>
      <c r="C77" s="143"/>
      <c r="D77" s="143"/>
      <c r="E77" s="143"/>
      <c r="F77" s="143"/>
      <c r="G77" s="143"/>
      <c r="H77" s="23">
        <v>9.0789999999999996E-2</v>
      </c>
      <c r="I77" s="24">
        <f t="shared" si="3"/>
        <v>524.5001853</v>
      </c>
    </row>
    <row r="78" spans="1:10" s="28" customFormat="1" ht="15" customHeight="1" x14ac:dyDescent="0.25">
      <c r="A78" s="147" t="s">
        <v>63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1472.8235570100001</v>
      </c>
      <c r="J78" s="27"/>
    </row>
    <row r="79" spans="1:10" ht="11.25" customHeight="1" x14ac:dyDescent="0.25">
      <c r="A79" s="29" t="s">
        <v>64</v>
      </c>
      <c r="B79" s="148" t="s">
        <v>65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9" t="s">
        <v>66</v>
      </c>
      <c r="B80" s="149" t="s">
        <v>67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68</v>
      </c>
      <c r="B81" s="150" t="s">
        <v>69</v>
      </c>
      <c r="C81" s="150"/>
      <c r="D81" s="150"/>
      <c r="E81" s="150"/>
      <c r="F81" s="150"/>
      <c r="G81" s="150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43" t="s">
        <v>70</v>
      </c>
      <c r="C82" s="143"/>
      <c r="D82" s="143"/>
      <c r="E82" s="143"/>
      <c r="F82" s="143"/>
      <c r="G82" s="143"/>
      <c r="H82" s="23">
        <v>4.8321000000000003E-2</v>
      </c>
      <c r="I82" s="24">
        <f>$I$46*H82</f>
        <v>279.15379947000002</v>
      </c>
    </row>
    <row r="83" spans="1:11" ht="15" customHeight="1" x14ac:dyDescent="0.25">
      <c r="A83" s="17">
        <v>2</v>
      </c>
      <c r="B83" s="143" t="s">
        <v>71</v>
      </c>
      <c r="C83" s="143"/>
      <c r="D83" s="143"/>
      <c r="E83" s="143"/>
      <c r="F83" s="143"/>
      <c r="G83" s="143"/>
      <c r="H83" s="23">
        <v>3.5109999999999998E-3</v>
      </c>
      <c r="I83" s="24">
        <f>$I$46*H83</f>
        <v>20.283292769999999</v>
      </c>
    </row>
    <row r="84" spans="1:11" ht="15" customHeight="1" x14ac:dyDescent="0.25">
      <c r="A84" s="17">
        <v>3</v>
      </c>
      <c r="B84" s="143" t="s">
        <v>72</v>
      </c>
      <c r="C84" s="143"/>
      <c r="D84" s="143"/>
      <c r="E84" s="143"/>
      <c r="F84" s="143"/>
      <c r="G84" s="143"/>
      <c r="H84" s="23">
        <v>1.9328000000000001E-2</v>
      </c>
      <c r="I84" s="24">
        <f>$I$46*H84</f>
        <v>111.65920896</v>
      </c>
    </row>
    <row r="85" spans="1:11" s="28" customFormat="1" ht="15" customHeight="1" x14ac:dyDescent="0.25">
      <c r="A85" s="147" t="s">
        <v>73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411.09630120000003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50" t="s">
        <v>75</v>
      </c>
      <c r="C87" s="150"/>
      <c r="D87" s="150"/>
      <c r="E87" s="150"/>
      <c r="F87" s="150"/>
      <c r="G87" s="150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43" t="s">
        <v>76</v>
      </c>
      <c r="C88" s="143"/>
      <c r="D88" s="143"/>
      <c r="E88" s="143"/>
      <c r="F88" s="143"/>
      <c r="G88" s="143"/>
      <c r="H88" s="23">
        <f>(H66*H78)</f>
        <v>9.3819024000000015E-2</v>
      </c>
      <c r="I88" s="24">
        <f>$I$46*H88</f>
        <v>541.99906897968003</v>
      </c>
    </row>
    <row r="89" spans="1:11" s="28" customFormat="1" ht="15" customHeight="1" x14ac:dyDescent="0.25">
      <c r="A89" s="147" t="s">
        <v>77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541.99906897968003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192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4551.8806871896804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50" t="s">
        <v>79</v>
      </c>
      <c r="C93" s="150"/>
      <c r="D93" s="150"/>
      <c r="E93" s="150"/>
      <c r="F93" s="150"/>
      <c r="G93" s="150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43" t="s">
        <v>20</v>
      </c>
      <c r="C94" s="143"/>
      <c r="D94" s="143"/>
      <c r="E94" s="143"/>
      <c r="F94" s="143"/>
      <c r="G94" s="143"/>
      <c r="H94" s="23">
        <f t="shared" ref="H94:H102" si="4">I94/$I$46</f>
        <v>0.13645671594770359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43" t="s">
        <v>21</v>
      </c>
      <c r="C95" s="143"/>
      <c r="D95" s="143"/>
      <c r="E95" s="143"/>
      <c r="F95" s="143"/>
      <c r="G95" s="143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83" t="s">
        <v>180</v>
      </c>
      <c r="C96" s="184"/>
      <c r="D96" s="184"/>
      <c r="E96" s="184"/>
      <c r="F96" s="184"/>
      <c r="G96" s="185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43" t="s">
        <v>80</v>
      </c>
      <c r="C97" s="143"/>
      <c r="D97" s="143"/>
      <c r="E97" s="143"/>
      <c r="F97" s="143"/>
      <c r="G97" s="143"/>
      <c r="H97" s="23">
        <f t="shared" si="4"/>
        <v>1.5519978120396686E-3</v>
      </c>
      <c r="I97" s="24">
        <f>I107</f>
        <v>8.9660000000000082</v>
      </c>
    </row>
    <row r="98" spans="1:10" ht="15" customHeight="1" x14ac:dyDescent="0.25">
      <c r="A98" s="17">
        <f t="shared" si="5"/>
        <v>5</v>
      </c>
      <c r="B98" s="143" t="s">
        <v>81</v>
      </c>
      <c r="C98" s="143"/>
      <c r="D98" s="143"/>
      <c r="E98" s="143"/>
      <c r="F98" s="143"/>
      <c r="G98" s="143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43" t="s">
        <v>215</v>
      </c>
      <c r="C99" s="143"/>
      <c r="D99" s="143"/>
      <c r="E99" s="143"/>
      <c r="F99" s="143"/>
      <c r="G99" s="143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43" t="s">
        <v>216</v>
      </c>
      <c r="C100" s="143"/>
      <c r="D100" s="143"/>
      <c r="E100" s="143"/>
      <c r="F100" s="143"/>
      <c r="G100" s="143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43" t="s">
        <v>233</v>
      </c>
      <c r="C101" s="143"/>
      <c r="D101" s="143"/>
      <c r="E101" s="143"/>
      <c r="F101" s="143"/>
      <c r="G101" s="143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43" t="s">
        <v>82</v>
      </c>
      <c r="C102" s="143"/>
      <c r="D102" s="143"/>
      <c r="E102" s="143"/>
      <c r="F102" s="143"/>
      <c r="G102" s="143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47" t="s">
        <v>83</v>
      </c>
      <c r="B103" s="147"/>
      <c r="C103" s="147"/>
      <c r="D103" s="147"/>
      <c r="E103" s="147"/>
      <c r="F103" s="147"/>
      <c r="G103" s="147"/>
      <c r="H103" s="25">
        <f>SUM(H94:H102)</f>
        <v>0.13800871375974325</v>
      </c>
      <c r="I103" s="26">
        <f>SUM(I94:I102)</f>
        <v>797.28599999999994</v>
      </c>
      <c r="J103" s="34"/>
    </row>
    <row r="104" spans="1:10" ht="18" customHeight="1" x14ac:dyDescent="0.25">
      <c r="A104" s="29" t="s">
        <v>84</v>
      </c>
      <c r="B104" s="191" t="s">
        <v>85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82" t="s">
        <v>86</v>
      </c>
      <c r="B105" s="182"/>
      <c r="C105" s="182"/>
      <c r="D105" s="182"/>
      <c r="E105" s="182"/>
      <c r="F105" s="182"/>
      <c r="G105" s="182"/>
      <c r="H105" s="182"/>
      <c r="I105" s="182"/>
    </row>
    <row r="106" spans="1:10" ht="24" customHeight="1" x14ac:dyDescent="0.25">
      <c r="A106" s="159" t="s">
        <v>87</v>
      </c>
      <c r="B106" s="159"/>
      <c r="C106" s="17" t="s">
        <v>88</v>
      </c>
      <c r="D106" s="17" t="s">
        <v>89</v>
      </c>
      <c r="E106" s="17" t="s">
        <v>90</v>
      </c>
      <c r="F106" s="17" t="s">
        <v>91</v>
      </c>
      <c r="G106" s="17" t="s">
        <v>92</v>
      </c>
      <c r="H106" s="23" t="s">
        <v>93</v>
      </c>
      <c r="I106" s="24" t="s">
        <v>94</v>
      </c>
    </row>
    <row r="107" spans="1:10" ht="15" customHeight="1" x14ac:dyDescent="0.25">
      <c r="A107" s="192">
        <f>IF(I12="Não aplicável",0,I12)</f>
        <v>5.3</v>
      </c>
      <c r="B107" s="192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4443.8999999999996</v>
      </c>
      <c r="G107" s="38">
        <f>IF(I14="Não aplicável",0,I14)</f>
        <v>0.06</v>
      </c>
      <c r="H107" s="37">
        <f>F107*G107</f>
        <v>266.63399999999996</v>
      </c>
      <c r="I107" s="24">
        <f>IF((E107-H107)&gt;0,E107-H107,0)</f>
        <v>8.9660000000000082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82" t="s">
        <v>95</v>
      </c>
      <c r="B109" s="182"/>
      <c r="C109" s="182"/>
      <c r="D109" s="182"/>
      <c r="E109" s="182"/>
      <c r="F109" s="182"/>
      <c r="G109" s="182"/>
      <c r="H109" s="182"/>
      <c r="I109" s="182"/>
    </row>
    <row r="110" spans="1:10" ht="23.25" customHeight="1" x14ac:dyDescent="0.25">
      <c r="A110" s="159" t="s">
        <v>87</v>
      </c>
      <c r="B110" s="159"/>
      <c r="C110" s="17" t="s">
        <v>96</v>
      </c>
      <c r="D110" s="17" t="s">
        <v>89</v>
      </c>
      <c r="E110" s="17" t="s">
        <v>90</v>
      </c>
      <c r="F110" s="17" t="s">
        <v>91</v>
      </c>
      <c r="G110" s="17" t="s">
        <v>92</v>
      </c>
      <c r="H110" s="23" t="s">
        <v>93</v>
      </c>
      <c r="I110" s="24" t="s">
        <v>94</v>
      </c>
    </row>
    <row r="111" spans="1:10" ht="15" customHeight="1" x14ac:dyDescent="0.25">
      <c r="A111" s="186">
        <f>IF(I18="Não aplicável",0,I18)</f>
        <v>0</v>
      </c>
      <c r="B111" s="186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7" t="s">
        <v>177</v>
      </c>
      <c r="B113" s="188"/>
      <c r="C113" s="188"/>
      <c r="D113" s="188"/>
      <c r="E113" s="188"/>
      <c r="F113" s="189" t="str">
        <f>A15</f>
        <v xml:space="preserve">Auxílio Alimentação </v>
      </c>
      <c r="G113" s="189"/>
      <c r="H113" s="189"/>
      <c r="I113" s="190"/>
    </row>
    <row r="114" spans="1:12" ht="23.25" customHeight="1" x14ac:dyDescent="0.25">
      <c r="A114" s="142" t="s">
        <v>87</v>
      </c>
      <c r="B114" s="142"/>
      <c r="C114" s="81" t="s">
        <v>96</v>
      </c>
      <c r="D114" s="81" t="s">
        <v>89</v>
      </c>
      <c r="E114" s="81" t="s">
        <v>90</v>
      </c>
      <c r="F114" s="81" t="s">
        <v>91</v>
      </c>
      <c r="G114" s="81" t="s">
        <v>92</v>
      </c>
      <c r="H114" s="79" t="str">
        <f>H106</f>
        <v>Valor desconto</v>
      </c>
      <c r="I114" s="80" t="s">
        <v>94</v>
      </c>
    </row>
    <row r="115" spans="1:12" ht="15" customHeight="1" x14ac:dyDescent="0.25">
      <c r="A115" s="186">
        <f>IF(I15="Não aplicável",0,I15)</f>
        <v>37.9</v>
      </c>
      <c r="B115" s="186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93" t="s">
        <v>98</v>
      </c>
      <c r="B117" s="193"/>
      <c r="C117" s="193"/>
      <c r="D117" s="193"/>
      <c r="E117" s="193"/>
      <c r="F117" s="193"/>
      <c r="G117" s="193"/>
      <c r="H117" s="47">
        <f>H46+H91+H103</f>
        <v>1.925930737759743</v>
      </c>
      <c r="I117" s="48">
        <f>I46+I91+I103</f>
        <v>11126.236687189681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60" t="s">
        <v>99</v>
      </c>
      <c r="B119" s="160"/>
      <c r="C119" s="160"/>
      <c r="D119" s="160"/>
      <c r="E119" s="160"/>
      <c r="F119" s="160"/>
      <c r="G119" s="160"/>
      <c r="H119" s="160"/>
      <c r="I119" s="160"/>
    </row>
    <row r="120" spans="1:12" ht="33.75" customHeight="1" x14ac:dyDescent="0.25">
      <c r="A120" s="22" t="s">
        <v>33</v>
      </c>
      <c r="B120" s="150" t="s">
        <v>100</v>
      </c>
      <c r="C120" s="150"/>
      <c r="D120" s="150"/>
      <c r="E120" s="150"/>
      <c r="F120" s="150"/>
      <c r="G120" s="150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43" t="s">
        <v>101</v>
      </c>
      <c r="C121" s="143"/>
      <c r="D121" s="143"/>
      <c r="E121" s="143"/>
      <c r="F121" s="143"/>
      <c r="G121" s="143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51" t="s">
        <v>102</v>
      </c>
      <c r="C122" s="151"/>
      <c r="D122" s="151"/>
      <c r="E122" s="151"/>
      <c r="F122" s="151"/>
      <c r="G122" s="15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43" t="s">
        <v>103</v>
      </c>
      <c r="C123" s="143"/>
      <c r="D123" s="143"/>
      <c r="E123" s="143"/>
      <c r="F123" s="143"/>
      <c r="G123" s="143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43" t="s">
        <v>200</v>
      </c>
      <c r="C124" s="143"/>
      <c r="D124" s="143"/>
      <c r="E124" s="143"/>
      <c r="F124" s="143"/>
      <c r="G124" s="143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43" t="s">
        <v>202</v>
      </c>
      <c r="C125" s="143"/>
      <c r="D125" s="143"/>
      <c r="E125" s="143"/>
      <c r="F125" s="143"/>
      <c r="G125" s="143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43" t="s">
        <v>201</v>
      </c>
      <c r="C126" s="143"/>
      <c r="D126" s="143"/>
      <c r="E126" s="143"/>
      <c r="F126" s="143"/>
      <c r="G126" s="143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43" t="s">
        <v>105</v>
      </c>
      <c r="C127" s="143"/>
      <c r="D127" s="143"/>
      <c r="E127" s="143"/>
      <c r="F127" s="143"/>
      <c r="G127" s="143"/>
      <c r="H127" s="23">
        <f t="shared" si="6"/>
        <v>0</v>
      </c>
      <c r="I127" s="24">
        <v>0</v>
      </c>
    </row>
    <row r="128" spans="1:12" ht="15" customHeight="1" x14ac:dyDescent="0.25">
      <c r="A128" s="147" t="s">
        <v>106</v>
      </c>
      <c r="B128" s="147"/>
      <c r="C128" s="147"/>
      <c r="D128" s="147"/>
      <c r="E128" s="147"/>
      <c r="F128" s="147"/>
      <c r="G128" s="147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48" t="s">
        <v>203</v>
      </c>
      <c r="C129" s="148"/>
      <c r="D129" s="148"/>
      <c r="E129" s="148"/>
      <c r="F129" s="148"/>
      <c r="G129" s="148"/>
      <c r="H129" s="148"/>
      <c r="I129" s="148"/>
    </row>
    <row r="130" spans="1:12" ht="5.25" customHeight="1" x14ac:dyDescent="0.25"/>
    <row r="131" spans="1:12" ht="48.75" customHeight="1" x14ac:dyDescent="0.25">
      <c r="A131" s="195" t="s">
        <v>107</v>
      </c>
      <c r="B131" s="195"/>
      <c r="C131" s="195"/>
      <c r="D131" s="195"/>
      <c r="E131" s="195"/>
      <c r="F131" s="55">
        <f>I29</f>
        <v>0.1</v>
      </c>
      <c r="G131" s="56">
        <f>I133*F131</f>
        <v>1111.727068718968</v>
      </c>
      <c r="H131" s="57" t="s">
        <v>108</v>
      </c>
      <c r="I131" s="58">
        <f>I97</f>
        <v>8.9660000000000082</v>
      </c>
    </row>
    <row r="132" spans="1:12" s="61" customFormat="1" ht="16.5" customHeight="1" x14ac:dyDescent="0.25">
      <c r="A132" s="196" t="s">
        <v>109</v>
      </c>
      <c r="B132" s="196"/>
      <c r="C132" s="57" t="s">
        <v>110</v>
      </c>
      <c r="D132" s="57" t="s">
        <v>111</v>
      </c>
      <c r="E132" s="57" t="s">
        <v>112</v>
      </c>
      <c r="F132" s="57" t="s">
        <v>113</v>
      </c>
      <c r="G132" s="57" t="s">
        <v>114</v>
      </c>
      <c r="H132" s="57" t="s">
        <v>115</v>
      </c>
      <c r="I132" s="59" t="s">
        <v>116</v>
      </c>
      <c r="J132" s="60"/>
    </row>
    <row r="133" spans="1:12" ht="16.5" customHeight="1" x14ac:dyDescent="0.25">
      <c r="A133" s="197">
        <f>I46</f>
        <v>5777.07</v>
      </c>
      <c r="B133" s="197"/>
      <c r="C133" s="62">
        <f>I66</f>
        <v>2125.9617600000001</v>
      </c>
      <c r="D133" s="62">
        <f>I78</f>
        <v>1472.8235570100001</v>
      </c>
      <c r="E133" s="62">
        <f>I85</f>
        <v>411.09630120000003</v>
      </c>
      <c r="F133" s="62">
        <f>I89</f>
        <v>541.99906897968003</v>
      </c>
      <c r="G133" s="62">
        <f>I103</f>
        <v>797.28599999999994</v>
      </c>
      <c r="H133" s="62">
        <f>A133+C133+D133+E133+F133+G133</f>
        <v>11126.236687189679</v>
      </c>
      <c r="I133" s="62">
        <f>H133-I131</f>
        <v>11117.270687189679</v>
      </c>
      <c r="J133" s="34"/>
    </row>
    <row r="134" spans="1:12" ht="4.5" customHeight="1" x14ac:dyDescent="0.25">
      <c r="A134" s="29"/>
      <c r="B134" s="198"/>
      <c r="C134" s="198"/>
      <c r="D134" s="198"/>
      <c r="E134" s="198"/>
      <c r="F134" s="198"/>
      <c r="G134" s="198"/>
      <c r="H134" s="198"/>
      <c r="I134" s="198"/>
    </row>
    <row r="135" spans="1:12" ht="33.75" customHeight="1" x14ac:dyDescent="0.25">
      <c r="A135" s="22" t="s">
        <v>42</v>
      </c>
      <c r="B135" s="150" t="s">
        <v>117</v>
      </c>
      <c r="C135" s="150"/>
      <c r="D135" s="150"/>
      <c r="E135" s="150"/>
      <c r="F135" s="150"/>
      <c r="G135" s="150"/>
      <c r="H135" s="22" t="s">
        <v>35</v>
      </c>
      <c r="I135" s="22" t="s">
        <v>36</v>
      </c>
    </row>
    <row r="136" spans="1:12" ht="15" customHeight="1" x14ac:dyDescent="0.25">
      <c r="A136" s="17">
        <v>1</v>
      </c>
      <c r="B136" s="143" t="s">
        <v>118</v>
      </c>
      <c r="C136" s="143"/>
      <c r="D136" s="143"/>
      <c r="E136" s="143"/>
      <c r="F136" s="143"/>
      <c r="G136" s="143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43" t="s">
        <v>119</v>
      </c>
      <c r="C137" s="143"/>
      <c r="D137" s="143"/>
      <c r="E137" s="143"/>
      <c r="F137" s="143"/>
      <c r="G137" s="143"/>
      <c r="H137" s="23">
        <f>I137/$I$146</f>
        <v>0</v>
      </c>
      <c r="I137" s="24">
        <v>0</v>
      </c>
    </row>
    <row r="138" spans="1:12" ht="35.65" customHeight="1" x14ac:dyDescent="0.25">
      <c r="A138" s="147" t="s">
        <v>182</v>
      </c>
      <c r="B138" s="147"/>
      <c r="C138" s="147"/>
      <c r="D138" s="147"/>
      <c r="E138" s="147"/>
      <c r="F138" s="147"/>
      <c r="G138" s="147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54</v>
      </c>
      <c r="B140" s="150" t="s">
        <v>120</v>
      </c>
      <c r="C140" s="150"/>
      <c r="D140" s="150"/>
      <c r="E140" s="150"/>
      <c r="F140" s="150"/>
      <c r="G140" s="150"/>
      <c r="H140" s="22" t="s">
        <v>35</v>
      </c>
      <c r="I140" s="22" t="s">
        <v>36</v>
      </c>
    </row>
    <row r="141" spans="1:12" ht="15" customHeight="1" x14ac:dyDescent="0.25">
      <c r="A141" s="17">
        <v>1</v>
      </c>
      <c r="B141" s="143" t="s">
        <v>120</v>
      </c>
      <c r="C141" s="143"/>
      <c r="D141" s="143"/>
      <c r="E141" s="143"/>
      <c r="F141" s="143"/>
      <c r="G141" s="143"/>
      <c r="H141" s="23">
        <f>I141/I146</f>
        <v>0</v>
      </c>
      <c r="I141" s="24">
        <v>0</v>
      </c>
    </row>
    <row r="142" spans="1:12" ht="36.6" customHeight="1" x14ac:dyDescent="0.25">
      <c r="A142" s="147" t="s">
        <v>181</v>
      </c>
      <c r="B142" s="147"/>
      <c r="C142" s="147"/>
      <c r="D142" s="147"/>
      <c r="E142" s="147"/>
      <c r="F142" s="147"/>
      <c r="G142" s="147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94" t="s">
        <v>121</v>
      </c>
      <c r="B144" s="194"/>
      <c r="C144" s="194"/>
      <c r="D144" s="194"/>
      <c r="E144" s="194"/>
      <c r="F144" s="55">
        <v>0.18</v>
      </c>
      <c r="G144" s="56">
        <f>I146*F144</f>
        <v>2001.1087236941421</v>
      </c>
      <c r="H144" s="57" t="s">
        <v>108</v>
      </c>
      <c r="I144" s="58">
        <f>I97</f>
        <v>8.9660000000000082</v>
      </c>
      <c r="L144" s="2"/>
    </row>
    <row r="145" spans="1:12" s="61" customFormat="1" ht="16.5" customHeight="1" x14ac:dyDescent="0.25">
      <c r="A145" s="196" t="s">
        <v>109</v>
      </c>
      <c r="B145" s="196"/>
      <c r="C145" s="57" t="s">
        <v>110</v>
      </c>
      <c r="D145" s="57" t="s">
        <v>111</v>
      </c>
      <c r="E145" s="57" t="s">
        <v>112</v>
      </c>
      <c r="F145" s="57" t="s">
        <v>113</v>
      </c>
      <c r="G145" s="57" t="s">
        <v>114</v>
      </c>
      <c r="H145" s="57" t="s">
        <v>115</v>
      </c>
      <c r="I145" s="59" t="s">
        <v>116</v>
      </c>
      <c r="J145" s="60"/>
      <c r="L145" s="60"/>
    </row>
    <row r="146" spans="1:12" ht="16.5" customHeight="1" x14ac:dyDescent="0.25">
      <c r="A146" s="197">
        <f>I46</f>
        <v>5777.07</v>
      </c>
      <c r="B146" s="197"/>
      <c r="C146" s="62">
        <f>I66</f>
        <v>2125.9617600000001</v>
      </c>
      <c r="D146" s="62">
        <f>I78</f>
        <v>1472.8235570100001</v>
      </c>
      <c r="E146" s="62">
        <f>I85</f>
        <v>411.09630120000003</v>
      </c>
      <c r="F146" s="62">
        <f>I89</f>
        <v>541.99906897968003</v>
      </c>
      <c r="G146" s="62">
        <f>I103</f>
        <v>797.28599999999994</v>
      </c>
      <c r="H146" s="62">
        <f>A146+C146+D146+E146+F146+G146</f>
        <v>11126.236687189679</v>
      </c>
      <c r="I146" s="62">
        <f>H146-I144</f>
        <v>11117.270687189679</v>
      </c>
      <c r="J146" s="34"/>
      <c r="L146" s="2"/>
    </row>
    <row r="147" spans="1:12" ht="4.5" customHeight="1" x14ac:dyDescent="0.25"/>
    <row r="148" spans="1:12" ht="12" customHeight="1" x14ac:dyDescent="0.25">
      <c r="A148" s="193" t="s">
        <v>122</v>
      </c>
      <c r="B148" s="193"/>
      <c r="C148" s="193"/>
      <c r="D148" s="193"/>
      <c r="E148" s="193"/>
      <c r="F148" s="193"/>
      <c r="G148" s="193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60" t="s">
        <v>123</v>
      </c>
      <c r="B150" s="160"/>
      <c r="C150" s="160"/>
      <c r="D150" s="160"/>
      <c r="E150" s="160"/>
      <c r="F150" s="160"/>
      <c r="G150" s="160"/>
      <c r="H150" s="160"/>
      <c r="I150" s="160"/>
    </row>
    <row r="151" spans="1:12" ht="33.75" customHeight="1" x14ac:dyDescent="0.25">
      <c r="A151" s="22" t="s">
        <v>33</v>
      </c>
      <c r="B151" s="150" t="s">
        <v>226</v>
      </c>
      <c r="C151" s="150"/>
      <c r="D151" s="150"/>
      <c r="E151" s="150"/>
      <c r="F151" s="150"/>
      <c r="G151" s="150"/>
      <c r="H151" s="22" t="s">
        <v>35</v>
      </c>
      <c r="I151" s="22" t="s">
        <v>36</v>
      </c>
    </row>
    <row r="152" spans="1:12" ht="15" customHeight="1" x14ac:dyDescent="0.25">
      <c r="A152" s="17">
        <v>1</v>
      </c>
      <c r="B152" s="143" t="s">
        <v>124</v>
      </c>
      <c r="C152" s="143"/>
      <c r="D152" s="143"/>
      <c r="E152" s="143"/>
      <c r="F152" s="143"/>
      <c r="G152" s="143"/>
      <c r="H152" s="23">
        <f>I152/$I$117</f>
        <v>1.8696883852691217E-2</v>
      </c>
      <c r="I152" s="24">
        <f>($D$162/$E$163)*G162</f>
        <v>208.02595505793738</v>
      </c>
    </row>
    <row r="153" spans="1:12" ht="15" customHeight="1" x14ac:dyDescent="0.25">
      <c r="A153" s="17">
        <v>2</v>
      </c>
      <c r="B153" s="143" t="s">
        <v>125</v>
      </c>
      <c r="C153" s="143"/>
      <c r="D153" s="143"/>
      <c r="E153" s="143"/>
      <c r="F153" s="143"/>
      <c r="G153" s="143"/>
      <c r="H153" s="23">
        <f>I153/$I$117</f>
        <v>8.6118980169971659E-2</v>
      </c>
      <c r="I153" s="24">
        <f>($D$162/$E$163)*G163</f>
        <v>958.18015663049937</v>
      </c>
    </row>
    <row r="154" spans="1:12" ht="15" customHeight="1" x14ac:dyDescent="0.25">
      <c r="A154" s="17">
        <v>3</v>
      </c>
      <c r="B154" s="143" t="s">
        <v>13</v>
      </c>
      <c r="C154" s="143"/>
      <c r="D154" s="143"/>
      <c r="E154" s="143"/>
      <c r="F154" s="143"/>
      <c r="G154" s="143"/>
      <c r="H154" s="23">
        <f>I154/$I$117</f>
        <v>2.8328611898016998E-2</v>
      </c>
      <c r="I154" s="24">
        <f>($D$162/$E$163)*G164</f>
        <v>315.19084099687484</v>
      </c>
    </row>
    <row r="155" spans="1:12" ht="15" customHeight="1" x14ac:dyDescent="0.25">
      <c r="A155" s="17">
        <v>4</v>
      </c>
      <c r="B155" s="143" t="s">
        <v>228</v>
      </c>
      <c r="C155" s="143"/>
      <c r="D155" s="143"/>
      <c r="E155" s="143"/>
      <c r="F155" s="143"/>
      <c r="G155" s="143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43" t="s">
        <v>126</v>
      </c>
      <c r="C156" s="143"/>
      <c r="D156" s="143"/>
      <c r="E156" s="143"/>
      <c r="F156" s="143"/>
      <c r="G156" s="143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47" t="s">
        <v>127</v>
      </c>
      <c r="B157" s="147"/>
      <c r="C157" s="147"/>
      <c r="D157" s="147"/>
      <c r="E157" s="147"/>
      <c r="F157" s="147"/>
      <c r="G157" s="147"/>
      <c r="H157" s="25">
        <f>H152+H153+H154+H155+H156</f>
        <v>0.13314447592067988</v>
      </c>
      <c r="I157" s="26">
        <f>SUM(I152:I156)</f>
        <v>1481.3969526853116</v>
      </c>
    </row>
    <row r="158" spans="1:12" ht="11.25" customHeight="1" x14ac:dyDescent="0.25">
      <c r="A158" s="118" t="s">
        <v>129</v>
      </c>
      <c r="B158" s="148" t="s">
        <v>128</v>
      </c>
      <c r="C158" s="148"/>
      <c r="D158" s="148"/>
      <c r="E158" s="148"/>
      <c r="F158" s="148"/>
      <c r="G158" s="148"/>
      <c r="H158" s="148"/>
      <c r="I158" s="148"/>
    </row>
    <row r="159" spans="1:12" ht="18.75" customHeight="1" x14ac:dyDescent="0.25">
      <c r="A159" s="118" t="s">
        <v>227</v>
      </c>
      <c r="B159" s="203" t="s">
        <v>130</v>
      </c>
      <c r="C159" s="203"/>
      <c r="D159" s="203"/>
      <c r="E159" s="203"/>
      <c r="F159" s="203"/>
      <c r="G159" s="203"/>
      <c r="H159" s="203"/>
      <c r="I159" s="203"/>
    </row>
    <row r="160" spans="1:12" ht="13.5" customHeight="1" x14ac:dyDescent="0.25">
      <c r="A160" s="182" t="s">
        <v>131</v>
      </c>
      <c r="B160" s="182"/>
      <c r="C160" s="182"/>
      <c r="D160" s="182"/>
      <c r="E160" s="182"/>
      <c r="F160" s="182"/>
      <c r="G160" s="182"/>
      <c r="H160" s="182"/>
      <c r="I160" s="182"/>
    </row>
    <row r="161" spans="1:10" ht="13.5" customHeight="1" x14ac:dyDescent="0.25">
      <c r="A161" s="159" t="s">
        <v>132</v>
      </c>
      <c r="B161" s="159"/>
      <c r="C161" s="17" t="s">
        <v>133</v>
      </c>
      <c r="D161" s="168" t="s">
        <v>134</v>
      </c>
      <c r="E161" s="168"/>
      <c r="F161" s="17" t="s">
        <v>135</v>
      </c>
      <c r="G161" s="63" t="s">
        <v>136</v>
      </c>
      <c r="H161" s="159" t="s">
        <v>137</v>
      </c>
      <c r="I161" s="159"/>
    </row>
    <row r="162" spans="1:10" ht="13.5" customHeight="1" x14ac:dyDescent="0.25">
      <c r="A162" s="204">
        <f>I117</f>
        <v>11126.236687189681</v>
      </c>
      <c r="B162" s="204"/>
      <c r="C162" s="24">
        <f>I148</f>
        <v>0</v>
      </c>
      <c r="D162" s="205">
        <f>A162+C162</f>
        <v>11126.236687189681</v>
      </c>
      <c r="E162" s="205"/>
      <c r="F162" s="17" t="str">
        <f>B152</f>
        <v>PIS</v>
      </c>
      <c r="G162" s="64">
        <v>1.6500000000000001E-2</v>
      </c>
      <c r="H162" s="200">
        <v>6.4999999999999997E-3</v>
      </c>
      <c r="I162" s="200"/>
      <c r="J162" s="34"/>
    </row>
    <row r="163" spans="1:10" ht="13.5" customHeight="1" x14ac:dyDescent="0.25">
      <c r="A163" s="199" t="s">
        <v>138</v>
      </c>
      <c r="B163" s="199"/>
      <c r="C163" s="63">
        <v>1</v>
      </c>
      <c r="D163" s="65">
        <f>G167/1</f>
        <v>0.11749999999999999</v>
      </c>
      <c r="E163" s="66">
        <f>C163-D163</f>
        <v>0.88250000000000006</v>
      </c>
      <c r="F163" s="17" t="str">
        <f>B153</f>
        <v>COFINS</v>
      </c>
      <c r="G163" s="64">
        <v>7.5999999999999998E-2</v>
      </c>
      <c r="H163" s="200">
        <v>0.03</v>
      </c>
      <c r="I163" s="200"/>
    </row>
    <row r="164" spans="1:10" ht="13.5" customHeight="1" x14ac:dyDescent="0.25">
      <c r="A164" s="201" t="s">
        <v>139</v>
      </c>
      <c r="B164" s="201"/>
      <c r="C164" s="17">
        <v>1</v>
      </c>
      <c r="D164" s="67">
        <f>H167</f>
        <v>6.1499999999999999E-2</v>
      </c>
      <c r="E164" s="68">
        <f>C164-D164</f>
        <v>0.9385</v>
      </c>
      <c r="F164" s="17" t="str">
        <f>B154</f>
        <v>ISS</v>
      </c>
      <c r="G164" s="64">
        <f>I11</f>
        <v>2.5000000000000001E-2</v>
      </c>
      <c r="H164" s="200">
        <f>I11</f>
        <v>2.5000000000000001E-2</v>
      </c>
      <c r="I164" s="200"/>
    </row>
    <row r="165" spans="1:10" ht="13.5" customHeight="1" x14ac:dyDescent="0.25">
      <c r="A165" s="202" t="s">
        <v>140</v>
      </c>
      <c r="B165" s="202"/>
      <c r="C165" s="17">
        <v>1</v>
      </c>
      <c r="D165" s="69">
        <v>0.09</v>
      </c>
      <c r="E165" s="70">
        <f>C165-D165</f>
        <v>0.91</v>
      </c>
      <c r="F165" s="17" t="s">
        <v>141</v>
      </c>
      <c r="G165" s="64">
        <v>0</v>
      </c>
      <c r="H165" s="200">
        <v>0</v>
      </c>
      <c r="I165" s="200"/>
    </row>
    <row r="166" spans="1:10" ht="13.5" customHeight="1" x14ac:dyDescent="0.25">
      <c r="A166" s="207" t="s">
        <v>142</v>
      </c>
      <c r="B166" s="207" t="s">
        <v>143</v>
      </c>
      <c r="C166" s="207"/>
      <c r="D166" s="207"/>
      <c r="E166" s="207"/>
      <c r="F166" s="12" t="s">
        <v>230</v>
      </c>
      <c r="G166" s="64">
        <v>0</v>
      </c>
      <c r="H166" s="200">
        <v>0</v>
      </c>
      <c r="I166" s="200"/>
    </row>
    <row r="167" spans="1:10" ht="18" customHeight="1" x14ac:dyDescent="0.25">
      <c r="A167" s="207"/>
      <c r="B167" s="207"/>
      <c r="C167" s="207"/>
      <c r="D167" s="207"/>
      <c r="E167" s="207"/>
      <c r="F167" s="3" t="s">
        <v>144</v>
      </c>
      <c r="G167" s="71">
        <f>SUM(G162:G166)</f>
        <v>0.11749999999999999</v>
      </c>
      <c r="H167" s="208">
        <f>SUM(H162:I166)</f>
        <v>6.1499999999999999E-2</v>
      </c>
      <c r="I167" s="208"/>
    </row>
    <row r="168" spans="1:10" ht="18" customHeight="1" x14ac:dyDescent="0.25">
      <c r="A168" s="118" t="s">
        <v>229</v>
      </c>
      <c r="B168" s="203" t="s">
        <v>146</v>
      </c>
      <c r="C168" s="203"/>
      <c r="D168" s="203"/>
      <c r="E168" s="203"/>
      <c r="F168" s="203"/>
      <c r="G168" s="203"/>
      <c r="H168" s="203"/>
      <c r="I168" s="203"/>
    </row>
    <row r="169" spans="1:10" ht="4.5" customHeight="1" x14ac:dyDescent="0.25">
      <c r="A169" s="72"/>
      <c r="B169" s="209"/>
      <c r="C169" s="209"/>
      <c r="D169" s="209"/>
      <c r="E169" s="209"/>
      <c r="F169" s="209"/>
      <c r="G169" s="209"/>
      <c r="H169" s="209"/>
      <c r="I169" s="209"/>
    </row>
    <row r="170" spans="1:10" ht="12" customHeight="1" x14ac:dyDescent="0.25">
      <c r="A170" s="193" t="s">
        <v>147</v>
      </c>
      <c r="B170" s="193"/>
      <c r="C170" s="193"/>
      <c r="D170" s="193"/>
      <c r="E170" s="193"/>
      <c r="F170" s="193"/>
      <c r="G170" s="193"/>
      <c r="H170" s="47">
        <f>H157</f>
        <v>0.13314447592067988</v>
      </c>
      <c r="I170" s="48">
        <f>I157</f>
        <v>1481.3969526853116</v>
      </c>
    </row>
    <row r="171" spans="1:10" ht="4.5" customHeight="1" x14ac:dyDescent="0.25"/>
    <row r="172" spans="1:10" ht="11.25" customHeight="1" x14ac:dyDescent="0.25">
      <c r="A172" s="206" t="s">
        <v>148</v>
      </c>
      <c r="B172" s="206"/>
      <c r="C172" s="206"/>
      <c r="D172" s="206"/>
      <c r="E172" s="206"/>
      <c r="F172" s="206"/>
      <c r="G172" s="206"/>
      <c r="H172" s="206"/>
      <c r="I172" s="206"/>
    </row>
    <row r="173" spans="1:10" ht="11.25" customHeight="1" x14ac:dyDescent="0.25">
      <c r="A173" s="160" t="s">
        <v>32</v>
      </c>
      <c r="B173" s="160"/>
      <c r="C173" s="160"/>
      <c r="D173" s="160"/>
      <c r="E173" s="160"/>
      <c r="F173" s="160"/>
      <c r="G173" s="160"/>
      <c r="H173" s="160"/>
      <c r="I173" s="160"/>
    </row>
    <row r="174" spans="1:10" ht="15" customHeight="1" x14ac:dyDescent="0.25">
      <c r="A174" s="17">
        <v>1</v>
      </c>
      <c r="B174" s="143" t="s">
        <v>149</v>
      </c>
      <c r="C174" s="143"/>
      <c r="D174" s="143"/>
      <c r="E174" s="143"/>
      <c r="F174" s="143"/>
      <c r="G174" s="143"/>
      <c r="H174" s="23">
        <f>I174/$G$197</f>
        <v>0.45822014129539018</v>
      </c>
      <c r="I174" s="73">
        <f>I46</f>
        <v>5777.07</v>
      </c>
    </row>
    <row r="175" spans="1:10" ht="15" customHeight="1" x14ac:dyDescent="0.25">
      <c r="A175" s="17">
        <v>2</v>
      </c>
      <c r="B175" s="143" t="s">
        <v>150</v>
      </c>
      <c r="C175" s="143"/>
      <c r="D175" s="143"/>
      <c r="E175" s="143"/>
      <c r="F175" s="143"/>
      <c r="G175" s="143"/>
      <c r="H175" s="23">
        <f>I175/$G$197</f>
        <v>0.36104174116702986</v>
      </c>
      <c r="I175" s="73">
        <f>I66+I78+I85+I89</f>
        <v>4551.8806871896804</v>
      </c>
    </row>
    <row r="176" spans="1:10" ht="15" customHeight="1" x14ac:dyDescent="0.25">
      <c r="A176" s="17">
        <v>3</v>
      </c>
      <c r="B176" s="143" t="s">
        <v>151</v>
      </c>
      <c r="C176" s="143"/>
      <c r="D176" s="143"/>
      <c r="E176" s="143"/>
      <c r="F176" s="143"/>
      <c r="G176" s="143"/>
      <c r="H176" s="23">
        <f>I176/$G$197</f>
        <v>6.3238372318984618E-2</v>
      </c>
      <c r="I176" s="73">
        <f>I103</f>
        <v>797.28599999999994</v>
      </c>
    </row>
    <row r="177" spans="1:11" s="28" customFormat="1" ht="15" customHeight="1" x14ac:dyDescent="0.25">
      <c r="A177" s="193" t="s">
        <v>152</v>
      </c>
      <c r="B177" s="193"/>
      <c r="C177" s="193"/>
      <c r="D177" s="193"/>
      <c r="E177" s="193"/>
      <c r="F177" s="193"/>
      <c r="G177" s="193"/>
      <c r="H177" s="47">
        <f>H174+H175+H176</f>
        <v>0.8825002547814047</v>
      </c>
      <c r="I177" s="48">
        <f>SUM(I174:I176)</f>
        <v>11126.236687189681</v>
      </c>
      <c r="J177" s="35"/>
    </row>
    <row r="178" spans="1:11" ht="4.5" customHeight="1" x14ac:dyDescent="0.25"/>
    <row r="179" spans="1:11" ht="11.25" customHeight="1" x14ac:dyDescent="0.25">
      <c r="A179" s="160" t="s">
        <v>99</v>
      </c>
      <c r="B179" s="160"/>
      <c r="C179" s="160"/>
      <c r="D179" s="160"/>
      <c r="E179" s="160"/>
      <c r="F179" s="160"/>
      <c r="G179" s="160"/>
      <c r="H179" s="160"/>
      <c r="I179" s="160"/>
    </row>
    <row r="180" spans="1:11" ht="15" customHeight="1" x14ac:dyDescent="0.25">
      <c r="A180" s="17">
        <v>1</v>
      </c>
      <c r="B180" s="143" t="s">
        <v>153</v>
      </c>
      <c r="C180" s="143"/>
      <c r="D180" s="143"/>
      <c r="E180" s="143"/>
      <c r="F180" s="143"/>
      <c r="G180" s="143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43" t="s">
        <v>154</v>
      </c>
      <c r="C181" s="143"/>
      <c r="D181" s="143"/>
      <c r="E181" s="143"/>
      <c r="F181" s="143"/>
      <c r="G181" s="143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43" t="s">
        <v>155</v>
      </c>
      <c r="C182" s="143"/>
      <c r="D182" s="143"/>
      <c r="E182" s="143"/>
      <c r="F182" s="143"/>
      <c r="G182" s="143"/>
      <c r="H182" s="23">
        <f>I182/$G$197</f>
        <v>0</v>
      </c>
      <c r="I182" s="24">
        <f>I142</f>
        <v>0</v>
      </c>
    </row>
    <row r="183" spans="1:11" ht="15" customHeight="1" x14ac:dyDescent="0.25">
      <c r="A183" s="193" t="s">
        <v>156</v>
      </c>
      <c r="B183" s="193"/>
      <c r="C183" s="193"/>
      <c r="D183" s="193"/>
      <c r="E183" s="193"/>
      <c r="F183" s="193"/>
      <c r="G183" s="193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60" t="s">
        <v>123</v>
      </c>
      <c r="B185" s="160"/>
      <c r="C185" s="160"/>
      <c r="D185" s="160"/>
      <c r="E185" s="160"/>
      <c r="F185" s="160"/>
      <c r="G185" s="160"/>
      <c r="H185" s="160"/>
      <c r="I185" s="160"/>
    </row>
    <row r="186" spans="1:11" ht="15" customHeight="1" x14ac:dyDescent="0.25">
      <c r="A186" s="17">
        <v>1</v>
      </c>
      <c r="B186" s="143" t="s">
        <v>157</v>
      </c>
      <c r="C186" s="143"/>
      <c r="D186" s="143"/>
      <c r="E186" s="143"/>
      <c r="F186" s="143"/>
      <c r="G186" s="143"/>
      <c r="H186" s="23">
        <f>I186/$G$197</f>
        <v>0.1175000339227366</v>
      </c>
      <c r="I186" s="24">
        <f>I157</f>
        <v>1481.3969526853116</v>
      </c>
    </row>
    <row r="187" spans="1:11" ht="15" customHeight="1" x14ac:dyDescent="0.25">
      <c r="A187" s="193" t="s">
        <v>158</v>
      </c>
      <c r="B187" s="193"/>
      <c r="C187" s="193"/>
      <c r="D187" s="193"/>
      <c r="E187" s="193"/>
      <c r="F187" s="193"/>
      <c r="G187" s="193"/>
      <c r="H187" s="47">
        <f>H186</f>
        <v>0.1175000339227366</v>
      </c>
      <c r="I187" s="48">
        <f>I157</f>
        <v>1481.3969526853116</v>
      </c>
      <c r="K187" s="41"/>
    </row>
    <row r="188" spans="1:11" ht="4.5" customHeight="1" x14ac:dyDescent="0.25"/>
    <row r="189" spans="1:11" ht="11.25" customHeight="1" x14ac:dyDescent="0.25">
      <c r="A189" s="152" t="s">
        <v>197</v>
      </c>
      <c r="B189" s="152"/>
      <c r="C189" s="152"/>
      <c r="D189" s="152"/>
      <c r="E189" s="152"/>
      <c r="F189" s="152"/>
      <c r="G189" s="152"/>
      <c r="H189" s="152"/>
      <c r="I189" s="152"/>
    </row>
    <row r="190" spans="1:11" ht="4.9000000000000004" customHeight="1" x14ac:dyDescent="0.25">
      <c r="A190" s="141"/>
      <c r="B190" s="141"/>
      <c r="C190" s="141"/>
      <c r="D190" s="141"/>
      <c r="E190" s="141"/>
      <c r="F190" s="141"/>
      <c r="G190" s="141"/>
      <c r="H190" s="141"/>
      <c r="I190" s="141"/>
    </row>
    <row r="191" spans="1:11" ht="22.5" customHeight="1" x14ac:dyDescent="0.25">
      <c r="A191" s="135" t="s">
        <v>210</v>
      </c>
      <c r="B191" s="136"/>
      <c r="C191" s="136"/>
      <c r="D191" s="136"/>
      <c r="E191" s="136"/>
      <c r="F191" s="136"/>
      <c r="G191" s="136"/>
      <c r="H191" s="137"/>
      <c r="I191" s="100">
        <f>I124*H197</f>
        <v>0</v>
      </c>
    </row>
    <row r="192" spans="1:11" ht="4.5" customHeight="1" x14ac:dyDescent="0.25">
      <c r="A192" s="98"/>
      <c r="B192" s="98"/>
      <c r="C192" s="98"/>
      <c r="D192" s="98"/>
      <c r="E192" s="98"/>
      <c r="F192" s="98"/>
      <c r="G192" s="102"/>
      <c r="H192" s="102"/>
      <c r="I192" s="102"/>
    </row>
    <row r="193" spans="1:9" ht="40.5" customHeight="1" x14ac:dyDescent="0.25">
      <c r="A193" s="152" t="s">
        <v>195</v>
      </c>
      <c r="B193" s="152"/>
      <c r="C193" s="152"/>
      <c r="D193" s="152"/>
      <c r="E193" s="152"/>
      <c r="F193" s="135"/>
      <c r="G193" s="138" t="s">
        <v>199</v>
      </c>
      <c r="H193" s="139"/>
      <c r="I193" s="140"/>
    </row>
    <row r="194" spans="1:9" ht="11.25" customHeight="1" x14ac:dyDescent="0.25">
      <c r="A194" s="152"/>
      <c r="B194" s="152"/>
      <c r="C194" s="152"/>
      <c r="D194" s="152"/>
      <c r="E194" s="152"/>
      <c r="F194" s="152"/>
      <c r="G194" s="103"/>
      <c r="H194" s="104"/>
      <c r="I194" s="105">
        <f>((H70+H76+H77+H82+H83+H84)+((H70+H76+H77+H82+H83+H84)*H66))*I46*H197</f>
        <v>2224.3003858202401</v>
      </c>
    </row>
    <row r="195" spans="1:9" ht="4.9000000000000004" customHeight="1" x14ac:dyDescent="0.25">
      <c r="A195" s="141"/>
      <c r="B195" s="141"/>
      <c r="C195" s="141"/>
      <c r="D195" s="141"/>
      <c r="E195" s="141"/>
      <c r="F195" s="141"/>
      <c r="G195" s="141"/>
      <c r="H195" s="141"/>
      <c r="I195" s="141"/>
    </row>
    <row r="196" spans="1:9" ht="35.450000000000003" customHeight="1" x14ac:dyDescent="0.25">
      <c r="A196" s="153" t="s">
        <v>196</v>
      </c>
      <c r="B196" s="154"/>
      <c r="C196" s="154"/>
      <c r="D196" s="154"/>
      <c r="E196" s="154"/>
      <c r="F196" s="155"/>
      <c r="G196" s="83" t="s">
        <v>159</v>
      </c>
      <c r="H196" s="83" t="s">
        <v>160</v>
      </c>
      <c r="I196" s="83" t="s">
        <v>161</v>
      </c>
    </row>
    <row r="197" spans="1:9" ht="14.45" customHeight="1" x14ac:dyDescent="0.25">
      <c r="A197" s="156"/>
      <c r="B197" s="157"/>
      <c r="C197" s="157"/>
      <c r="D197" s="157"/>
      <c r="E197" s="157"/>
      <c r="F197" s="158"/>
      <c r="G197" s="91">
        <f>ROUND(I177+I183+I187,2)</f>
        <v>12607.63</v>
      </c>
      <c r="H197" s="82">
        <f>IF(D6="12x36",2,1)</f>
        <v>1</v>
      </c>
      <c r="I197" s="92">
        <f>G197*H197</f>
        <v>12607.63</v>
      </c>
    </row>
  </sheetData>
  <mergeCells count="184">
    <mergeCell ref="A185:I185"/>
    <mergeCell ref="B186:G186"/>
    <mergeCell ref="A187:G187"/>
    <mergeCell ref="A189:I189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B159:I159"/>
    <mergeCell ref="A160:I160"/>
    <mergeCell ref="A161:B161"/>
    <mergeCell ref="D161:E161"/>
    <mergeCell ref="H161:I161"/>
    <mergeCell ref="A162:B162"/>
    <mergeCell ref="D162:E162"/>
    <mergeCell ref="H162:I162"/>
    <mergeCell ref="B153:G153"/>
    <mergeCell ref="B154:G154"/>
    <mergeCell ref="B155:G155"/>
    <mergeCell ref="B156:G156"/>
    <mergeCell ref="A157:G157"/>
    <mergeCell ref="B158:I158"/>
    <mergeCell ref="A145:B145"/>
    <mergeCell ref="A146:B146"/>
    <mergeCell ref="A148:G148"/>
    <mergeCell ref="A150:I150"/>
    <mergeCell ref="B151:G151"/>
    <mergeCell ref="B152:G152"/>
    <mergeCell ref="B137:G137"/>
    <mergeCell ref="A138:G138"/>
    <mergeCell ref="B140:G140"/>
    <mergeCell ref="B141:G141"/>
    <mergeCell ref="A142:G142"/>
    <mergeCell ref="A144:E144"/>
    <mergeCell ref="A131:E131"/>
    <mergeCell ref="A132:B132"/>
    <mergeCell ref="A133:B133"/>
    <mergeCell ref="B134:I134"/>
    <mergeCell ref="B135:G135"/>
    <mergeCell ref="B136:G136"/>
    <mergeCell ref="B123:G123"/>
    <mergeCell ref="B124:G124"/>
    <mergeCell ref="B125:G125"/>
    <mergeCell ref="B127:G127"/>
    <mergeCell ref="A128:G128"/>
    <mergeCell ref="B129:I129"/>
    <mergeCell ref="A115:B115"/>
    <mergeCell ref="A117:G117"/>
    <mergeCell ref="A119:I119"/>
    <mergeCell ref="B120:G120"/>
    <mergeCell ref="B121:G121"/>
    <mergeCell ref="B122:G122"/>
    <mergeCell ref="B126:G126"/>
    <mergeCell ref="A111:B111"/>
    <mergeCell ref="A113:E113"/>
    <mergeCell ref="F113:I113"/>
    <mergeCell ref="A114:B114"/>
    <mergeCell ref="B102:G102"/>
    <mergeCell ref="A103:G103"/>
    <mergeCell ref="B104:G104"/>
    <mergeCell ref="A105:I105"/>
    <mergeCell ref="A106:B106"/>
    <mergeCell ref="A107:B107"/>
    <mergeCell ref="A85:G85"/>
    <mergeCell ref="B87:G87"/>
    <mergeCell ref="B88:G88"/>
    <mergeCell ref="A89:G89"/>
    <mergeCell ref="A91:G91"/>
    <mergeCell ref="A109:I109"/>
    <mergeCell ref="A110:B110"/>
    <mergeCell ref="B99:G99"/>
    <mergeCell ref="B95:G95"/>
    <mergeCell ref="B96:G96"/>
    <mergeCell ref="B97:G97"/>
    <mergeCell ref="B100:G100"/>
    <mergeCell ref="B101:G101"/>
    <mergeCell ref="G9:H9"/>
    <mergeCell ref="A10:F10"/>
    <mergeCell ref="A11:F11"/>
    <mergeCell ref="A12:F14"/>
    <mergeCell ref="G12:G14"/>
    <mergeCell ref="A22:F2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74:G74"/>
    <mergeCell ref="A47:A56"/>
    <mergeCell ref="B67:I67"/>
    <mergeCell ref="B68:I68"/>
    <mergeCell ref="A67:A68"/>
    <mergeCell ref="A21:F21"/>
    <mergeCell ref="B39:G39"/>
    <mergeCell ref="B40:G40"/>
    <mergeCell ref="B41:G41"/>
    <mergeCell ref="B42:G42"/>
    <mergeCell ref="B61:G61"/>
    <mergeCell ref="A18:F20"/>
    <mergeCell ref="G18:G20"/>
    <mergeCell ref="A23:F23"/>
    <mergeCell ref="B60:G60"/>
    <mergeCell ref="A9:C9"/>
    <mergeCell ref="D9:F9"/>
    <mergeCell ref="A195:I195"/>
    <mergeCell ref="A193:F194"/>
    <mergeCell ref="A196:F197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A191:H191"/>
    <mergeCell ref="G193:I193"/>
    <mergeCell ref="A190:I190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5:G75"/>
    <mergeCell ref="B76:G76"/>
    <mergeCell ref="B77:G77"/>
    <mergeCell ref="B93:G93"/>
    <mergeCell ref="B94:G94"/>
    <mergeCell ref="B98:G98"/>
    <mergeCell ref="B84:G84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7"/>
  <sheetViews>
    <sheetView showGridLines="0" tabSelected="1" view="pageBreakPreview" topLeftCell="A4" zoomScale="130" zoomScaleNormal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4" t="s">
        <v>246</v>
      </c>
      <c r="B1" s="174"/>
      <c r="C1" s="174"/>
      <c r="D1" s="174"/>
      <c r="E1" s="174"/>
      <c r="F1" s="174"/>
      <c r="G1" s="174"/>
      <c r="H1" s="174"/>
      <c r="I1" s="174"/>
      <c r="K1" s="4"/>
    </row>
    <row r="2" spans="1:11" ht="22.5" customHeight="1" x14ac:dyDescent="0.25">
      <c r="A2" s="174" t="s">
        <v>1</v>
      </c>
      <c r="B2" s="174"/>
      <c r="C2" s="175" t="s">
        <v>234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74" t="s">
        <v>3</v>
      </c>
      <c r="B3" s="17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5</v>
      </c>
      <c r="B5" s="151"/>
      <c r="C5" s="151"/>
      <c r="D5" s="177" t="s">
        <v>238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44</v>
      </c>
      <c r="E6" s="151"/>
      <c r="F6" s="151"/>
      <c r="G6" s="178"/>
      <c r="H6" s="178"/>
      <c r="I6" s="179"/>
    </row>
    <row r="7" spans="1:11" ht="22.5" customHeight="1" x14ac:dyDescent="0.25">
      <c r="A7" s="151" t="s">
        <v>6</v>
      </c>
      <c r="B7" s="151"/>
      <c r="C7" s="151"/>
      <c r="D7" s="143" t="s">
        <v>235</v>
      </c>
      <c r="E7" s="143"/>
      <c r="F7" s="143"/>
      <c r="G7" s="172" t="s">
        <v>7</v>
      </c>
      <c r="H7" s="172"/>
      <c r="I7" s="180" t="s">
        <v>198</v>
      </c>
    </row>
    <row r="8" spans="1:11" ht="22.5" customHeight="1" x14ac:dyDescent="0.25">
      <c r="A8" s="151" t="s">
        <v>8</v>
      </c>
      <c r="B8" s="151"/>
      <c r="C8" s="151"/>
      <c r="D8" s="143" t="s">
        <v>16</v>
      </c>
      <c r="E8" s="143"/>
      <c r="F8" s="143"/>
      <c r="G8" s="172"/>
      <c r="H8" s="172"/>
      <c r="I8" s="180"/>
    </row>
    <row r="9" spans="1:11" ht="24.75" customHeight="1" x14ac:dyDescent="0.25">
      <c r="A9" s="151" t="s">
        <v>9</v>
      </c>
      <c r="B9" s="151"/>
      <c r="C9" s="151"/>
      <c r="D9" s="151" t="s">
        <v>236</v>
      </c>
      <c r="E9" s="151"/>
      <c r="F9" s="151"/>
      <c r="G9" s="172" t="s">
        <v>10</v>
      </c>
      <c r="H9" s="172"/>
      <c r="I9" s="9">
        <v>0.3</v>
      </c>
    </row>
    <row r="10" spans="1:11" ht="32.25" customHeight="1" x14ac:dyDescent="0.25">
      <c r="A10" s="173" t="s">
        <v>11</v>
      </c>
      <c r="B10" s="173"/>
      <c r="C10" s="173"/>
      <c r="D10" s="173"/>
      <c r="E10" s="173"/>
      <c r="F10" s="173"/>
      <c r="G10" s="8" t="s">
        <v>12</v>
      </c>
      <c r="H10" s="10">
        <v>220</v>
      </c>
      <c r="I10" s="11">
        <v>4443.8999999999996</v>
      </c>
    </row>
    <row r="11" spans="1:11" ht="11.25" customHeight="1" x14ac:dyDescent="0.25">
      <c r="A11" s="168" t="s">
        <v>13</v>
      </c>
      <c r="B11" s="168"/>
      <c r="C11" s="168"/>
      <c r="D11" s="168"/>
      <c r="E11" s="168"/>
      <c r="F11" s="168"/>
      <c r="G11" s="10" t="str">
        <f>D9</f>
        <v>Porto Alegre</v>
      </c>
      <c r="H11" s="10" t="s">
        <v>14</v>
      </c>
      <c r="I11" s="13">
        <v>2.5000000000000001E-2</v>
      </c>
    </row>
    <row r="12" spans="1:11" ht="11.25" customHeight="1" x14ac:dyDescent="0.25">
      <c r="A12" s="168" t="s">
        <v>15</v>
      </c>
      <c r="B12" s="168"/>
      <c r="C12" s="168"/>
      <c r="D12" s="168"/>
      <c r="E12" s="168"/>
      <c r="F12" s="168"/>
      <c r="G12" s="164" t="s">
        <v>16</v>
      </c>
      <c r="H12" s="10" t="s">
        <v>17</v>
      </c>
      <c r="I12" s="11">
        <v>5.3</v>
      </c>
    </row>
    <row r="13" spans="1:11" ht="11.25" customHeight="1" x14ac:dyDescent="0.25">
      <c r="A13" s="168"/>
      <c r="B13" s="168"/>
      <c r="C13" s="168"/>
      <c r="D13" s="168"/>
      <c r="E13" s="168"/>
      <c r="F13" s="168"/>
      <c r="G13" s="164"/>
      <c r="H13" s="10" t="s">
        <v>18</v>
      </c>
      <c r="I13" s="14">
        <v>26</v>
      </c>
    </row>
    <row r="14" spans="1:11" ht="11.25" customHeight="1" x14ac:dyDescent="0.25">
      <c r="A14" s="168"/>
      <c r="B14" s="168"/>
      <c r="C14" s="168"/>
      <c r="D14" s="168"/>
      <c r="E14" s="168"/>
      <c r="F14" s="168"/>
      <c r="G14" s="164"/>
      <c r="H14" s="10" t="s">
        <v>19</v>
      </c>
      <c r="I14" s="9">
        <v>0.06</v>
      </c>
    </row>
    <row r="15" spans="1:11" ht="11.25" customHeight="1" x14ac:dyDescent="0.25">
      <c r="A15" s="168" t="s">
        <v>163</v>
      </c>
      <c r="B15" s="168"/>
      <c r="C15" s="168"/>
      <c r="D15" s="168"/>
      <c r="E15" s="168"/>
      <c r="F15" s="168"/>
      <c r="G15" s="164" t="s">
        <v>247</v>
      </c>
      <c r="H15" s="10" t="s">
        <v>17</v>
      </c>
      <c r="I15" s="11">
        <v>37.9</v>
      </c>
    </row>
    <row r="16" spans="1:11" ht="11.25" customHeight="1" x14ac:dyDescent="0.25">
      <c r="A16" s="168"/>
      <c r="B16" s="168"/>
      <c r="C16" s="168"/>
      <c r="D16" s="168"/>
      <c r="E16" s="168"/>
      <c r="F16" s="168"/>
      <c r="G16" s="164"/>
      <c r="H16" s="10" t="s">
        <v>18</v>
      </c>
      <c r="I16" s="14">
        <v>26</v>
      </c>
    </row>
    <row r="17" spans="1:9" ht="11.25" customHeight="1" x14ac:dyDescent="0.25">
      <c r="A17" s="168"/>
      <c r="B17" s="168"/>
      <c r="C17" s="168"/>
      <c r="D17" s="168"/>
      <c r="E17" s="168"/>
      <c r="F17" s="168"/>
      <c r="G17" s="164"/>
      <c r="H17" s="10" t="s">
        <v>19</v>
      </c>
      <c r="I17" s="9">
        <v>0.2</v>
      </c>
    </row>
    <row r="18" spans="1:9" ht="11.25" customHeight="1" x14ac:dyDescent="0.25">
      <c r="A18" s="168" t="s">
        <v>21</v>
      </c>
      <c r="B18" s="168"/>
      <c r="C18" s="168"/>
      <c r="D18" s="168"/>
      <c r="E18" s="168"/>
      <c r="F18" s="168"/>
      <c r="G18" s="164" t="s">
        <v>16</v>
      </c>
      <c r="H18" s="10" t="s">
        <v>17</v>
      </c>
      <c r="I18" s="11">
        <v>0</v>
      </c>
    </row>
    <row r="19" spans="1:9" ht="11.25" customHeight="1" x14ac:dyDescent="0.25">
      <c r="A19" s="168"/>
      <c r="B19" s="168"/>
      <c r="C19" s="168"/>
      <c r="D19" s="168"/>
      <c r="E19" s="168"/>
      <c r="F19" s="168"/>
      <c r="G19" s="164"/>
      <c r="H19" s="10" t="s">
        <v>18</v>
      </c>
      <c r="I19" s="14">
        <v>0</v>
      </c>
    </row>
    <row r="20" spans="1:9" ht="11.25" customHeight="1" x14ac:dyDescent="0.25">
      <c r="A20" s="168"/>
      <c r="B20" s="168"/>
      <c r="C20" s="168"/>
      <c r="D20" s="168"/>
      <c r="E20" s="168"/>
      <c r="F20" s="168"/>
      <c r="G20" s="164"/>
      <c r="H20" s="10" t="s">
        <v>19</v>
      </c>
      <c r="I20" s="9">
        <v>0</v>
      </c>
    </row>
    <row r="21" spans="1:9" ht="14.25" customHeight="1" x14ac:dyDescent="0.25">
      <c r="A21" s="159" t="s">
        <v>215</v>
      </c>
      <c r="B21" s="159"/>
      <c r="C21" s="159"/>
      <c r="D21" s="159"/>
      <c r="E21" s="159"/>
      <c r="F21" s="159"/>
      <c r="G21" s="10" t="s">
        <v>16</v>
      </c>
      <c r="H21" s="15" t="s">
        <v>22</v>
      </c>
      <c r="I21" s="112" t="s">
        <v>198</v>
      </c>
    </row>
    <row r="22" spans="1:9" ht="14.25" customHeight="1" x14ac:dyDescent="0.25">
      <c r="A22" s="159" t="s">
        <v>216</v>
      </c>
      <c r="B22" s="159"/>
      <c r="C22" s="159"/>
      <c r="D22" s="159"/>
      <c r="E22" s="159"/>
      <c r="F22" s="159"/>
      <c r="G22" s="10" t="s">
        <v>16</v>
      </c>
      <c r="H22" s="15" t="s">
        <v>22</v>
      </c>
      <c r="I22" s="112" t="s">
        <v>198</v>
      </c>
    </row>
    <row r="23" spans="1:9" ht="13.5" customHeight="1" x14ac:dyDescent="0.25">
      <c r="A23" s="169" t="s">
        <v>189</v>
      </c>
      <c r="B23" s="169"/>
      <c r="C23" s="169"/>
      <c r="D23" s="169"/>
      <c r="E23" s="169"/>
      <c r="F23" s="169"/>
      <c r="G23" s="15" t="s">
        <v>16</v>
      </c>
      <c r="H23" s="15" t="s">
        <v>22</v>
      </c>
      <c r="I23" s="16" t="s">
        <v>198</v>
      </c>
    </row>
    <row r="24" spans="1:9" ht="22.5" customHeight="1" x14ac:dyDescent="0.25">
      <c r="A24" s="159" t="s">
        <v>23</v>
      </c>
      <c r="B24" s="159"/>
      <c r="C24" s="159"/>
      <c r="D24" s="159"/>
      <c r="E24" s="159"/>
      <c r="F24" s="159"/>
      <c r="G24" s="15"/>
      <c r="H24" s="15" t="s">
        <v>24</v>
      </c>
      <c r="I24" s="18" t="s">
        <v>198</v>
      </c>
    </row>
    <row r="25" spans="1:9" ht="36" customHeight="1" x14ac:dyDescent="0.25">
      <c r="A25" s="159" t="s">
        <v>25</v>
      </c>
      <c r="B25" s="159"/>
      <c r="C25" s="159"/>
      <c r="D25" s="159"/>
      <c r="E25" s="159"/>
      <c r="F25" s="159"/>
      <c r="G25" s="10"/>
      <c r="H25" s="10" t="s">
        <v>26</v>
      </c>
      <c r="I25" s="11">
        <v>0</v>
      </c>
    </row>
    <row r="26" spans="1:9" ht="15" customHeight="1" x14ac:dyDescent="0.25">
      <c r="A26" s="159" t="s">
        <v>27</v>
      </c>
      <c r="B26" s="159"/>
      <c r="C26" s="159"/>
      <c r="D26" s="159"/>
      <c r="E26" s="159"/>
      <c r="F26" s="159"/>
      <c r="G26" s="15"/>
      <c r="H26" s="19" t="s">
        <v>28</v>
      </c>
      <c r="I26" s="20" t="s">
        <v>198</v>
      </c>
    </row>
    <row r="27" spans="1:9" ht="15" customHeight="1" x14ac:dyDescent="0.25">
      <c r="A27" s="159"/>
      <c r="B27" s="159"/>
      <c r="C27" s="159"/>
      <c r="D27" s="159"/>
      <c r="E27" s="159"/>
      <c r="F27" s="159"/>
      <c r="G27" s="15"/>
      <c r="H27" s="21" t="s">
        <v>29</v>
      </c>
      <c r="I27" s="9" t="s">
        <v>198</v>
      </c>
    </row>
    <row r="28" spans="1:9" ht="26.25" customHeight="1" x14ac:dyDescent="0.25">
      <c r="A28" s="159" t="s">
        <v>30</v>
      </c>
      <c r="B28" s="159"/>
      <c r="C28" s="159"/>
      <c r="D28" s="159"/>
      <c r="E28" s="159"/>
      <c r="F28" s="159"/>
      <c r="G28" s="15"/>
      <c r="H28" s="10" t="s">
        <v>28</v>
      </c>
      <c r="I28" s="20" t="s">
        <v>198</v>
      </c>
    </row>
    <row r="29" spans="1:9" ht="36.75" customHeight="1" x14ac:dyDescent="0.25">
      <c r="A29" s="159" t="s">
        <v>31</v>
      </c>
      <c r="B29" s="159"/>
      <c r="C29" s="159"/>
      <c r="D29" s="159"/>
      <c r="E29" s="159"/>
      <c r="F29" s="159"/>
      <c r="G29" s="10"/>
      <c r="H29" s="8" t="s">
        <v>24</v>
      </c>
      <c r="I29" s="9">
        <v>0.1</v>
      </c>
    </row>
    <row r="30" spans="1:9" ht="18.75" customHeight="1" x14ac:dyDescent="0.25">
      <c r="A30" s="230" t="s">
        <v>191</v>
      </c>
      <c r="B30" s="231"/>
      <c r="C30" s="231"/>
      <c r="D30" s="231"/>
      <c r="E30" s="231"/>
      <c r="F30" s="232"/>
      <c r="G30" s="178" t="s">
        <v>16</v>
      </c>
      <c r="H30" s="15" t="s">
        <v>164</v>
      </c>
      <c r="I30" s="74">
        <f>((60/52.5)*1.83)*22</f>
        <v>46.011428571428567</v>
      </c>
    </row>
    <row r="31" spans="1:9" ht="16.5" customHeight="1" x14ac:dyDescent="0.25">
      <c r="A31" s="233"/>
      <c r="B31" s="234"/>
      <c r="C31" s="234"/>
      <c r="D31" s="234"/>
      <c r="E31" s="234"/>
      <c r="F31" s="235"/>
      <c r="G31" s="239"/>
      <c r="H31" s="15" t="s">
        <v>165</v>
      </c>
      <c r="I31" s="16">
        <f>I10/H10*I32</f>
        <v>4.0399090909090907</v>
      </c>
    </row>
    <row r="32" spans="1:9" ht="33.75" customHeight="1" x14ac:dyDescent="0.25">
      <c r="A32" s="236"/>
      <c r="B32" s="237"/>
      <c r="C32" s="237"/>
      <c r="D32" s="237"/>
      <c r="E32" s="237"/>
      <c r="F32" s="238"/>
      <c r="G32" s="240"/>
      <c r="H32" s="15" t="s">
        <v>193</v>
      </c>
      <c r="I32" s="18">
        <v>0.2</v>
      </c>
    </row>
    <row r="33" spans="1:10" ht="24.75" customHeight="1" x14ac:dyDescent="0.25">
      <c r="A33" s="229" t="s">
        <v>166</v>
      </c>
      <c r="B33" s="229"/>
      <c r="C33" s="229"/>
      <c r="D33" s="229"/>
      <c r="E33" s="229"/>
      <c r="F33" s="229"/>
      <c r="G33" s="164" t="s">
        <v>16</v>
      </c>
      <c r="H33" s="10" t="s">
        <v>164</v>
      </c>
      <c r="I33" s="20">
        <f>(((60/52.5)*1.83)-1.83)*26</f>
        <v>6.7971428571428492</v>
      </c>
    </row>
    <row r="34" spans="1:10" ht="24.75" customHeight="1" x14ac:dyDescent="0.25">
      <c r="A34" s="229"/>
      <c r="B34" s="229"/>
      <c r="C34" s="229"/>
      <c r="D34" s="229"/>
      <c r="E34" s="229"/>
      <c r="F34" s="229"/>
      <c r="G34" s="164"/>
      <c r="H34" s="10" t="s">
        <v>165</v>
      </c>
      <c r="I34" s="11">
        <f>(I10/H10)*1.5</f>
        <v>30.29931818181818</v>
      </c>
    </row>
    <row r="35" spans="1:10" ht="6.75" customHeight="1" x14ac:dyDescent="0.25">
      <c r="I35" s="97" t="s">
        <v>198</v>
      </c>
    </row>
    <row r="36" spans="1:10" ht="17.25" customHeight="1" x14ac:dyDescent="0.25">
      <c r="A36" s="160" t="s">
        <v>32</v>
      </c>
      <c r="B36" s="160"/>
      <c r="C36" s="160"/>
      <c r="D36" s="160"/>
      <c r="E36" s="160"/>
      <c r="F36" s="160"/>
      <c r="G36" s="160"/>
      <c r="H36" s="160"/>
      <c r="I36" s="160"/>
    </row>
    <row r="37" spans="1:10" ht="33.75" customHeight="1" x14ac:dyDescent="0.25">
      <c r="A37" s="22" t="s">
        <v>33</v>
      </c>
      <c r="B37" s="150" t="s">
        <v>34</v>
      </c>
      <c r="C37" s="150"/>
      <c r="D37" s="150"/>
      <c r="E37" s="150"/>
      <c r="F37" s="150"/>
      <c r="G37" s="150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43" t="s">
        <v>37</v>
      </c>
      <c r="C38" s="143"/>
      <c r="D38" s="143"/>
      <c r="E38" s="143"/>
      <c r="F38" s="143"/>
      <c r="G38" s="143"/>
      <c r="H38" s="23">
        <f t="shared" ref="H38:H54" si="0">I38/$I$55</f>
        <v>0.69819769785177277</v>
      </c>
      <c r="I38" s="24">
        <f>IF(D6="12x36",I10,I10/H10*I5)</f>
        <v>4443.8999999999996</v>
      </c>
    </row>
    <row r="39" spans="1:10" ht="15" customHeight="1" x14ac:dyDescent="0.25">
      <c r="A39" s="17">
        <f t="shared" ref="A39:A54" si="1">A38+1</f>
        <v>2</v>
      </c>
      <c r="B39" s="143" t="s">
        <v>167</v>
      </c>
      <c r="C39" s="143"/>
      <c r="D39" s="143"/>
      <c r="E39" s="143"/>
      <c r="F39" s="143"/>
      <c r="G39" s="143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43" t="s">
        <v>38</v>
      </c>
      <c r="C40" s="143"/>
      <c r="D40" s="143"/>
      <c r="E40" s="143"/>
      <c r="F40" s="143"/>
      <c r="G40" s="143"/>
      <c r="H40" s="23">
        <f t="shared" si="0"/>
        <v>0.20945930935553184</v>
      </c>
      <c r="I40" s="24">
        <f>IF(I9=30%,I38*I9,0)</f>
        <v>1333.1699999999998</v>
      </c>
    </row>
    <row r="41" spans="1:10" ht="15" customHeight="1" x14ac:dyDescent="0.25">
      <c r="A41" s="17">
        <f t="shared" si="1"/>
        <v>4</v>
      </c>
      <c r="B41" s="143" t="s">
        <v>231</v>
      </c>
      <c r="C41" s="143"/>
      <c r="D41" s="143"/>
      <c r="E41" s="143"/>
      <c r="F41" s="143"/>
      <c r="G41" s="143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43" t="s">
        <v>221</v>
      </c>
      <c r="C42" s="143"/>
      <c r="D42" s="143"/>
      <c r="E42" s="143"/>
      <c r="F42" s="143"/>
      <c r="G42" s="143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43" t="s">
        <v>220</v>
      </c>
      <c r="C43" s="143"/>
      <c r="D43" s="143"/>
      <c r="E43" s="143"/>
      <c r="F43" s="143"/>
      <c r="G43" s="143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43" t="s">
        <v>176</v>
      </c>
      <c r="C44" s="143"/>
      <c r="D44" s="143"/>
      <c r="E44" s="143"/>
      <c r="F44" s="143"/>
      <c r="G44" s="143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43" t="s">
        <v>39</v>
      </c>
      <c r="C45" s="143"/>
      <c r="D45" s="143"/>
      <c r="E45" s="143"/>
      <c r="F45" s="143"/>
      <c r="G45" s="143"/>
      <c r="H45" s="23">
        <f t="shared" si="0"/>
        <v>0</v>
      </c>
      <c r="I45" s="24">
        <f>IF(I26="Não aplicável",0,(I38+I39+I40+I41+I42+I43+I44+I54)/I5*I26*(1+I27))</f>
        <v>0</v>
      </c>
    </row>
    <row r="46" spans="1:10" ht="23.25" customHeight="1" x14ac:dyDescent="0.25">
      <c r="A46" s="17">
        <f t="shared" si="1"/>
        <v>9</v>
      </c>
      <c r="B46" s="143" t="s">
        <v>40</v>
      </c>
      <c r="C46" s="143"/>
      <c r="D46" s="143"/>
      <c r="E46" s="143"/>
      <c r="F46" s="143"/>
      <c r="G46" s="143"/>
      <c r="H46" s="23">
        <f t="shared" si="0"/>
        <v>0</v>
      </c>
      <c r="I46" s="24">
        <f>IF(I26="Não aplicável",0,I26/I13*5*(I10/H10*(1+I27)))</f>
        <v>0</v>
      </c>
    </row>
    <row r="47" spans="1:10" ht="15" customHeight="1" x14ac:dyDescent="0.25">
      <c r="A47" s="17">
        <f t="shared" si="1"/>
        <v>10</v>
      </c>
      <c r="B47" s="143" t="s">
        <v>168</v>
      </c>
      <c r="C47" s="143"/>
      <c r="D47" s="143"/>
      <c r="E47" s="143"/>
      <c r="F47" s="143"/>
      <c r="G47" s="143"/>
      <c r="H47" s="23">
        <f t="shared" si="0"/>
        <v>3.2357382919273356E-2</v>
      </c>
      <c r="I47" s="24">
        <f>I33*I34</f>
        <v>205.9487941558439</v>
      </c>
    </row>
    <row r="48" spans="1:10" ht="15" customHeight="1" x14ac:dyDescent="0.25">
      <c r="A48" s="17">
        <f t="shared" si="1"/>
        <v>11</v>
      </c>
      <c r="B48" s="225" t="s">
        <v>183</v>
      </c>
      <c r="C48" s="226"/>
      <c r="D48" s="226"/>
      <c r="E48" s="226"/>
      <c r="F48" s="226"/>
      <c r="G48" s="227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25" t="s">
        <v>185</v>
      </c>
      <c r="C49" s="226"/>
      <c r="D49" s="226"/>
      <c r="E49" s="226"/>
      <c r="F49" s="226"/>
      <c r="G49" s="227"/>
      <c r="H49" s="23">
        <f t="shared" si="0"/>
        <v>9.7072148757820064E-3</v>
      </c>
      <c r="I49" s="24">
        <f>IF(I9=30%,I47*I9,0)</f>
        <v>61.784638246753168</v>
      </c>
    </row>
    <row r="50" spans="1:10" ht="15" customHeight="1" x14ac:dyDescent="0.25">
      <c r="A50" s="17">
        <f t="shared" si="1"/>
        <v>13</v>
      </c>
      <c r="B50" s="223" t="s">
        <v>169</v>
      </c>
      <c r="C50" s="223"/>
      <c r="D50" s="223"/>
      <c r="E50" s="223"/>
      <c r="F50" s="223"/>
      <c r="G50" s="223"/>
      <c r="H50" s="23">
        <f t="shared" si="0"/>
        <v>2.9204612275857005E-2</v>
      </c>
      <c r="I50" s="24">
        <f>I30*I31</f>
        <v>185.88198857142854</v>
      </c>
    </row>
    <row r="51" spans="1:10" ht="15" customHeight="1" x14ac:dyDescent="0.25">
      <c r="A51" s="17">
        <f t="shared" si="1"/>
        <v>14</v>
      </c>
      <c r="B51" s="225" t="s">
        <v>184</v>
      </c>
      <c r="C51" s="226"/>
      <c r="D51" s="226"/>
      <c r="E51" s="226"/>
      <c r="F51" s="226"/>
      <c r="G51" s="227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25" t="s">
        <v>186</v>
      </c>
      <c r="C52" s="226"/>
      <c r="D52" s="226"/>
      <c r="E52" s="226"/>
      <c r="F52" s="226"/>
      <c r="G52" s="227"/>
      <c r="H52" s="23">
        <f t="shared" si="0"/>
        <v>8.7613836827571019E-3</v>
      </c>
      <c r="I52" s="24">
        <f>IF(I9=30%,I50*I9,0)</f>
        <v>55.764596571428562</v>
      </c>
    </row>
    <row r="53" spans="1:10" ht="24" customHeight="1" x14ac:dyDescent="0.25">
      <c r="A53" s="17">
        <f t="shared" si="1"/>
        <v>16</v>
      </c>
      <c r="B53" s="224" t="s">
        <v>170</v>
      </c>
      <c r="C53" s="224"/>
      <c r="D53" s="224"/>
      <c r="E53" s="224"/>
      <c r="F53" s="224"/>
      <c r="G53" s="224"/>
      <c r="H53" s="23">
        <f t="shared" si="0"/>
        <v>1.2312399039026072E-2</v>
      </c>
      <c r="I53" s="24">
        <f>(I47+I50)*0.2</f>
        <v>78.366156545454487</v>
      </c>
    </row>
    <row r="54" spans="1:10" ht="15" customHeight="1" x14ac:dyDescent="0.25">
      <c r="A54" s="17">
        <f t="shared" si="1"/>
        <v>17</v>
      </c>
      <c r="B54" s="224" t="str">
        <f>IF(D6="12x36","Para postos 12x36 os feriados são considerados compensados, conforme parágrafo único, Art. 59-A da CLT","Outros")</f>
        <v>Outros</v>
      </c>
      <c r="C54" s="224"/>
      <c r="D54" s="224"/>
      <c r="E54" s="224"/>
      <c r="F54" s="224"/>
      <c r="G54" s="224"/>
      <c r="H54" s="23">
        <f t="shared" si="0"/>
        <v>0</v>
      </c>
      <c r="I54" s="24">
        <v>0</v>
      </c>
    </row>
    <row r="55" spans="1:10" s="28" customFormat="1" ht="15" customHeight="1" x14ac:dyDescent="0.25">
      <c r="A55" s="147" t="s">
        <v>41</v>
      </c>
      <c r="B55" s="147"/>
      <c r="C55" s="147"/>
      <c r="D55" s="147"/>
      <c r="E55" s="147"/>
      <c r="F55" s="147"/>
      <c r="G55" s="147"/>
      <c r="H55" s="25">
        <f>SUM(H38:H54)</f>
        <v>1.0000000000000002</v>
      </c>
      <c r="I55" s="26">
        <f>SUM(I38:I54)</f>
        <v>6364.8161740909072</v>
      </c>
      <c r="J55" s="27"/>
    </row>
    <row r="56" spans="1:10" ht="49.9" customHeight="1" x14ac:dyDescent="0.25">
      <c r="A56" s="119" t="s">
        <v>145</v>
      </c>
      <c r="B56" s="228" t="s">
        <v>219</v>
      </c>
      <c r="C56" s="228"/>
      <c r="D56" s="228"/>
      <c r="E56" s="228"/>
      <c r="F56" s="228"/>
      <c r="G56" s="228"/>
      <c r="H56" s="228"/>
      <c r="I56" s="228"/>
    </row>
    <row r="57" spans="1:10" ht="33.75" customHeight="1" x14ac:dyDescent="0.25">
      <c r="A57" s="22" t="s">
        <v>42</v>
      </c>
      <c r="B57" s="150" t="s">
        <v>43</v>
      </c>
      <c r="C57" s="150"/>
      <c r="D57" s="150"/>
      <c r="E57" s="150"/>
      <c r="F57" s="150"/>
      <c r="G57" s="150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43" t="s">
        <v>44</v>
      </c>
      <c r="C58" s="143"/>
      <c r="D58" s="143"/>
      <c r="E58" s="143"/>
      <c r="F58" s="143"/>
      <c r="G58" s="143"/>
      <c r="H58" s="23">
        <v>0.2</v>
      </c>
      <c r="I58" s="24">
        <f t="shared" ref="I58:I65" si="2">$I$55*H58</f>
        <v>1272.9632348181815</v>
      </c>
    </row>
    <row r="59" spans="1:10" ht="15" customHeight="1" x14ac:dyDescent="0.25">
      <c r="A59" s="17">
        <v>2</v>
      </c>
      <c r="B59" s="143" t="s">
        <v>45</v>
      </c>
      <c r="C59" s="143"/>
      <c r="D59" s="143"/>
      <c r="E59" s="143"/>
      <c r="F59" s="143"/>
      <c r="G59" s="143"/>
      <c r="H59" s="23">
        <v>1.4999999999999999E-2</v>
      </c>
      <c r="I59" s="24">
        <f t="shared" si="2"/>
        <v>95.472242611363612</v>
      </c>
    </row>
    <row r="60" spans="1:10" ht="15" customHeight="1" x14ac:dyDescent="0.25">
      <c r="A60" s="17">
        <v>3</v>
      </c>
      <c r="B60" s="143" t="s">
        <v>46</v>
      </c>
      <c r="C60" s="143"/>
      <c r="D60" s="143"/>
      <c r="E60" s="143"/>
      <c r="F60" s="143"/>
      <c r="G60" s="143"/>
      <c r="H60" s="23">
        <v>0.01</v>
      </c>
      <c r="I60" s="24">
        <f t="shared" si="2"/>
        <v>63.648161740909075</v>
      </c>
    </row>
    <row r="61" spans="1:10" ht="15" customHeight="1" x14ac:dyDescent="0.25">
      <c r="A61" s="17">
        <v>4</v>
      </c>
      <c r="B61" s="143" t="s">
        <v>47</v>
      </c>
      <c r="C61" s="143"/>
      <c r="D61" s="143"/>
      <c r="E61" s="143"/>
      <c r="F61" s="143"/>
      <c r="G61" s="143"/>
      <c r="H61" s="23">
        <v>2E-3</v>
      </c>
      <c r="I61" s="24">
        <f t="shared" si="2"/>
        <v>12.729632348181815</v>
      </c>
    </row>
    <row r="62" spans="1:10" ht="15" customHeight="1" x14ac:dyDescent="0.25">
      <c r="A62" s="17">
        <v>5</v>
      </c>
      <c r="B62" s="143" t="s">
        <v>48</v>
      </c>
      <c r="C62" s="143"/>
      <c r="D62" s="143"/>
      <c r="E62" s="143"/>
      <c r="F62" s="143"/>
      <c r="G62" s="143"/>
      <c r="H62" s="23">
        <v>2.5000000000000001E-2</v>
      </c>
      <c r="I62" s="24">
        <f t="shared" si="2"/>
        <v>159.12040435227269</v>
      </c>
    </row>
    <row r="63" spans="1:10" ht="15" customHeight="1" x14ac:dyDescent="0.25">
      <c r="A63" s="17">
        <v>6</v>
      </c>
      <c r="B63" s="143" t="s">
        <v>49</v>
      </c>
      <c r="C63" s="143"/>
      <c r="D63" s="143"/>
      <c r="E63" s="143"/>
      <c r="F63" s="143"/>
      <c r="G63" s="143"/>
      <c r="H63" s="23">
        <v>0.08</v>
      </c>
      <c r="I63" s="24">
        <f t="shared" si="2"/>
        <v>509.1852939272726</v>
      </c>
    </row>
    <row r="64" spans="1:10" ht="15" customHeight="1" x14ac:dyDescent="0.25">
      <c r="A64" s="17">
        <v>7</v>
      </c>
      <c r="B64" s="143" t="s">
        <v>224</v>
      </c>
      <c r="C64" s="143"/>
      <c r="D64" s="143"/>
      <c r="E64" s="143"/>
      <c r="F64" s="143"/>
      <c r="G64" s="143"/>
      <c r="H64" s="23">
        <v>0.03</v>
      </c>
      <c r="I64" s="24">
        <f t="shared" si="2"/>
        <v>190.94448522272722</v>
      </c>
    </row>
    <row r="65" spans="1:10" ht="15" customHeight="1" x14ac:dyDescent="0.25">
      <c r="A65" s="17">
        <v>8</v>
      </c>
      <c r="B65" s="143" t="s">
        <v>50</v>
      </c>
      <c r="C65" s="143"/>
      <c r="D65" s="143"/>
      <c r="E65" s="143"/>
      <c r="F65" s="143"/>
      <c r="G65" s="143"/>
      <c r="H65" s="23">
        <v>6.0000000000000001E-3</v>
      </c>
      <c r="I65" s="24">
        <f t="shared" si="2"/>
        <v>38.188897044545442</v>
      </c>
    </row>
    <row r="66" spans="1:10" s="28" customFormat="1" ht="15" customHeight="1" x14ac:dyDescent="0.25">
      <c r="A66" s="147" t="s">
        <v>51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2342.2523520654536</v>
      </c>
      <c r="J66" s="27"/>
    </row>
    <row r="67" spans="1:10" ht="15" customHeight="1" x14ac:dyDescent="0.25">
      <c r="A67" s="165" t="s">
        <v>223</v>
      </c>
      <c r="B67" s="148" t="s">
        <v>52</v>
      </c>
      <c r="C67" s="148"/>
      <c r="D67" s="148"/>
      <c r="E67" s="148"/>
      <c r="F67" s="148"/>
      <c r="G67" s="148"/>
      <c r="H67" s="148"/>
      <c r="I67" s="148"/>
    </row>
    <row r="68" spans="1:10" ht="30.75" customHeight="1" x14ac:dyDescent="0.25">
      <c r="A68" s="167"/>
      <c r="B68" s="149" t="s">
        <v>53</v>
      </c>
      <c r="C68" s="149"/>
      <c r="D68" s="149"/>
      <c r="E68" s="149"/>
      <c r="F68" s="149"/>
      <c r="G68" s="149"/>
      <c r="H68" s="149"/>
      <c r="I68" s="149"/>
    </row>
    <row r="69" spans="1:10" ht="33.75" customHeight="1" x14ac:dyDescent="0.25">
      <c r="A69" s="22" t="s">
        <v>54</v>
      </c>
      <c r="B69" s="163" t="s">
        <v>55</v>
      </c>
      <c r="C69" s="163"/>
      <c r="D69" s="163"/>
      <c r="E69" s="163"/>
      <c r="F69" s="163"/>
      <c r="G69" s="163"/>
      <c r="H69" s="120" t="s">
        <v>35</v>
      </c>
      <c r="I69" s="120" t="s">
        <v>36</v>
      </c>
    </row>
    <row r="70" spans="1:10" ht="15" customHeight="1" x14ac:dyDescent="0.25">
      <c r="A70" s="17">
        <v>1</v>
      </c>
      <c r="B70" s="143" t="s">
        <v>56</v>
      </c>
      <c r="C70" s="143"/>
      <c r="D70" s="143"/>
      <c r="E70" s="143"/>
      <c r="F70" s="143"/>
      <c r="G70" s="143"/>
      <c r="H70" s="23">
        <v>0.119314</v>
      </c>
      <c r="I70" s="24">
        <f t="shared" ref="I70:I77" si="3">$I$55*H70</f>
        <v>759.41167699548248</v>
      </c>
    </row>
    <row r="71" spans="1:10" ht="15" customHeight="1" x14ac:dyDescent="0.25">
      <c r="A71" s="17">
        <v>2</v>
      </c>
      <c r="B71" s="143" t="s">
        <v>225</v>
      </c>
      <c r="C71" s="143"/>
      <c r="D71" s="143"/>
      <c r="E71" s="143"/>
      <c r="F71" s="143"/>
      <c r="G71" s="143"/>
      <c r="H71" s="23">
        <v>2.0479000000000001E-2</v>
      </c>
      <c r="I71" s="24">
        <f t="shared" si="3"/>
        <v>130.34507042920768</v>
      </c>
    </row>
    <row r="72" spans="1:10" ht="15" customHeight="1" x14ac:dyDescent="0.25">
      <c r="A72" s="17">
        <v>3</v>
      </c>
      <c r="B72" s="143" t="s">
        <v>57</v>
      </c>
      <c r="C72" s="143"/>
      <c r="D72" s="143"/>
      <c r="E72" s="143"/>
      <c r="F72" s="143"/>
      <c r="G72" s="143"/>
      <c r="H72" s="23">
        <v>1.2123E-2</v>
      </c>
      <c r="I72" s="24">
        <f t="shared" si="3"/>
        <v>77.160666478504069</v>
      </c>
    </row>
    <row r="73" spans="1:10" ht="15" customHeight="1" x14ac:dyDescent="0.25">
      <c r="A73" s="17">
        <v>4</v>
      </c>
      <c r="B73" s="143" t="s">
        <v>58</v>
      </c>
      <c r="C73" s="143"/>
      <c r="D73" s="143"/>
      <c r="E73" s="143"/>
      <c r="F73" s="143"/>
      <c r="G73" s="143"/>
      <c r="H73" s="23">
        <v>1.1436E-2</v>
      </c>
      <c r="I73" s="24">
        <f t="shared" si="3"/>
        <v>72.788037766903614</v>
      </c>
    </row>
    <row r="74" spans="1:10" ht="15" customHeight="1" x14ac:dyDescent="0.25">
      <c r="A74" s="17">
        <v>5</v>
      </c>
      <c r="B74" s="143" t="s">
        <v>59</v>
      </c>
      <c r="C74" s="143"/>
      <c r="D74" s="143"/>
      <c r="E74" s="143"/>
      <c r="F74" s="143"/>
      <c r="G74" s="143"/>
      <c r="H74" s="23">
        <v>1.74E-4</v>
      </c>
      <c r="I74" s="24">
        <f t="shared" si="3"/>
        <v>1.1074780142918179</v>
      </c>
    </row>
    <row r="75" spans="1:10" ht="15" customHeight="1" x14ac:dyDescent="0.25">
      <c r="A75" s="17">
        <v>6</v>
      </c>
      <c r="B75" s="143" t="s">
        <v>60</v>
      </c>
      <c r="C75" s="143"/>
      <c r="D75" s="143"/>
      <c r="E75" s="143"/>
      <c r="F75" s="143"/>
      <c r="G75" s="143"/>
      <c r="H75" s="23">
        <v>4.4200000000000001E-4</v>
      </c>
      <c r="I75" s="24">
        <f t="shared" si="3"/>
        <v>2.813248748948181</v>
      </c>
    </row>
    <row r="76" spans="1:10" ht="15" customHeight="1" x14ac:dyDescent="0.25">
      <c r="A76" s="17">
        <v>7</v>
      </c>
      <c r="B76" s="143" t="s">
        <v>61</v>
      </c>
      <c r="C76" s="143"/>
      <c r="D76" s="143"/>
      <c r="E76" s="143"/>
      <c r="F76" s="143"/>
      <c r="G76" s="143"/>
      <c r="H76" s="23">
        <v>1.85E-4</v>
      </c>
      <c r="I76" s="24">
        <f t="shared" si="3"/>
        <v>1.1774909922068177</v>
      </c>
    </row>
    <row r="77" spans="1:10" ht="15" customHeight="1" x14ac:dyDescent="0.25">
      <c r="A77" s="17">
        <v>8</v>
      </c>
      <c r="B77" s="143" t="s">
        <v>62</v>
      </c>
      <c r="C77" s="143"/>
      <c r="D77" s="143"/>
      <c r="E77" s="143"/>
      <c r="F77" s="143"/>
      <c r="G77" s="143"/>
      <c r="H77" s="23">
        <v>9.0789999999999996E-2</v>
      </c>
      <c r="I77" s="24">
        <f t="shared" si="3"/>
        <v>577.86166044571348</v>
      </c>
    </row>
    <row r="78" spans="1:10" s="28" customFormat="1" ht="15" customHeight="1" x14ac:dyDescent="0.25">
      <c r="A78" s="147" t="s">
        <v>63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1622.6653298712581</v>
      </c>
      <c r="J78" s="27"/>
    </row>
    <row r="79" spans="1:10" ht="11.25" customHeight="1" x14ac:dyDescent="0.25">
      <c r="A79" s="29" t="s">
        <v>64</v>
      </c>
      <c r="B79" s="148" t="s">
        <v>65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9" t="s">
        <v>66</v>
      </c>
      <c r="B80" s="149" t="s">
        <v>67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68</v>
      </c>
      <c r="B81" s="150" t="s">
        <v>69</v>
      </c>
      <c r="C81" s="150"/>
      <c r="D81" s="150"/>
      <c r="E81" s="150"/>
      <c r="F81" s="150"/>
      <c r="G81" s="150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43" t="s">
        <v>70</v>
      </c>
      <c r="C82" s="143"/>
      <c r="D82" s="143"/>
      <c r="E82" s="143"/>
      <c r="F82" s="143"/>
      <c r="G82" s="143"/>
      <c r="H82" s="23">
        <v>4.8321000000000003E-2</v>
      </c>
      <c r="I82" s="24">
        <f>$I$55*H82</f>
        <v>307.55428234824677</v>
      </c>
    </row>
    <row r="83" spans="1:11" ht="15" customHeight="1" x14ac:dyDescent="0.25">
      <c r="A83" s="17">
        <v>2</v>
      </c>
      <c r="B83" s="143" t="s">
        <v>71</v>
      </c>
      <c r="C83" s="143"/>
      <c r="D83" s="143"/>
      <c r="E83" s="143"/>
      <c r="F83" s="143"/>
      <c r="G83" s="143"/>
      <c r="H83" s="23">
        <v>3.5109999999999998E-3</v>
      </c>
      <c r="I83" s="24">
        <f>$I$55*H83</f>
        <v>22.346869587233176</v>
      </c>
    </row>
    <row r="84" spans="1:11" ht="15" customHeight="1" x14ac:dyDescent="0.25">
      <c r="A84" s="17">
        <v>3</v>
      </c>
      <c r="B84" s="143" t="s">
        <v>72</v>
      </c>
      <c r="C84" s="143"/>
      <c r="D84" s="143"/>
      <c r="E84" s="143"/>
      <c r="F84" s="143"/>
      <c r="G84" s="143"/>
      <c r="H84" s="23">
        <v>1.9328000000000001E-2</v>
      </c>
      <c r="I84" s="24">
        <f>$I$55*H84</f>
        <v>123.01916701282906</v>
      </c>
    </row>
    <row r="85" spans="1:11" s="28" customFormat="1" ht="15" customHeight="1" x14ac:dyDescent="0.25">
      <c r="A85" s="147" t="s">
        <v>73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452.92031894830905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50" t="s">
        <v>75</v>
      </c>
      <c r="C87" s="150"/>
      <c r="D87" s="150"/>
      <c r="E87" s="150"/>
      <c r="F87" s="150"/>
      <c r="G87" s="150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43" t="s">
        <v>76</v>
      </c>
      <c r="C88" s="143"/>
      <c r="D88" s="143"/>
      <c r="E88" s="143"/>
      <c r="F88" s="143"/>
      <c r="G88" s="143"/>
      <c r="H88" s="23">
        <f>(H66*H78)</f>
        <v>9.3819024000000015E-2</v>
      </c>
      <c r="I88" s="24">
        <f>$I$55*H88</f>
        <v>597.14084139262309</v>
      </c>
    </row>
    <row r="89" spans="1:11" s="28" customFormat="1" ht="15" customHeight="1" x14ac:dyDescent="0.25">
      <c r="A89" s="147" t="s">
        <v>77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597.14084139262309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192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5014.9788422776437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50" t="s">
        <v>79</v>
      </c>
      <c r="C93" s="150"/>
      <c r="D93" s="150"/>
      <c r="E93" s="150"/>
      <c r="F93" s="150"/>
      <c r="G93" s="150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43" t="s">
        <v>20</v>
      </c>
      <c r="C94" s="143"/>
      <c r="D94" s="143"/>
      <c r="E94" s="143"/>
      <c r="F94" s="143"/>
      <c r="G94" s="143"/>
      <c r="H94" s="23">
        <f t="shared" ref="H94:H102" si="4">I94/$I$55</f>
        <v>0.12385589441042992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43" t="s">
        <v>21</v>
      </c>
      <c r="C95" s="143"/>
      <c r="D95" s="143"/>
      <c r="E95" s="143"/>
      <c r="F95" s="143"/>
      <c r="G95" s="143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83" t="s">
        <v>180</v>
      </c>
      <c r="C96" s="184"/>
      <c r="D96" s="184"/>
      <c r="E96" s="184"/>
      <c r="F96" s="184"/>
      <c r="G96" s="185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43" t="s">
        <v>232</v>
      </c>
      <c r="C97" s="143"/>
      <c r="D97" s="143"/>
      <c r="E97" s="143"/>
      <c r="F97" s="143"/>
      <c r="G97" s="143"/>
      <c r="H97" s="23">
        <f t="shared" si="4"/>
        <v>1.4086816892682106E-3</v>
      </c>
      <c r="I97" s="24">
        <f>I107</f>
        <v>8.9660000000000082</v>
      </c>
    </row>
    <row r="98" spans="1:10" ht="15" customHeight="1" x14ac:dyDescent="0.25">
      <c r="A98" s="17">
        <f t="shared" si="5"/>
        <v>5</v>
      </c>
      <c r="B98" s="143" t="s">
        <v>81</v>
      </c>
      <c r="C98" s="143"/>
      <c r="D98" s="143"/>
      <c r="E98" s="143"/>
      <c r="F98" s="143"/>
      <c r="G98" s="143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43" t="s">
        <v>215</v>
      </c>
      <c r="C99" s="143"/>
      <c r="D99" s="143"/>
      <c r="E99" s="143"/>
      <c r="F99" s="143"/>
      <c r="G99" s="143"/>
      <c r="H99" s="23">
        <f>I99/$I$55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43" t="s">
        <v>216</v>
      </c>
      <c r="C100" s="143"/>
      <c r="D100" s="143"/>
      <c r="E100" s="143"/>
      <c r="F100" s="143"/>
      <c r="G100" s="143"/>
      <c r="H100" s="23">
        <f>I100/$I$55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43" t="s">
        <v>233</v>
      </c>
      <c r="C101" s="143"/>
      <c r="D101" s="143"/>
      <c r="E101" s="143"/>
      <c r="F101" s="143"/>
      <c r="G101" s="143"/>
      <c r="H101" s="23" t="e">
        <f>I101/$I$46</f>
        <v>#DIV/0!</v>
      </c>
      <c r="I101" s="24">
        <v>0</v>
      </c>
    </row>
    <row r="102" spans="1:10" ht="15" customHeight="1" x14ac:dyDescent="0.25">
      <c r="A102" s="17">
        <v>9</v>
      </c>
      <c r="B102" s="143" t="s">
        <v>82</v>
      </c>
      <c r="C102" s="143"/>
      <c r="D102" s="143"/>
      <c r="E102" s="143"/>
      <c r="F102" s="143"/>
      <c r="G102" s="143"/>
      <c r="H102" s="23">
        <f t="shared" si="4"/>
        <v>0</v>
      </c>
      <c r="I102" s="24">
        <f>IF(I23="Não aplicável",0,I23)</f>
        <v>0</v>
      </c>
    </row>
    <row r="103" spans="1:10" ht="13.5" customHeight="1" x14ac:dyDescent="0.25">
      <c r="A103" s="147" t="s">
        <v>83</v>
      </c>
      <c r="B103" s="147"/>
      <c r="C103" s="147"/>
      <c r="D103" s="147"/>
      <c r="E103" s="147"/>
      <c r="F103" s="147"/>
      <c r="G103" s="147"/>
      <c r="H103" s="25" t="e">
        <f>SUM(H94:H102)</f>
        <v>#DIV/0!</v>
      </c>
      <c r="I103" s="26">
        <f>SUM(I94:I102)</f>
        <v>797.28599999999994</v>
      </c>
      <c r="J103" s="34"/>
    </row>
    <row r="104" spans="1:10" ht="14.45" customHeight="1" x14ac:dyDescent="0.25">
      <c r="A104" s="29" t="s">
        <v>84</v>
      </c>
      <c r="B104" s="191" t="s">
        <v>85</v>
      </c>
      <c r="C104" s="191"/>
      <c r="D104" s="191"/>
      <c r="E104" s="191"/>
      <c r="F104" s="191"/>
      <c r="G104" s="191"/>
      <c r="H104" s="191"/>
      <c r="I104" s="191"/>
    </row>
    <row r="105" spans="1:10" ht="15" customHeight="1" x14ac:dyDescent="0.25">
      <c r="A105" s="182" t="s">
        <v>86</v>
      </c>
      <c r="B105" s="182"/>
      <c r="C105" s="182"/>
      <c r="D105" s="182"/>
      <c r="E105" s="182"/>
      <c r="F105" s="182"/>
      <c r="G105" s="182"/>
      <c r="H105" s="182"/>
      <c r="I105" s="182"/>
    </row>
    <row r="106" spans="1:10" ht="24" customHeight="1" x14ac:dyDescent="0.25">
      <c r="A106" s="159" t="s">
        <v>87</v>
      </c>
      <c r="B106" s="159"/>
      <c r="C106" s="17" t="s">
        <v>88</v>
      </c>
      <c r="D106" s="17" t="s">
        <v>89</v>
      </c>
      <c r="E106" s="17" t="s">
        <v>90</v>
      </c>
      <c r="F106" s="17" t="s">
        <v>91</v>
      </c>
      <c r="G106" s="17" t="s">
        <v>92</v>
      </c>
      <c r="H106" s="23" t="s">
        <v>93</v>
      </c>
      <c r="I106" s="24" t="s">
        <v>94</v>
      </c>
    </row>
    <row r="107" spans="1:10" ht="15" customHeight="1" x14ac:dyDescent="0.25">
      <c r="A107" s="192">
        <f>IF(I12="Não aplicável",0,I12)</f>
        <v>5.3</v>
      </c>
      <c r="B107" s="192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4443.8999999999996</v>
      </c>
      <c r="G107" s="38">
        <f>IF(I14="Não aplicável",0,I14)</f>
        <v>0.06</v>
      </c>
      <c r="H107" s="37">
        <f>F107*G107</f>
        <v>266.63399999999996</v>
      </c>
      <c r="I107" s="24">
        <f>IF((E107-H107)&gt;0,E107-H107,0)</f>
        <v>8.9660000000000082</v>
      </c>
    </row>
    <row r="108" spans="1:10" ht="4.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82" t="s">
        <v>95</v>
      </c>
      <c r="B109" s="182"/>
      <c r="C109" s="182"/>
      <c r="D109" s="182"/>
      <c r="E109" s="182"/>
      <c r="F109" s="182"/>
      <c r="G109" s="182"/>
      <c r="H109" s="182"/>
      <c r="I109" s="182"/>
    </row>
    <row r="110" spans="1:10" ht="24" customHeight="1" x14ac:dyDescent="0.25">
      <c r="A110" s="159" t="s">
        <v>87</v>
      </c>
      <c r="B110" s="159"/>
      <c r="C110" s="17" t="s">
        <v>96</v>
      </c>
      <c r="D110" s="17" t="s">
        <v>89</v>
      </c>
      <c r="E110" s="17" t="s">
        <v>90</v>
      </c>
      <c r="F110" s="17" t="s">
        <v>91</v>
      </c>
      <c r="G110" s="17" t="s">
        <v>92</v>
      </c>
      <c r="H110" s="23" t="s">
        <v>93</v>
      </c>
      <c r="I110" s="24" t="s">
        <v>94</v>
      </c>
    </row>
    <row r="111" spans="1:10" ht="15" customHeight="1" x14ac:dyDescent="0.25">
      <c r="A111" s="186">
        <f>IF(I18="Não aplicável",0,I18)</f>
        <v>0</v>
      </c>
      <c r="B111" s="186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97</v>
      </c>
      <c r="B113" s="182"/>
      <c r="C113" s="182"/>
      <c r="D113" s="182"/>
      <c r="E113" s="182"/>
      <c r="F113" s="182"/>
      <c r="G113" s="182"/>
      <c r="H113" s="182"/>
      <c r="I113" s="182"/>
    </row>
    <row r="114" spans="1:12" ht="23.25" customHeight="1" x14ac:dyDescent="0.25">
      <c r="A114" s="159" t="s">
        <v>87</v>
      </c>
      <c r="B114" s="159"/>
      <c r="C114" s="17" t="s">
        <v>96</v>
      </c>
      <c r="D114" s="17" t="s">
        <v>89</v>
      </c>
      <c r="E114" s="17" t="s">
        <v>90</v>
      </c>
      <c r="F114" s="17" t="s">
        <v>91</v>
      </c>
      <c r="G114" s="17" t="s">
        <v>92</v>
      </c>
      <c r="H114" s="23" t="str">
        <f>H106</f>
        <v>Valor desconto</v>
      </c>
      <c r="I114" s="24" t="s">
        <v>94</v>
      </c>
    </row>
    <row r="115" spans="1:12" ht="15" customHeight="1" x14ac:dyDescent="0.25">
      <c r="A115" s="186">
        <f>IF(I15="Não aplicável",0,I15)</f>
        <v>37.9</v>
      </c>
      <c r="B115" s="186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93" t="s">
        <v>98</v>
      </c>
      <c r="B117" s="193"/>
      <c r="C117" s="193"/>
      <c r="D117" s="193"/>
      <c r="E117" s="193"/>
      <c r="F117" s="193"/>
      <c r="G117" s="193"/>
      <c r="H117" s="47" t="e">
        <f>H55+H91+H103</f>
        <v>#DIV/0!</v>
      </c>
      <c r="I117" s="48">
        <f>I55+I91+I103</f>
        <v>12177.081016368551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60" t="s">
        <v>99</v>
      </c>
      <c r="B119" s="160"/>
      <c r="C119" s="160"/>
      <c r="D119" s="160"/>
      <c r="E119" s="160"/>
      <c r="F119" s="160"/>
      <c r="G119" s="160"/>
      <c r="H119" s="160"/>
      <c r="I119" s="160"/>
    </row>
    <row r="120" spans="1:12" ht="33.75" customHeight="1" x14ac:dyDescent="0.25">
      <c r="A120" s="22" t="s">
        <v>33</v>
      </c>
      <c r="B120" s="150" t="s">
        <v>100</v>
      </c>
      <c r="C120" s="150"/>
      <c r="D120" s="150"/>
      <c r="E120" s="150"/>
      <c r="F120" s="150"/>
      <c r="G120" s="150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43" t="s">
        <v>101</v>
      </c>
      <c r="C121" s="143"/>
      <c r="D121" s="143"/>
      <c r="E121" s="143"/>
      <c r="F121" s="143"/>
      <c r="G121" s="143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51" t="s">
        <v>102</v>
      </c>
      <c r="C122" s="151"/>
      <c r="D122" s="151"/>
      <c r="E122" s="151"/>
      <c r="F122" s="151"/>
      <c r="G122" s="15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43" t="s">
        <v>103</v>
      </c>
      <c r="C123" s="143"/>
      <c r="D123" s="143"/>
      <c r="E123" s="143"/>
      <c r="F123" s="143"/>
      <c r="G123" s="143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43" t="s">
        <v>200</v>
      </c>
      <c r="C124" s="143"/>
      <c r="D124" s="143"/>
      <c r="E124" s="143"/>
      <c r="F124" s="143"/>
      <c r="G124" s="143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43" t="s">
        <v>202</v>
      </c>
      <c r="C125" s="143"/>
      <c r="D125" s="143"/>
      <c r="E125" s="143"/>
      <c r="F125" s="143"/>
      <c r="G125" s="143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43" t="s">
        <v>104</v>
      </c>
      <c r="C126" s="143"/>
      <c r="D126" s="143"/>
      <c r="E126" s="143"/>
      <c r="F126" s="143"/>
      <c r="G126" s="143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43" t="s">
        <v>105</v>
      </c>
      <c r="C127" s="143"/>
      <c r="D127" s="143"/>
      <c r="E127" s="143"/>
      <c r="F127" s="143"/>
      <c r="G127" s="143"/>
      <c r="H127" s="23">
        <f t="shared" si="6"/>
        <v>0</v>
      </c>
      <c r="I127" s="24">
        <v>0</v>
      </c>
    </row>
    <row r="128" spans="1:12" ht="15" customHeight="1" x14ac:dyDescent="0.25">
      <c r="A128" s="147" t="s">
        <v>106</v>
      </c>
      <c r="B128" s="147"/>
      <c r="C128" s="147"/>
      <c r="D128" s="147"/>
      <c r="E128" s="147"/>
      <c r="F128" s="147"/>
      <c r="G128" s="147"/>
      <c r="H128" s="25">
        <f>H121+H122+H123+H124+H126+H127</f>
        <v>0</v>
      </c>
      <c r="I128" s="54">
        <f>SUM(I121:I127)</f>
        <v>0</v>
      </c>
      <c r="J128" s="34"/>
    </row>
    <row r="129" spans="1:12" ht="39" customHeight="1" x14ac:dyDescent="0.25">
      <c r="B129" s="148" t="s">
        <v>203</v>
      </c>
      <c r="C129" s="148"/>
      <c r="D129" s="148"/>
      <c r="E129" s="148"/>
      <c r="F129" s="148"/>
      <c r="G129" s="148"/>
      <c r="H129" s="148"/>
      <c r="I129" s="148"/>
    </row>
    <row r="130" spans="1:12" ht="5.25" customHeight="1" x14ac:dyDescent="0.25"/>
    <row r="131" spans="1:12" ht="48.75" customHeight="1" x14ac:dyDescent="0.25">
      <c r="A131" s="195" t="s">
        <v>107</v>
      </c>
      <c r="B131" s="195"/>
      <c r="C131" s="195"/>
      <c r="D131" s="195"/>
      <c r="E131" s="195"/>
      <c r="F131" s="55">
        <f>I29</f>
        <v>0.1</v>
      </c>
      <c r="G131" s="56">
        <f>I133*F131</f>
        <v>1216.8115016368552</v>
      </c>
      <c r="H131" s="57" t="s">
        <v>108</v>
      </c>
      <c r="I131" s="58">
        <f>I97</f>
        <v>8.9660000000000082</v>
      </c>
    </row>
    <row r="132" spans="1:12" s="61" customFormat="1" ht="16.5" customHeight="1" x14ac:dyDescent="0.25">
      <c r="A132" s="196" t="s">
        <v>109</v>
      </c>
      <c r="B132" s="196"/>
      <c r="C132" s="57" t="s">
        <v>110</v>
      </c>
      <c r="D132" s="57" t="s">
        <v>111</v>
      </c>
      <c r="E132" s="57" t="s">
        <v>112</v>
      </c>
      <c r="F132" s="57" t="s">
        <v>113</v>
      </c>
      <c r="G132" s="57" t="s">
        <v>114</v>
      </c>
      <c r="H132" s="57" t="s">
        <v>115</v>
      </c>
      <c r="I132" s="59" t="s">
        <v>116</v>
      </c>
      <c r="J132" s="60"/>
    </row>
    <row r="133" spans="1:12" ht="16.5" customHeight="1" x14ac:dyDescent="0.25">
      <c r="A133" s="197">
        <f>I55</f>
        <v>6364.8161740909072</v>
      </c>
      <c r="B133" s="197"/>
      <c r="C133" s="62">
        <f>I66</f>
        <v>2342.2523520654536</v>
      </c>
      <c r="D133" s="62">
        <f>I78</f>
        <v>1622.6653298712581</v>
      </c>
      <c r="E133" s="62">
        <f>I85</f>
        <v>452.92031894830905</v>
      </c>
      <c r="F133" s="62">
        <f>I89</f>
        <v>597.14084139262309</v>
      </c>
      <c r="G133" s="62">
        <f>I103</f>
        <v>797.28599999999994</v>
      </c>
      <c r="H133" s="62">
        <f>A133+C133+D133+E133+F133+G133</f>
        <v>12177.081016368551</v>
      </c>
      <c r="I133" s="62">
        <f>H133-I131</f>
        <v>12168.115016368551</v>
      </c>
      <c r="J133" s="34"/>
    </row>
    <row r="134" spans="1:12" ht="4.5" customHeight="1" x14ac:dyDescent="0.25">
      <c r="A134" s="29"/>
      <c r="B134" s="198"/>
      <c r="C134" s="198"/>
      <c r="D134" s="198"/>
      <c r="E134" s="198"/>
      <c r="F134" s="198"/>
      <c r="G134" s="198"/>
      <c r="H134" s="198"/>
      <c r="I134" s="198"/>
    </row>
    <row r="135" spans="1:12" ht="33.75" customHeight="1" x14ac:dyDescent="0.25">
      <c r="A135" s="22" t="s">
        <v>42</v>
      </c>
      <c r="B135" s="150" t="s">
        <v>117</v>
      </c>
      <c r="C135" s="150"/>
      <c r="D135" s="150"/>
      <c r="E135" s="150"/>
      <c r="F135" s="150"/>
      <c r="G135" s="150"/>
      <c r="H135" s="22" t="s">
        <v>35</v>
      </c>
      <c r="I135" s="22" t="s">
        <v>36</v>
      </c>
    </row>
    <row r="136" spans="1:12" ht="15" customHeight="1" x14ac:dyDescent="0.25">
      <c r="A136" s="17">
        <v>1</v>
      </c>
      <c r="B136" s="143" t="s">
        <v>118</v>
      </c>
      <c r="C136" s="143"/>
      <c r="D136" s="143"/>
      <c r="E136" s="143"/>
      <c r="F136" s="143"/>
      <c r="G136" s="143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43" t="s">
        <v>119</v>
      </c>
      <c r="C137" s="143"/>
      <c r="D137" s="143"/>
      <c r="E137" s="143"/>
      <c r="F137" s="143"/>
      <c r="G137" s="143"/>
      <c r="H137" s="23">
        <f>I137/$I$146</f>
        <v>0</v>
      </c>
      <c r="I137" s="24">
        <v>0</v>
      </c>
    </row>
    <row r="138" spans="1:12" ht="34.5" customHeight="1" x14ac:dyDescent="0.25">
      <c r="A138" s="147" t="s">
        <v>179</v>
      </c>
      <c r="B138" s="147"/>
      <c r="C138" s="147"/>
      <c r="D138" s="147"/>
      <c r="E138" s="147"/>
      <c r="F138" s="147"/>
      <c r="G138" s="147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54</v>
      </c>
      <c r="B140" s="150" t="s">
        <v>120</v>
      </c>
      <c r="C140" s="150"/>
      <c r="D140" s="150"/>
      <c r="E140" s="150"/>
      <c r="F140" s="150"/>
      <c r="G140" s="150"/>
      <c r="H140" s="22" t="s">
        <v>35</v>
      </c>
      <c r="I140" s="22" t="s">
        <v>36</v>
      </c>
    </row>
    <row r="141" spans="1:12" ht="15" customHeight="1" x14ac:dyDescent="0.25">
      <c r="A141" s="17">
        <v>1</v>
      </c>
      <c r="B141" s="143" t="s">
        <v>120</v>
      </c>
      <c r="C141" s="143"/>
      <c r="D141" s="143"/>
      <c r="E141" s="143"/>
      <c r="F141" s="143"/>
      <c r="G141" s="143"/>
      <c r="H141" s="23">
        <f>I141/I146</f>
        <v>0</v>
      </c>
      <c r="I141" s="24">
        <v>0</v>
      </c>
    </row>
    <row r="142" spans="1:12" ht="34.5" customHeight="1" x14ac:dyDescent="0.25">
      <c r="A142" s="147" t="s">
        <v>178</v>
      </c>
      <c r="B142" s="147"/>
      <c r="C142" s="147"/>
      <c r="D142" s="147"/>
      <c r="E142" s="147"/>
      <c r="F142" s="147"/>
      <c r="G142" s="147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94" t="s">
        <v>121</v>
      </c>
      <c r="B144" s="194"/>
      <c r="C144" s="194"/>
      <c r="D144" s="194"/>
      <c r="E144" s="194"/>
      <c r="F144" s="55">
        <v>0.18</v>
      </c>
      <c r="G144" s="56">
        <f>I146*F144</f>
        <v>2190.2607029463388</v>
      </c>
      <c r="H144" s="57" t="s">
        <v>108</v>
      </c>
      <c r="I144" s="58">
        <f>I97</f>
        <v>8.9660000000000082</v>
      </c>
      <c r="L144" s="2"/>
    </row>
    <row r="145" spans="1:12" s="61" customFormat="1" ht="16.5" customHeight="1" x14ac:dyDescent="0.25">
      <c r="A145" s="196" t="s">
        <v>109</v>
      </c>
      <c r="B145" s="196"/>
      <c r="C145" s="57" t="s">
        <v>110</v>
      </c>
      <c r="D145" s="57" t="s">
        <v>111</v>
      </c>
      <c r="E145" s="57" t="s">
        <v>112</v>
      </c>
      <c r="F145" s="57" t="s">
        <v>113</v>
      </c>
      <c r="G145" s="57" t="s">
        <v>114</v>
      </c>
      <c r="H145" s="57" t="s">
        <v>115</v>
      </c>
      <c r="I145" s="59" t="s">
        <v>116</v>
      </c>
      <c r="J145" s="60"/>
      <c r="L145" s="60"/>
    </row>
    <row r="146" spans="1:12" ht="16.5" customHeight="1" x14ac:dyDescent="0.25">
      <c r="A146" s="197">
        <f>I55</f>
        <v>6364.8161740909072</v>
      </c>
      <c r="B146" s="197"/>
      <c r="C146" s="62">
        <f>I66</f>
        <v>2342.2523520654536</v>
      </c>
      <c r="D146" s="62">
        <f>I78</f>
        <v>1622.6653298712581</v>
      </c>
      <c r="E146" s="62">
        <f>I85</f>
        <v>452.92031894830905</v>
      </c>
      <c r="F146" s="62">
        <f>I89</f>
        <v>597.14084139262309</v>
      </c>
      <c r="G146" s="62">
        <f>I103</f>
        <v>797.28599999999994</v>
      </c>
      <c r="H146" s="62">
        <f>A146+C146+D146+E146+F146+G146</f>
        <v>12177.081016368551</v>
      </c>
      <c r="I146" s="62">
        <f>H146-I144</f>
        <v>12168.115016368551</v>
      </c>
      <c r="J146" s="34"/>
      <c r="L146" s="2"/>
    </row>
    <row r="147" spans="1:12" ht="4.5" customHeight="1" x14ac:dyDescent="0.25"/>
    <row r="148" spans="1:12" ht="12" customHeight="1" x14ac:dyDescent="0.25">
      <c r="A148" s="193" t="s">
        <v>122</v>
      </c>
      <c r="B148" s="193"/>
      <c r="C148" s="193"/>
      <c r="D148" s="193"/>
      <c r="E148" s="193"/>
      <c r="F148" s="193"/>
      <c r="G148" s="193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60" t="s">
        <v>123</v>
      </c>
      <c r="B150" s="160"/>
      <c r="C150" s="160"/>
      <c r="D150" s="160"/>
      <c r="E150" s="160"/>
      <c r="F150" s="160"/>
      <c r="G150" s="160"/>
      <c r="H150" s="160"/>
      <c r="I150" s="160"/>
    </row>
    <row r="151" spans="1:12" ht="33.75" customHeight="1" x14ac:dyDescent="0.25">
      <c r="A151" s="22" t="s">
        <v>33</v>
      </c>
      <c r="B151" s="150" t="s">
        <v>226</v>
      </c>
      <c r="C151" s="150"/>
      <c r="D151" s="150"/>
      <c r="E151" s="150"/>
      <c r="F151" s="150"/>
      <c r="G151" s="150"/>
      <c r="H151" s="22" t="s">
        <v>35</v>
      </c>
      <c r="I151" s="22" t="s">
        <v>36</v>
      </c>
    </row>
    <row r="152" spans="1:12" ht="15" customHeight="1" x14ac:dyDescent="0.25">
      <c r="A152" s="17">
        <v>1</v>
      </c>
      <c r="B152" s="143" t="s">
        <v>124</v>
      </c>
      <c r="C152" s="143"/>
      <c r="D152" s="143"/>
      <c r="E152" s="143"/>
      <c r="F152" s="143"/>
      <c r="G152" s="143"/>
      <c r="H152" s="23">
        <f>I152/$I$117</f>
        <v>1.8696883852691217E-2</v>
      </c>
      <c r="I152" s="24">
        <f>($D$162/$E$163)*G162</f>
        <v>227.67346942785392</v>
      </c>
    </row>
    <row r="153" spans="1:12" ht="15" customHeight="1" x14ac:dyDescent="0.25">
      <c r="A153" s="17">
        <v>2</v>
      </c>
      <c r="B153" s="143" t="s">
        <v>125</v>
      </c>
      <c r="C153" s="143"/>
      <c r="D153" s="143"/>
      <c r="E153" s="143"/>
      <c r="F153" s="143"/>
      <c r="G153" s="143"/>
      <c r="H153" s="23">
        <f>I153/$I$117</f>
        <v>8.6118980169971646E-2</v>
      </c>
      <c r="I153" s="24">
        <f>($D$162/$E$163)*G163</f>
        <v>1048.6777985767815</v>
      </c>
    </row>
    <row r="154" spans="1:12" ht="15" customHeight="1" x14ac:dyDescent="0.25">
      <c r="A154" s="17">
        <v>3</v>
      </c>
      <c r="B154" s="143" t="s">
        <v>13</v>
      </c>
      <c r="C154" s="143"/>
      <c r="D154" s="143"/>
      <c r="E154" s="143"/>
      <c r="F154" s="143"/>
      <c r="G154" s="143"/>
      <c r="H154" s="23">
        <f>I154/$I$117</f>
        <v>2.8328611898016994E-2</v>
      </c>
      <c r="I154" s="24">
        <f>($D$162/$E$163)*G164</f>
        <v>344.95980216341502</v>
      </c>
    </row>
    <row r="155" spans="1:12" ht="15" customHeight="1" x14ac:dyDescent="0.25">
      <c r="A155" s="17">
        <v>4</v>
      </c>
      <c r="B155" s="143" t="s">
        <v>228</v>
      </c>
      <c r="C155" s="143"/>
      <c r="D155" s="143"/>
      <c r="E155" s="143"/>
      <c r="F155" s="143"/>
      <c r="G155" s="143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43" t="s">
        <v>126</v>
      </c>
      <c r="C156" s="143"/>
      <c r="D156" s="143"/>
      <c r="E156" s="143"/>
      <c r="F156" s="143"/>
      <c r="G156" s="143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47" t="s">
        <v>127</v>
      </c>
      <c r="B157" s="147"/>
      <c r="C157" s="147"/>
      <c r="D157" s="147"/>
      <c r="E157" s="147"/>
      <c r="F157" s="147"/>
      <c r="G157" s="147"/>
      <c r="H157" s="25">
        <f>H152+H153+H154+H155+H156</f>
        <v>0.13314447592067985</v>
      </c>
      <c r="I157" s="26">
        <f>SUM(I152:I156)</f>
        <v>1621.3110701680503</v>
      </c>
    </row>
    <row r="158" spans="1:12" ht="11.25" customHeight="1" x14ac:dyDescent="0.25">
      <c r="A158" s="118" t="s">
        <v>129</v>
      </c>
      <c r="B158" s="148" t="s">
        <v>128</v>
      </c>
      <c r="C158" s="148"/>
      <c r="D158" s="148"/>
      <c r="E158" s="148"/>
      <c r="F158" s="148"/>
      <c r="G158" s="148"/>
      <c r="H158" s="148"/>
      <c r="I158" s="148"/>
    </row>
    <row r="159" spans="1:12" ht="20.25" customHeight="1" x14ac:dyDescent="0.25">
      <c r="A159" s="118" t="s">
        <v>227</v>
      </c>
      <c r="B159" s="203" t="s">
        <v>130</v>
      </c>
      <c r="C159" s="203"/>
      <c r="D159" s="203"/>
      <c r="E159" s="203"/>
      <c r="F159" s="203"/>
      <c r="G159" s="203"/>
      <c r="H159" s="203"/>
      <c r="I159" s="203"/>
    </row>
    <row r="160" spans="1:12" ht="13.5" customHeight="1" x14ac:dyDescent="0.25">
      <c r="A160" s="182" t="s">
        <v>131</v>
      </c>
      <c r="B160" s="182"/>
      <c r="C160" s="182"/>
      <c r="D160" s="182"/>
      <c r="E160" s="182"/>
      <c r="F160" s="182"/>
      <c r="G160" s="182"/>
      <c r="H160" s="182"/>
      <c r="I160" s="182"/>
    </row>
    <row r="161" spans="1:10" ht="13.5" customHeight="1" x14ac:dyDescent="0.25">
      <c r="A161" s="159" t="s">
        <v>132</v>
      </c>
      <c r="B161" s="159"/>
      <c r="C161" s="17" t="s">
        <v>133</v>
      </c>
      <c r="D161" s="168" t="s">
        <v>134</v>
      </c>
      <c r="E161" s="168"/>
      <c r="F161" s="17" t="s">
        <v>135</v>
      </c>
      <c r="G161" s="63" t="s">
        <v>136</v>
      </c>
      <c r="H161" s="159" t="s">
        <v>137</v>
      </c>
      <c r="I161" s="159"/>
    </row>
    <row r="162" spans="1:10" ht="13.5" customHeight="1" x14ac:dyDescent="0.25">
      <c r="A162" s="204">
        <f>I117</f>
        <v>12177.081016368551</v>
      </c>
      <c r="B162" s="204"/>
      <c r="C162" s="24">
        <f>I148</f>
        <v>0</v>
      </c>
      <c r="D162" s="205">
        <f>A162+C162</f>
        <v>12177.081016368551</v>
      </c>
      <c r="E162" s="205"/>
      <c r="F162" s="17" t="s">
        <v>124</v>
      </c>
      <c r="G162" s="64">
        <v>1.6500000000000001E-2</v>
      </c>
      <c r="H162" s="200">
        <v>6.4999999999999997E-3</v>
      </c>
      <c r="I162" s="200"/>
      <c r="J162" s="34"/>
    </row>
    <row r="163" spans="1:10" ht="13.5" customHeight="1" x14ac:dyDescent="0.25">
      <c r="A163" s="199" t="s">
        <v>138</v>
      </c>
      <c r="B163" s="199"/>
      <c r="C163" s="63">
        <v>1</v>
      </c>
      <c r="D163" s="65">
        <f>G167/1</f>
        <v>0.11749999999999999</v>
      </c>
      <c r="E163" s="66">
        <f>C163-D163</f>
        <v>0.88250000000000006</v>
      </c>
      <c r="F163" s="17" t="s">
        <v>125</v>
      </c>
      <c r="G163" s="64">
        <v>7.5999999999999998E-2</v>
      </c>
      <c r="H163" s="200">
        <v>0.03</v>
      </c>
      <c r="I163" s="200"/>
    </row>
    <row r="164" spans="1:10" ht="13.5" customHeight="1" x14ac:dyDescent="0.25">
      <c r="A164" s="201" t="s">
        <v>139</v>
      </c>
      <c r="B164" s="201"/>
      <c r="C164" s="17">
        <v>1</v>
      </c>
      <c r="D164" s="67">
        <f>H167</f>
        <v>6.1499999999999999E-2</v>
      </c>
      <c r="E164" s="68">
        <f>C164-D164</f>
        <v>0.9385</v>
      </c>
      <c r="F164" s="17" t="s">
        <v>13</v>
      </c>
      <c r="G164" s="64">
        <f>I11</f>
        <v>2.5000000000000001E-2</v>
      </c>
      <c r="H164" s="200">
        <f>I11</f>
        <v>2.5000000000000001E-2</v>
      </c>
      <c r="I164" s="200"/>
    </row>
    <row r="165" spans="1:10" ht="13.5" customHeight="1" x14ac:dyDescent="0.25">
      <c r="A165" s="201" t="s">
        <v>140</v>
      </c>
      <c r="B165" s="201"/>
      <c r="C165" s="17">
        <v>1</v>
      </c>
      <c r="D165" s="69">
        <v>0.09</v>
      </c>
      <c r="E165" s="70">
        <f>C165-D165</f>
        <v>0.91</v>
      </c>
      <c r="F165" s="17" t="s">
        <v>141</v>
      </c>
      <c r="G165" s="64">
        <v>0</v>
      </c>
      <c r="H165" s="200">
        <v>0</v>
      </c>
      <c r="I165" s="200"/>
    </row>
    <row r="166" spans="1:10" ht="13.5" customHeight="1" x14ac:dyDescent="0.25">
      <c r="A166" s="207" t="s">
        <v>142</v>
      </c>
      <c r="B166" s="207" t="s">
        <v>143</v>
      </c>
      <c r="C166" s="207"/>
      <c r="D166" s="207"/>
      <c r="E166" s="207"/>
      <c r="F166" s="12" t="s">
        <v>230</v>
      </c>
      <c r="G166" s="64">
        <v>0</v>
      </c>
      <c r="H166" s="200">
        <v>0</v>
      </c>
      <c r="I166" s="200"/>
    </row>
    <row r="167" spans="1:10" ht="18" customHeight="1" x14ac:dyDescent="0.25">
      <c r="A167" s="207"/>
      <c r="B167" s="207"/>
      <c r="C167" s="207"/>
      <c r="D167" s="207"/>
      <c r="E167" s="207"/>
      <c r="F167" s="3" t="s">
        <v>144</v>
      </c>
      <c r="G167" s="71">
        <f>SUM(G162:G166)</f>
        <v>0.11749999999999999</v>
      </c>
      <c r="H167" s="208">
        <f>SUM(H162:I166)</f>
        <v>6.1499999999999999E-2</v>
      </c>
      <c r="I167" s="208"/>
    </row>
    <row r="168" spans="1:10" ht="18" customHeight="1" x14ac:dyDescent="0.25">
      <c r="A168" s="118" t="s">
        <v>229</v>
      </c>
      <c r="B168" s="203" t="s">
        <v>146</v>
      </c>
      <c r="C168" s="203"/>
      <c r="D168" s="203"/>
      <c r="E168" s="203"/>
      <c r="F168" s="203"/>
      <c r="G168" s="203"/>
      <c r="H168" s="203"/>
      <c r="I168" s="203"/>
    </row>
    <row r="169" spans="1:10" ht="4.5" customHeight="1" x14ac:dyDescent="0.25">
      <c r="A169" s="72"/>
      <c r="B169" s="209"/>
      <c r="C169" s="209"/>
      <c r="D169" s="209"/>
      <c r="E169" s="209"/>
      <c r="F169" s="209"/>
      <c r="G169" s="209"/>
      <c r="H169" s="209"/>
      <c r="I169" s="209"/>
    </row>
    <row r="170" spans="1:10" ht="12" customHeight="1" x14ac:dyDescent="0.25">
      <c r="A170" s="193" t="s">
        <v>147</v>
      </c>
      <c r="B170" s="193"/>
      <c r="C170" s="193"/>
      <c r="D170" s="193"/>
      <c r="E170" s="193"/>
      <c r="F170" s="193"/>
      <c r="G170" s="193"/>
      <c r="H170" s="47">
        <f>H157</f>
        <v>0.13314447592067985</v>
      </c>
      <c r="I170" s="48">
        <f>I157</f>
        <v>1621.3110701680503</v>
      </c>
    </row>
    <row r="171" spans="1:10" ht="4.5" customHeight="1" x14ac:dyDescent="0.25"/>
    <row r="172" spans="1:10" ht="11.25" customHeight="1" x14ac:dyDescent="0.25">
      <c r="A172" s="206" t="s">
        <v>148</v>
      </c>
      <c r="B172" s="206"/>
      <c r="C172" s="206"/>
      <c r="D172" s="206"/>
      <c r="E172" s="206"/>
      <c r="F172" s="206"/>
      <c r="G172" s="206"/>
      <c r="H172" s="206"/>
      <c r="I172" s="206"/>
    </row>
    <row r="173" spans="1:10" ht="11.25" customHeight="1" x14ac:dyDescent="0.25">
      <c r="A173" s="160" t="s">
        <v>32</v>
      </c>
      <c r="B173" s="160"/>
      <c r="C173" s="160"/>
      <c r="D173" s="160"/>
      <c r="E173" s="160"/>
      <c r="F173" s="160"/>
      <c r="G173" s="160"/>
      <c r="H173" s="160"/>
      <c r="I173" s="160"/>
    </row>
    <row r="174" spans="1:10" ht="15" customHeight="1" x14ac:dyDescent="0.25">
      <c r="A174" s="17">
        <v>1</v>
      </c>
      <c r="B174" s="143" t="s">
        <v>149</v>
      </c>
      <c r="C174" s="143"/>
      <c r="D174" s="143"/>
      <c r="E174" s="143"/>
      <c r="F174" s="143"/>
      <c r="G174" s="143"/>
      <c r="H174" s="23">
        <f>I174/$G$197</f>
        <v>0.46127237845074009</v>
      </c>
      <c r="I174" s="73">
        <f>I55</f>
        <v>6364.8161740909072</v>
      </c>
    </row>
    <row r="175" spans="1:10" ht="15" customHeight="1" x14ac:dyDescent="0.25">
      <c r="A175" s="17">
        <v>2</v>
      </c>
      <c r="B175" s="143" t="s">
        <v>150</v>
      </c>
      <c r="C175" s="143"/>
      <c r="D175" s="143"/>
      <c r="E175" s="143"/>
      <c r="F175" s="143"/>
      <c r="G175" s="143"/>
      <c r="H175" s="23">
        <f>I175/$G$197</f>
        <v>0.36344666604420112</v>
      </c>
      <c r="I175" s="73">
        <f>I66+I78+I85+I89</f>
        <v>5014.9788422776437</v>
      </c>
    </row>
    <row r="176" spans="1:10" ht="15" customHeight="1" x14ac:dyDescent="0.25">
      <c r="A176" s="17">
        <v>3</v>
      </c>
      <c r="B176" s="143" t="s">
        <v>151</v>
      </c>
      <c r="C176" s="143"/>
      <c r="D176" s="143"/>
      <c r="E176" s="143"/>
      <c r="F176" s="143"/>
      <c r="G176" s="143"/>
      <c r="H176" s="23">
        <f>I176/$G$197</f>
        <v>5.7781088953131485E-2</v>
      </c>
      <c r="I176" s="73">
        <f>I103</f>
        <v>797.28599999999994</v>
      </c>
    </row>
    <row r="177" spans="1:11" s="28" customFormat="1" ht="15" customHeight="1" x14ac:dyDescent="0.25">
      <c r="A177" s="193" t="s">
        <v>152</v>
      </c>
      <c r="B177" s="193"/>
      <c r="C177" s="193"/>
      <c r="D177" s="193"/>
      <c r="E177" s="193"/>
      <c r="F177" s="193"/>
      <c r="G177" s="193"/>
      <c r="H177" s="47">
        <f>H174+H175+H176</f>
        <v>0.88250013344807277</v>
      </c>
      <c r="I177" s="48">
        <f>SUM(I174:I176)</f>
        <v>12177.081016368551</v>
      </c>
      <c r="J177" s="35"/>
    </row>
    <row r="178" spans="1:11" ht="4.5" customHeight="1" x14ac:dyDescent="0.25"/>
    <row r="179" spans="1:11" ht="11.25" customHeight="1" x14ac:dyDescent="0.25">
      <c r="A179" s="160" t="s">
        <v>99</v>
      </c>
      <c r="B179" s="160"/>
      <c r="C179" s="160"/>
      <c r="D179" s="160"/>
      <c r="E179" s="160"/>
      <c r="F179" s="160"/>
      <c r="G179" s="160"/>
      <c r="H179" s="160"/>
      <c r="I179" s="160"/>
    </row>
    <row r="180" spans="1:11" ht="15" customHeight="1" x14ac:dyDescent="0.25">
      <c r="A180" s="17">
        <v>1</v>
      </c>
      <c r="B180" s="143" t="s">
        <v>153</v>
      </c>
      <c r="C180" s="143"/>
      <c r="D180" s="143"/>
      <c r="E180" s="143"/>
      <c r="F180" s="143"/>
      <c r="G180" s="143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43" t="s">
        <v>154</v>
      </c>
      <c r="C181" s="143"/>
      <c r="D181" s="143"/>
      <c r="E181" s="143"/>
      <c r="F181" s="143"/>
      <c r="G181" s="143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43" t="s">
        <v>155</v>
      </c>
      <c r="C182" s="143"/>
      <c r="D182" s="143"/>
      <c r="E182" s="143"/>
      <c r="F182" s="143"/>
      <c r="G182" s="143"/>
      <c r="H182" s="23">
        <f>I182/$G$197</f>
        <v>0</v>
      </c>
      <c r="I182" s="24">
        <f>I142</f>
        <v>0</v>
      </c>
    </row>
    <row r="183" spans="1:11" ht="15" customHeight="1" x14ac:dyDescent="0.25">
      <c r="A183" s="193" t="s">
        <v>156</v>
      </c>
      <c r="B183" s="193"/>
      <c r="C183" s="193"/>
      <c r="D183" s="193"/>
      <c r="E183" s="193"/>
      <c r="F183" s="193"/>
      <c r="G183" s="193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60" t="s">
        <v>123</v>
      </c>
      <c r="B185" s="160"/>
      <c r="C185" s="160"/>
      <c r="D185" s="160"/>
      <c r="E185" s="160"/>
      <c r="F185" s="160"/>
      <c r="G185" s="160"/>
      <c r="H185" s="160"/>
      <c r="I185" s="160"/>
    </row>
    <row r="186" spans="1:11" ht="15" customHeight="1" x14ac:dyDescent="0.25">
      <c r="A186" s="17">
        <v>1</v>
      </c>
      <c r="B186" s="143" t="s">
        <v>157</v>
      </c>
      <c r="C186" s="143"/>
      <c r="D186" s="143"/>
      <c r="E186" s="143"/>
      <c r="F186" s="143"/>
      <c r="G186" s="143"/>
      <c r="H186" s="23">
        <f>I186/$G$197</f>
        <v>0.11750001776787367</v>
      </c>
      <c r="I186" s="24">
        <f>I157</f>
        <v>1621.3110701680503</v>
      </c>
    </row>
    <row r="187" spans="1:11" ht="15" customHeight="1" x14ac:dyDescent="0.25">
      <c r="A187" s="193" t="s">
        <v>158</v>
      </c>
      <c r="B187" s="193"/>
      <c r="C187" s="193"/>
      <c r="D187" s="193"/>
      <c r="E187" s="193"/>
      <c r="F187" s="193"/>
      <c r="G187" s="193"/>
      <c r="H187" s="47">
        <f>H186</f>
        <v>0.11750001776787367</v>
      </c>
      <c r="I187" s="48">
        <f>I157</f>
        <v>1621.3110701680503</v>
      </c>
      <c r="K187" s="41"/>
    </row>
    <row r="188" spans="1:11" ht="4.5" customHeight="1" x14ac:dyDescent="0.25"/>
    <row r="189" spans="1:11" ht="11.25" customHeight="1" x14ac:dyDescent="0.25">
      <c r="A189" s="152" t="s">
        <v>197</v>
      </c>
      <c r="B189" s="152"/>
      <c r="C189" s="152"/>
      <c r="D189" s="152"/>
      <c r="E189" s="152"/>
      <c r="F189" s="152"/>
      <c r="G189" s="152"/>
      <c r="H189" s="152"/>
      <c r="I189" s="152"/>
    </row>
    <row r="190" spans="1:11" ht="4.9000000000000004" customHeight="1" x14ac:dyDescent="0.25">
      <c r="A190" s="141"/>
      <c r="B190" s="141"/>
      <c r="C190" s="141"/>
      <c r="D190" s="141"/>
      <c r="E190" s="141"/>
      <c r="F190" s="141"/>
      <c r="G190" s="141"/>
      <c r="H190" s="141"/>
      <c r="I190" s="141"/>
    </row>
    <row r="191" spans="1:11" ht="22.5" customHeight="1" x14ac:dyDescent="0.25">
      <c r="A191" s="135" t="s">
        <v>210</v>
      </c>
      <c r="B191" s="136"/>
      <c r="C191" s="136"/>
      <c r="D191" s="136"/>
      <c r="E191" s="136"/>
      <c r="F191" s="136"/>
      <c r="G191" s="136"/>
      <c r="H191" s="137"/>
      <c r="I191" s="100">
        <f>I124*H197</f>
        <v>0</v>
      </c>
    </row>
    <row r="192" spans="1:11" ht="6" customHeight="1" x14ac:dyDescent="0.25">
      <c r="A192" s="210"/>
      <c r="B192" s="211"/>
      <c r="C192" s="211"/>
      <c r="D192" s="211"/>
      <c r="E192" s="211"/>
      <c r="F192" s="211"/>
      <c r="G192" s="211"/>
      <c r="H192" s="211"/>
      <c r="I192" s="213"/>
    </row>
    <row r="193" spans="1:9" ht="57.6" customHeight="1" x14ac:dyDescent="0.25">
      <c r="A193" s="153" t="s">
        <v>195</v>
      </c>
      <c r="B193" s="154"/>
      <c r="C193" s="154"/>
      <c r="D193" s="154"/>
      <c r="E193" s="154"/>
      <c r="F193" s="155"/>
      <c r="G193" s="220" t="s">
        <v>199</v>
      </c>
      <c r="H193" s="221"/>
      <c r="I193" s="222"/>
    </row>
    <row r="194" spans="1:9" ht="11.25" customHeight="1" x14ac:dyDescent="0.25">
      <c r="A194" s="156"/>
      <c r="B194" s="157"/>
      <c r="C194" s="157"/>
      <c r="D194" s="157"/>
      <c r="E194" s="157"/>
      <c r="F194" s="158"/>
      <c r="G194" s="99"/>
      <c r="H194" s="100"/>
      <c r="I194" s="101">
        <f>((H70+H76+H77+H82+H83+H84)+((H70+H76+H77+H82+H83+H84)*H66))*I55*H197</f>
        <v>2450.5957296181818</v>
      </c>
    </row>
    <row r="195" spans="1:9" ht="6.6" customHeight="1" x14ac:dyDescent="0.25">
      <c r="A195" s="210"/>
      <c r="B195" s="211"/>
      <c r="C195" s="211"/>
      <c r="D195" s="211"/>
      <c r="E195" s="211"/>
      <c r="F195" s="211"/>
      <c r="G195" s="212"/>
      <c r="H195" s="212"/>
      <c r="I195" s="213"/>
    </row>
    <row r="196" spans="1:9" ht="45" customHeight="1" x14ac:dyDescent="0.25">
      <c r="A196" s="214" t="s">
        <v>196</v>
      </c>
      <c r="B196" s="215"/>
      <c r="C196" s="215"/>
      <c r="D196" s="215"/>
      <c r="E196" s="215"/>
      <c r="F196" s="216"/>
      <c r="G196" s="93" t="s">
        <v>159</v>
      </c>
      <c r="H196" s="93" t="s">
        <v>160</v>
      </c>
      <c r="I196" s="93" t="s">
        <v>161</v>
      </c>
    </row>
    <row r="197" spans="1:9" ht="13.15" customHeight="1" x14ac:dyDescent="0.25">
      <c r="A197" s="217"/>
      <c r="B197" s="218"/>
      <c r="C197" s="218"/>
      <c r="D197" s="218"/>
      <c r="E197" s="218"/>
      <c r="F197" s="219"/>
      <c r="G197" s="91">
        <f>ROUND(I177+I183+I187,2)</f>
        <v>13798.39</v>
      </c>
      <c r="H197" s="82">
        <f>IF(D6="12x36",2,1)</f>
        <v>1</v>
      </c>
      <c r="I197" s="92">
        <f>G197*H197</f>
        <v>13798.39</v>
      </c>
    </row>
  </sheetData>
  <mergeCells count="195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24:F24"/>
    <mergeCell ref="A25:F25"/>
    <mergeCell ref="A26:F27"/>
    <mergeCell ref="A28:F28"/>
    <mergeCell ref="A29:F29"/>
    <mergeCell ref="A33:F34"/>
    <mergeCell ref="G33:G34"/>
    <mergeCell ref="A30:F32"/>
    <mergeCell ref="G30:G32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B59:G59"/>
    <mergeCell ref="B60:G60"/>
    <mergeCell ref="B61:G61"/>
    <mergeCell ref="B62:G62"/>
    <mergeCell ref="B63:G63"/>
    <mergeCell ref="B64:G64"/>
    <mergeCell ref="B65:G65"/>
    <mergeCell ref="A66:G66"/>
    <mergeCell ref="B45:G45"/>
    <mergeCell ref="B46:G46"/>
    <mergeCell ref="B47:G47"/>
    <mergeCell ref="B50:G50"/>
    <mergeCell ref="B53:G53"/>
    <mergeCell ref="B54:G54"/>
    <mergeCell ref="A55:G55"/>
    <mergeCell ref="B57:G57"/>
    <mergeCell ref="B58:G58"/>
    <mergeCell ref="B48:G48"/>
    <mergeCell ref="B51:G51"/>
    <mergeCell ref="B49:G49"/>
    <mergeCell ref="B52:G52"/>
    <mergeCell ref="B56:I56"/>
    <mergeCell ref="B69:G69"/>
    <mergeCell ref="B70:G70"/>
    <mergeCell ref="B71:G71"/>
    <mergeCell ref="B72:G72"/>
    <mergeCell ref="B73:G73"/>
    <mergeCell ref="B74:G74"/>
    <mergeCell ref="B75:G75"/>
    <mergeCell ref="B76:G76"/>
    <mergeCell ref="A67:A68"/>
    <mergeCell ref="B67:I67"/>
    <mergeCell ref="B68:I68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102:G102"/>
    <mergeCell ref="A103:G103"/>
    <mergeCell ref="A105:I105"/>
    <mergeCell ref="A106:B106"/>
    <mergeCell ref="A107:B107"/>
    <mergeCell ref="A109:I109"/>
    <mergeCell ref="A110:B110"/>
    <mergeCell ref="A111:B111"/>
    <mergeCell ref="B104:I104"/>
    <mergeCell ref="A113:I113"/>
    <mergeCell ref="A114:B114"/>
    <mergeCell ref="A115:B115"/>
    <mergeCell ref="A117:G117"/>
    <mergeCell ref="A119:I119"/>
    <mergeCell ref="B120:G120"/>
    <mergeCell ref="B121:G121"/>
    <mergeCell ref="B122:G122"/>
    <mergeCell ref="B123:G123"/>
    <mergeCell ref="B124:G124"/>
    <mergeCell ref="B126:G126"/>
    <mergeCell ref="B127:G127"/>
    <mergeCell ref="A128:G128"/>
    <mergeCell ref="B129:I129"/>
    <mergeCell ref="A131:E131"/>
    <mergeCell ref="A132:B132"/>
    <mergeCell ref="A133:B133"/>
    <mergeCell ref="B134:I134"/>
    <mergeCell ref="B125:G125"/>
    <mergeCell ref="B153:G153"/>
    <mergeCell ref="B154:G154"/>
    <mergeCell ref="B155:G155"/>
    <mergeCell ref="B156:G156"/>
    <mergeCell ref="B135:G135"/>
    <mergeCell ref="B136:G136"/>
    <mergeCell ref="B137:G137"/>
    <mergeCell ref="A138:G138"/>
    <mergeCell ref="B140:G140"/>
    <mergeCell ref="B141:G141"/>
    <mergeCell ref="A142:G142"/>
    <mergeCell ref="A144:E144"/>
    <mergeCell ref="A145:B145"/>
    <mergeCell ref="A196:F197"/>
    <mergeCell ref="A172:I172"/>
    <mergeCell ref="A173:I173"/>
    <mergeCell ref="B174:G174"/>
    <mergeCell ref="B175:G175"/>
    <mergeCell ref="B176:G176"/>
    <mergeCell ref="A177:G177"/>
    <mergeCell ref="A179:I179"/>
    <mergeCell ref="B180:G180"/>
    <mergeCell ref="B181:G181"/>
    <mergeCell ref="B182:G182"/>
    <mergeCell ref="A183:G183"/>
    <mergeCell ref="A185:I185"/>
    <mergeCell ref="B186:G186"/>
    <mergeCell ref="A187:G187"/>
    <mergeCell ref="A189:I189"/>
    <mergeCell ref="G193:I193"/>
    <mergeCell ref="A190:I190"/>
    <mergeCell ref="A191:H191"/>
    <mergeCell ref="A164:B164"/>
    <mergeCell ref="H164:I164"/>
    <mergeCell ref="A165:B165"/>
    <mergeCell ref="H165:I165"/>
    <mergeCell ref="A166:A167"/>
    <mergeCell ref="B166:E167"/>
    <mergeCell ref="H166:I166"/>
    <mergeCell ref="H167:I167"/>
    <mergeCell ref="A195:I195"/>
    <mergeCell ref="A192:I192"/>
    <mergeCell ref="A193:F194"/>
    <mergeCell ref="B101:G101"/>
    <mergeCell ref="B99:G99"/>
    <mergeCell ref="B100:G100"/>
    <mergeCell ref="A22:F22"/>
    <mergeCell ref="B168:I168"/>
    <mergeCell ref="B169:I169"/>
    <mergeCell ref="A170:G170"/>
    <mergeCell ref="A157:G157"/>
    <mergeCell ref="B158:I158"/>
    <mergeCell ref="B159:I159"/>
    <mergeCell ref="A160:I160"/>
    <mergeCell ref="A161:B161"/>
    <mergeCell ref="D161:E161"/>
    <mergeCell ref="H161:I161"/>
    <mergeCell ref="A162:B162"/>
    <mergeCell ref="D162:E162"/>
    <mergeCell ref="H162:I162"/>
    <mergeCell ref="A146:B146"/>
    <mergeCell ref="A148:G148"/>
    <mergeCell ref="A150:I150"/>
    <mergeCell ref="B151:G151"/>
    <mergeCell ref="B152:G152"/>
    <mergeCell ref="A163:B163"/>
    <mergeCell ref="H163:I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B75DC-6714-4EBE-B8AC-1D807C764762}">
  <dimension ref="A1:L197"/>
  <sheetViews>
    <sheetView showGridLines="0" tabSelected="1" view="pageBreakPreview" zoomScale="115" zoomScaleNormal="130" zoomScaleSheetLayoutView="11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4" t="s">
        <v>0</v>
      </c>
      <c r="B1" s="174"/>
      <c r="C1" s="174"/>
      <c r="D1" s="174"/>
      <c r="E1" s="174"/>
      <c r="F1" s="174"/>
      <c r="G1" s="174"/>
      <c r="H1" s="174"/>
      <c r="I1" s="174"/>
      <c r="K1" s="4"/>
    </row>
    <row r="2" spans="1:11" ht="22.5" customHeight="1" x14ac:dyDescent="0.25">
      <c r="A2" s="174" t="s">
        <v>1</v>
      </c>
      <c r="B2" s="174"/>
      <c r="C2" s="175" t="s">
        <v>234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74" t="s">
        <v>3</v>
      </c>
      <c r="B3" s="17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5</v>
      </c>
      <c r="B5" s="151"/>
      <c r="C5" s="151"/>
      <c r="D5" s="177" t="s">
        <v>239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44</v>
      </c>
      <c r="E6" s="151"/>
      <c r="F6" s="151"/>
      <c r="G6" s="178"/>
      <c r="H6" s="178"/>
      <c r="I6" s="179"/>
    </row>
    <row r="7" spans="1:11" ht="22.5" customHeight="1" x14ac:dyDescent="0.25">
      <c r="A7" s="151" t="s">
        <v>6</v>
      </c>
      <c r="B7" s="151"/>
      <c r="C7" s="151"/>
      <c r="D7" s="143" t="s">
        <v>235</v>
      </c>
      <c r="E7" s="143"/>
      <c r="F7" s="143"/>
      <c r="G7" s="172" t="s">
        <v>7</v>
      </c>
      <c r="H7" s="172"/>
      <c r="I7" s="180" t="s">
        <v>198</v>
      </c>
    </row>
    <row r="8" spans="1:11" ht="22.5" customHeight="1" x14ac:dyDescent="0.25">
      <c r="A8" s="151" t="s">
        <v>8</v>
      </c>
      <c r="B8" s="151"/>
      <c r="C8" s="151"/>
      <c r="D8" s="143" t="s">
        <v>16</v>
      </c>
      <c r="E8" s="143"/>
      <c r="F8" s="143"/>
      <c r="G8" s="172"/>
      <c r="H8" s="172"/>
      <c r="I8" s="180"/>
    </row>
    <row r="9" spans="1:11" ht="24.75" customHeight="1" x14ac:dyDescent="0.25">
      <c r="A9" s="151" t="s">
        <v>9</v>
      </c>
      <c r="B9" s="151"/>
      <c r="C9" s="151"/>
      <c r="D9" s="151" t="s">
        <v>236</v>
      </c>
      <c r="E9" s="151"/>
      <c r="F9" s="151"/>
      <c r="G9" s="172" t="s">
        <v>10</v>
      </c>
      <c r="H9" s="172"/>
      <c r="I9" s="9">
        <v>0.3</v>
      </c>
    </row>
    <row r="10" spans="1:11" ht="39" customHeight="1" x14ac:dyDescent="0.25">
      <c r="A10" s="173" t="s">
        <v>188</v>
      </c>
      <c r="B10" s="173"/>
      <c r="C10" s="173"/>
      <c r="D10" s="173"/>
      <c r="E10" s="173"/>
      <c r="F10" s="173"/>
      <c r="G10" s="8" t="s">
        <v>12</v>
      </c>
      <c r="H10" s="10">
        <v>220</v>
      </c>
      <c r="I10" s="11">
        <v>3199.35</v>
      </c>
    </row>
    <row r="11" spans="1:11" ht="11.25" customHeight="1" x14ac:dyDescent="0.25">
      <c r="A11" s="168" t="s">
        <v>13</v>
      </c>
      <c r="B11" s="168"/>
      <c r="C11" s="168"/>
      <c r="D11" s="168"/>
      <c r="E11" s="168"/>
      <c r="F11" s="168"/>
      <c r="G11" s="10" t="str">
        <f>D9</f>
        <v>Porto Alegre</v>
      </c>
      <c r="H11" s="10" t="s">
        <v>14</v>
      </c>
      <c r="I11" s="13">
        <v>2.5000000000000001E-2</v>
      </c>
    </row>
    <row r="12" spans="1:11" ht="15" customHeight="1" x14ac:dyDescent="0.25">
      <c r="A12" s="168" t="s">
        <v>15</v>
      </c>
      <c r="B12" s="168"/>
      <c r="C12" s="168"/>
      <c r="D12" s="168"/>
      <c r="E12" s="168"/>
      <c r="F12" s="168"/>
      <c r="G12" s="164" t="s">
        <v>16</v>
      </c>
      <c r="H12" s="10" t="s">
        <v>17</v>
      </c>
      <c r="I12" s="11">
        <v>5.3</v>
      </c>
    </row>
    <row r="13" spans="1:11" x14ac:dyDescent="0.25">
      <c r="A13" s="168"/>
      <c r="B13" s="168"/>
      <c r="C13" s="168"/>
      <c r="D13" s="168"/>
      <c r="E13" s="168"/>
      <c r="F13" s="168"/>
      <c r="G13" s="164"/>
      <c r="H13" s="10" t="s">
        <v>18</v>
      </c>
      <c r="I13" s="14">
        <v>26</v>
      </c>
    </row>
    <row r="14" spans="1:11" x14ac:dyDescent="0.25">
      <c r="A14" s="168"/>
      <c r="B14" s="168"/>
      <c r="C14" s="168"/>
      <c r="D14" s="168"/>
      <c r="E14" s="168"/>
      <c r="F14" s="168"/>
      <c r="G14" s="164"/>
      <c r="H14" s="10" t="s">
        <v>19</v>
      </c>
      <c r="I14" s="9">
        <v>0.06</v>
      </c>
    </row>
    <row r="15" spans="1:11" ht="11.25" customHeight="1" x14ac:dyDescent="0.25">
      <c r="A15" s="168" t="s">
        <v>187</v>
      </c>
      <c r="B15" s="168"/>
      <c r="C15" s="168"/>
      <c r="D15" s="168"/>
      <c r="E15" s="168"/>
      <c r="F15" s="168"/>
      <c r="G15" s="164" t="s">
        <v>247</v>
      </c>
      <c r="H15" s="10" t="s">
        <v>17</v>
      </c>
      <c r="I15" s="11">
        <v>37.9</v>
      </c>
    </row>
    <row r="16" spans="1:11" ht="11.25" customHeight="1" x14ac:dyDescent="0.25">
      <c r="A16" s="168"/>
      <c r="B16" s="168"/>
      <c r="C16" s="168"/>
      <c r="D16" s="168"/>
      <c r="E16" s="168"/>
      <c r="F16" s="168"/>
      <c r="G16" s="164"/>
      <c r="H16" s="10" t="s">
        <v>18</v>
      </c>
      <c r="I16" s="14">
        <v>26</v>
      </c>
    </row>
    <row r="17" spans="1:9" x14ac:dyDescent="0.25">
      <c r="A17" s="168"/>
      <c r="B17" s="168"/>
      <c r="C17" s="168"/>
      <c r="D17" s="168"/>
      <c r="E17" s="168"/>
      <c r="F17" s="168"/>
      <c r="G17" s="164"/>
      <c r="H17" s="10" t="s">
        <v>19</v>
      </c>
      <c r="I17" s="9">
        <v>0.2</v>
      </c>
    </row>
    <row r="18" spans="1:9" ht="11.25" customHeight="1" x14ac:dyDescent="0.25">
      <c r="A18" s="168" t="s">
        <v>21</v>
      </c>
      <c r="B18" s="168"/>
      <c r="C18" s="168"/>
      <c r="D18" s="168"/>
      <c r="E18" s="168"/>
      <c r="F18" s="168"/>
      <c r="G18" s="164" t="s">
        <v>16</v>
      </c>
      <c r="H18" s="10" t="s">
        <v>17</v>
      </c>
      <c r="I18" s="11">
        <v>0</v>
      </c>
    </row>
    <row r="19" spans="1:9" x14ac:dyDescent="0.25">
      <c r="A19" s="168"/>
      <c r="B19" s="168"/>
      <c r="C19" s="168"/>
      <c r="D19" s="168"/>
      <c r="E19" s="168"/>
      <c r="F19" s="168"/>
      <c r="G19" s="164"/>
      <c r="H19" s="10" t="s">
        <v>18</v>
      </c>
      <c r="I19" s="14">
        <v>0</v>
      </c>
    </row>
    <row r="20" spans="1:9" x14ac:dyDescent="0.25">
      <c r="A20" s="169"/>
      <c r="B20" s="169"/>
      <c r="C20" s="169"/>
      <c r="D20" s="169"/>
      <c r="E20" s="169"/>
      <c r="F20" s="169"/>
      <c r="G20" s="164"/>
      <c r="H20" s="10" t="s">
        <v>19</v>
      </c>
      <c r="I20" s="9">
        <v>0</v>
      </c>
    </row>
    <row r="21" spans="1:9" ht="14.25" customHeight="1" x14ac:dyDescent="0.25">
      <c r="A21" s="159" t="s">
        <v>217</v>
      </c>
      <c r="B21" s="159"/>
      <c r="C21" s="159"/>
      <c r="D21" s="159"/>
      <c r="E21" s="159"/>
      <c r="F21" s="159"/>
      <c r="G21" s="10" t="s">
        <v>16</v>
      </c>
      <c r="H21" s="15" t="s">
        <v>22</v>
      </c>
      <c r="I21" s="112" t="s">
        <v>198</v>
      </c>
    </row>
    <row r="22" spans="1:9" ht="14.25" customHeight="1" x14ac:dyDescent="0.25">
      <c r="A22" s="159" t="s">
        <v>216</v>
      </c>
      <c r="B22" s="159"/>
      <c r="C22" s="159"/>
      <c r="D22" s="159"/>
      <c r="E22" s="159"/>
      <c r="F22" s="159"/>
      <c r="G22" s="10" t="s">
        <v>16</v>
      </c>
      <c r="H22" s="15" t="s">
        <v>22</v>
      </c>
      <c r="I22" s="112" t="s">
        <v>198</v>
      </c>
    </row>
    <row r="23" spans="1:9" ht="14.25" customHeight="1" x14ac:dyDescent="0.25">
      <c r="A23" s="168" t="s">
        <v>190</v>
      </c>
      <c r="B23" s="170"/>
      <c r="C23" s="170"/>
      <c r="D23" s="170"/>
      <c r="E23" s="170"/>
      <c r="F23" s="171"/>
      <c r="G23" s="111" t="s">
        <v>16</v>
      </c>
      <c r="H23" s="15" t="s">
        <v>22</v>
      </c>
      <c r="I23" s="16" t="s">
        <v>198</v>
      </c>
    </row>
    <row r="24" spans="1:9" ht="22.5" customHeight="1" x14ac:dyDescent="0.25">
      <c r="A24" s="142" t="s">
        <v>23</v>
      </c>
      <c r="B24" s="142"/>
      <c r="C24" s="142"/>
      <c r="D24" s="142"/>
      <c r="E24" s="142"/>
      <c r="F24" s="142"/>
      <c r="G24" s="15"/>
      <c r="H24" s="15" t="s">
        <v>24</v>
      </c>
      <c r="I24" s="18" t="s">
        <v>198</v>
      </c>
    </row>
    <row r="25" spans="1:9" ht="34.5" customHeight="1" x14ac:dyDescent="0.25">
      <c r="A25" s="159" t="s">
        <v>25</v>
      </c>
      <c r="B25" s="159"/>
      <c r="C25" s="159"/>
      <c r="D25" s="159"/>
      <c r="E25" s="159"/>
      <c r="F25" s="159"/>
      <c r="G25" s="10"/>
      <c r="H25" s="10" t="s">
        <v>26</v>
      </c>
      <c r="I25" s="11">
        <v>0</v>
      </c>
    </row>
    <row r="26" spans="1:9" ht="15" customHeight="1" x14ac:dyDescent="0.25">
      <c r="A26" s="159" t="s">
        <v>27</v>
      </c>
      <c r="B26" s="159"/>
      <c r="C26" s="159"/>
      <c r="D26" s="159"/>
      <c r="E26" s="159"/>
      <c r="F26" s="159"/>
      <c r="G26" s="15"/>
      <c r="H26" s="19" t="s">
        <v>28</v>
      </c>
      <c r="I26" s="20" t="s">
        <v>198</v>
      </c>
    </row>
    <row r="27" spans="1:9" ht="15" customHeight="1" x14ac:dyDescent="0.25">
      <c r="A27" s="159"/>
      <c r="B27" s="159"/>
      <c r="C27" s="159"/>
      <c r="D27" s="159"/>
      <c r="E27" s="159"/>
      <c r="F27" s="159"/>
      <c r="G27" s="15"/>
      <c r="H27" s="21" t="s">
        <v>29</v>
      </c>
      <c r="I27" s="9" t="s">
        <v>198</v>
      </c>
    </row>
    <row r="28" spans="1:9" ht="26.25" customHeight="1" x14ac:dyDescent="0.25">
      <c r="A28" s="159" t="s">
        <v>30</v>
      </c>
      <c r="B28" s="159"/>
      <c r="C28" s="159"/>
      <c r="D28" s="159"/>
      <c r="E28" s="159"/>
      <c r="F28" s="159"/>
      <c r="G28" s="15"/>
      <c r="H28" s="10" t="s">
        <v>28</v>
      </c>
      <c r="I28" s="20" t="s">
        <v>198</v>
      </c>
    </row>
    <row r="29" spans="1:9" ht="35.25" customHeight="1" x14ac:dyDescent="0.25">
      <c r="A29" s="159" t="s">
        <v>31</v>
      </c>
      <c r="B29" s="159"/>
      <c r="C29" s="159"/>
      <c r="D29" s="159"/>
      <c r="E29" s="159"/>
      <c r="F29" s="159"/>
      <c r="G29" s="10"/>
      <c r="H29" s="8" t="s">
        <v>24</v>
      </c>
      <c r="I29" s="9">
        <v>0.1</v>
      </c>
    </row>
    <row r="30" spans="1:9" ht="1.1499999999999999" customHeight="1" x14ac:dyDescent="0.25">
      <c r="A30" s="95"/>
      <c r="B30" s="95"/>
      <c r="C30" s="95"/>
      <c r="D30" s="95"/>
      <c r="E30" s="95"/>
      <c r="F30" s="95"/>
      <c r="G30" s="95"/>
      <c r="H30" s="95"/>
      <c r="I30" s="96" t="s">
        <v>198</v>
      </c>
    </row>
    <row r="31" spans="1:9" ht="1.1499999999999999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</row>
    <row r="32" spans="1:9" ht="1.1499999999999999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</row>
    <row r="33" spans="1:10" ht="1.1499999999999999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</row>
    <row r="34" spans="1:10" ht="1.1499999999999999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</row>
    <row r="35" spans="1:10" ht="1.1499999999999999" customHeight="1" x14ac:dyDescent="0.25">
      <c r="A35" s="162"/>
      <c r="B35" s="162"/>
      <c r="C35" s="162"/>
      <c r="D35" s="162"/>
      <c r="E35" s="162"/>
      <c r="F35" s="162"/>
      <c r="G35" s="162"/>
      <c r="H35" s="162"/>
      <c r="I35" s="162"/>
    </row>
    <row r="36" spans="1:10" ht="8.25" customHeight="1" x14ac:dyDescent="0.25">
      <c r="A36" s="160" t="s">
        <v>32</v>
      </c>
      <c r="B36" s="160"/>
      <c r="C36" s="160"/>
      <c r="D36" s="160"/>
      <c r="E36" s="160"/>
      <c r="F36" s="160"/>
      <c r="G36" s="160"/>
      <c r="H36" s="160"/>
      <c r="I36" s="160"/>
    </row>
    <row r="37" spans="1:10" ht="33.75" customHeight="1" x14ac:dyDescent="0.25">
      <c r="A37" s="22" t="s">
        <v>33</v>
      </c>
      <c r="B37" s="150" t="s">
        <v>34</v>
      </c>
      <c r="C37" s="150"/>
      <c r="D37" s="150"/>
      <c r="E37" s="150"/>
      <c r="F37" s="150"/>
      <c r="G37" s="150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43" t="s">
        <v>37</v>
      </c>
      <c r="C38" s="143"/>
      <c r="D38" s="143"/>
      <c r="E38" s="143"/>
      <c r="F38" s="143"/>
      <c r="G38" s="143"/>
      <c r="H38" s="23">
        <f t="shared" ref="H38:H45" si="0">I38/$I$46</f>
        <v>0.76923076923076927</v>
      </c>
      <c r="I38" s="24">
        <f>IF(D6="12x36",I10,I10/H10*I5)</f>
        <v>3199.35</v>
      </c>
    </row>
    <row r="39" spans="1:10" ht="15" customHeight="1" x14ac:dyDescent="0.25">
      <c r="A39" s="17">
        <f t="shared" ref="A39:A45" si="1">A38+1</f>
        <v>2</v>
      </c>
      <c r="B39" s="143" t="s">
        <v>38</v>
      </c>
      <c r="C39" s="143"/>
      <c r="D39" s="143"/>
      <c r="E39" s="143"/>
      <c r="F39" s="143"/>
      <c r="G39" s="143"/>
      <c r="H39" s="23">
        <f t="shared" si="0"/>
        <v>0.23076923076923078</v>
      </c>
      <c r="I39" s="24">
        <f>IF(I9=30%,I38*I9,0)</f>
        <v>959.80499999999995</v>
      </c>
    </row>
    <row r="40" spans="1:10" ht="15" customHeight="1" x14ac:dyDescent="0.25">
      <c r="A40" s="17">
        <f t="shared" si="1"/>
        <v>3</v>
      </c>
      <c r="B40" s="143" t="s">
        <v>222</v>
      </c>
      <c r="C40" s="143"/>
      <c r="D40" s="143"/>
      <c r="E40" s="143"/>
      <c r="F40" s="143"/>
      <c r="G40" s="143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43" t="s">
        <v>221</v>
      </c>
      <c r="C41" s="143"/>
      <c r="D41" s="143"/>
      <c r="E41" s="143"/>
      <c r="F41" s="143"/>
      <c r="G41" s="143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43" t="s">
        <v>220</v>
      </c>
      <c r="C42" s="143"/>
      <c r="D42" s="143"/>
      <c r="E42" s="143"/>
      <c r="F42" s="143"/>
      <c r="G42" s="143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43" t="s">
        <v>176</v>
      </c>
      <c r="C43" s="143"/>
      <c r="D43" s="143"/>
      <c r="E43" s="143"/>
      <c r="F43" s="143"/>
      <c r="G43" s="143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43" t="s">
        <v>39</v>
      </c>
      <c r="C44" s="143"/>
      <c r="D44" s="143"/>
      <c r="E44" s="143"/>
      <c r="F44" s="143"/>
      <c r="G44" s="143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43" t="s">
        <v>40</v>
      </c>
      <c r="C45" s="143"/>
      <c r="D45" s="143"/>
      <c r="E45" s="143"/>
      <c r="F45" s="143"/>
      <c r="G45" s="143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41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4159.1549999999997</v>
      </c>
      <c r="J46" s="27"/>
    </row>
    <row r="47" spans="1:10" s="28" customFormat="1" ht="34.9" customHeight="1" x14ac:dyDescent="0.25">
      <c r="A47" s="165" t="s">
        <v>145</v>
      </c>
      <c r="B47" s="144" t="s">
        <v>219</v>
      </c>
      <c r="C47" s="144"/>
      <c r="D47" s="144"/>
      <c r="E47" s="144"/>
      <c r="F47" s="144"/>
      <c r="G47" s="144"/>
      <c r="H47" s="144"/>
      <c r="I47" s="144"/>
      <c r="J47" s="27"/>
    </row>
    <row r="48" spans="1:10" s="28" customFormat="1" ht="1.1499999999999999" customHeight="1" x14ac:dyDescent="0.25">
      <c r="A48" s="166"/>
      <c r="B48" s="145"/>
      <c r="C48" s="145"/>
      <c r="D48" s="145"/>
      <c r="E48" s="145"/>
      <c r="F48" s="145"/>
      <c r="G48" s="145"/>
      <c r="H48" s="145"/>
      <c r="I48" s="145"/>
      <c r="J48" s="27"/>
    </row>
    <row r="49" spans="1:10" s="28" customFormat="1" ht="1.1499999999999999" customHeight="1" x14ac:dyDescent="0.25">
      <c r="A49" s="166"/>
      <c r="B49" s="145"/>
      <c r="C49" s="145"/>
      <c r="D49" s="145"/>
      <c r="E49" s="145"/>
      <c r="F49" s="145"/>
      <c r="G49" s="145"/>
      <c r="H49" s="145"/>
      <c r="I49" s="145"/>
      <c r="J49" s="27"/>
    </row>
    <row r="50" spans="1:10" s="28" customFormat="1" ht="1.1499999999999999" customHeight="1" x14ac:dyDescent="0.25">
      <c r="A50" s="166"/>
      <c r="B50" s="145"/>
      <c r="C50" s="145"/>
      <c r="D50" s="145"/>
      <c r="E50" s="145"/>
      <c r="F50" s="145"/>
      <c r="G50" s="145"/>
      <c r="H50" s="145"/>
      <c r="I50" s="145"/>
      <c r="J50" s="27"/>
    </row>
    <row r="51" spans="1:10" s="28" customFormat="1" ht="1.1499999999999999" customHeight="1" x14ac:dyDescent="0.25">
      <c r="A51" s="166"/>
      <c r="B51" s="145"/>
      <c r="C51" s="145"/>
      <c r="D51" s="145"/>
      <c r="E51" s="145"/>
      <c r="F51" s="145"/>
      <c r="G51" s="145"/>
      <c r="H51" s="145"/>
      <c r="I51" s="145"/>
      <c r="J51" s="27"/>
    </row>
    <row r="52" spans="1:10" s="28" customFormat="1" ht="1.1499999999999999" customHeight="1" x14ac:dyDescent="0.25">
      <c r="A52" s="166"/>
      <c r="B52" s="145"/>
      <c r="C52" s="145"/>
      <c r="D52" s="145"/>
      <c r="E52" s="145"/>
      <c r="F52" s="145"/>
      <c r="G52" s="145"/>
      <c r="H52" s="145"/>
      <c r="I52" s="145"/>
      <c r="J52" s="27"/>
    </row>
    <row r="53" spans="1:10" s="28" customFormat="1" ht="1.1499999999999999" customHeight="1" x14ac:dyDescent="0.25">
      <c r="A53" s="166"/>
      <c r="B53" s="145"/>
      <c r="C53" s="145"/>
      <c r="D53" s="145"/>
      <c r="E53" s="145"/>
      <c r="F53" s="145"/>
      <c r="G53" s="145"/>
      <c r="H53" s="145"/>
      <c r="I53" s="145"/>
      <c r="J53" s="27"/>
    </row>
    <row r="54" spans="1:10" s="28" customFormat="1" ht="1.1499999999999999" customHeight="1" x14ac:dyDescent="0.25">
      <c r="A54" s="166"/>
      <c r="B54" s="145"/>
      <c r="C54" s="145"/>
      <c r="D54" s="145"/>
      <c r="E54" s="145"/>
      <c r="F54" s="145"/>
      <c r="G54" s="145"/>
      <c r="H54" s="145"/>
      <c r="I54" s="145"/>
      <c r="J54" s="27"/>
    </row>
    <row r="55" spans="1:10" s="28" customFormat="1" ht="1.1499999999999999" customHeight="1" x14ac:dyDescent="0.25">
      <c r="A55" s="166"/>
      <c r="B55" s="145"/>
      <c r="C55" s="145"/>
      <c r="D55" s="145"/>
      <c r="E55" s="145"/>
      <c r="F55" s="145"/>
      <c r="G55" s="145"/>
      <c r="H55" s="145"/>
      <c r="I55" s="145"/>
      <c r="J55" s="27"/>
    </row>
    <row r="56" spans="1:10" ht="1.1499999999999999" customHeight="1" x14ac:dyDescent="0.25">
      <c r="A56" s="167"/>
      <c r="B56" s="146"/>
      <c r="C56" s="146"/>
      <c r="D56" s="146"/>
      <c r="E56" s="146"/>
      <c r="F56" s="146"/>
      <c r="G56" s="146"/>
      <c r="H56" s="146"/>
      <c r="I56" s="146"/>
    </row>
    <row r="57" spans="1:10" ht="33.75" customHeight="1" x14ac:dyDescent="0.25">
      <c r="A57" s="22" t="s">
        <v>42</v>
      </c>
      <c r="B57" s="150" t="s">
        <v>43</v>
      </c>
      <c r="C57" s="150"/>
      <c r="D57" s="150"/>
      <c r="E57" s="150"/>
      <c r="F57" s="150"/>
      <c r="G57" s="150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43" t="s">
        <v>44</v>
      </c>
      <c r="C58" s="143"/>
      <c r="D58" s="143"/>
      <c r="E58" s="143"/>
      <c r="F58" s="143"/>
      <c r="G58" s="143"/>
      <c r="H58" s="23">
        <v>0.2</v>
      </c>
      <c r="I58" s="24">
        <f t="shared" ref="I58:I65" si="2">$I$46*H58</f>
        <v>831.83100000000002</v>
      </c>
    </row>
    <row r="59" spans="1:10" ht="15" customHeight="1" x14ac:dyDescent="0.25">
      <c r="A59" s="17">
        <v>2</v>
      </c>
      <c r="B59" s="143" t="s">
        <v>45</v>
      </c>
      <c r="C59" s="143"/>
      <c r="D59" s="143"/>
      <c r="E59" s="143"/>
      <c r="F59" s="143"/>
      <c r="G59" s="143"/>
      <c r="H59" s="23">
        <v>1.4999999999999999E-2</v>
      </c>
      <c r="I59" s="24">
        <f t="shared" si="2"/>
        <v>62.387324999999997</v>
      </c>
    </row>
    <row r="60" spans="1:10" ht="15" customHeight="1" x14ac:dyDescent="0.25">
      <c r="A60" s="17">
        <v>3</v>
      </c>
      <c r="B60" s="143" t="s">
        <v>46</v>
      </c>
      <c r="C60" s="143"/>
      <c r="D60" s="143"/>
      <c r="E60" s="143"/>
      <c r="F60" s="143"/>
      <c r="G60" s="143"/>
      <c r="H60" s="23">
        <v>0.01</v>
      </c>
      <c r="I60" s="24">
        <f t="shared" si="2"/>
        <v>41.591549999999998</v>
      </c>
    </row>
    <row r="61" spans="1:10" ht="15" customHeight="1" x14ac:dyDescent="0.25">
      <c r="A61" s="17">
        <v>4</v>
      </c>
      <c r="B61" s="143" t="s">
        <v>47</v>
      </c>
      <c r="C61" s="143"/>
      <c r="D61" s="143"/>
      <c r="E61" s="143"/>
      <c r="F61" s="143"/>
      <c r="G61" s="143"/>
      <c r="H61" s="23">
        <v>2E-3</v>
      </c>
      <c r="I61" s="24">
        <f t="shared" si="2"/>
        <v>8.3183100000000003</v>
      </c>
    </row>
    <row r="62" spans="1:10" ht="15" customHeight="1" x14ac:dyDescent="0.25">
      <c r="A62" s="17">
        <v>5</v>
      </c>
      <c r="B62" s="143" t="s">
        <v>48</v>
      </c>
      <c r="C62" s="143"/>
      <c r="D62" s="143"/>
      <c r="E62" s="143"/>
      <c r="F62" s="143"/>
      <c r="G62" s="143"/>
      <c r="H62" s="23">
        <v>2.5000000000000001E-2</v>
      </c>
      <c r="I62" s="24">
        <f t="shared" si="2"/>
        <v>103.978875</v>
      </c>
    </row>
    <row r="63" spans="1:10" ht="15" customHeight="1" x14ac:dyDescent="0.25">
      <c r="A63" s="17">
        <v>6</v>
      </c>
      <c r="B63" s="143" t="s">
        <v>49</v>
      </c>
      <c r="C63" s="143"/>
      <c r="D63" s="143"/>
      <c r="E63" s="143"/>
      <c r="F63" s="143"/>
      <c r="G63" s="143"/>
      <c r="H63" s="23">
        <v>0.08</v>
      </c>
      <c r="I63" s="24">
        <f t="shared" si="2"/>
        <v>332.73239999999998</v>
      </c>
    </row>
    <row r="64" spans="1:10" ht="15" customHeight="1" x14ac:dyDescent="0.25">
      <c r="A64" s="17">
        <v>7</v>
      </c>
      <c r="B64" s="143" t="s">
        <v>224</v>
      </c>
      <c r="C64" s="143"/>
      <c r="D64" s="143"/>
      <c r="E64" s="143"/>
      <c r="F64" s="143"/>
      <c r="G64" s="143"/>
      <c r="H64" s="23">
        <v>0.03</v>
      </c>
      <c r="I64" s="24">
        <f t="shared" si="2"/>
        <v>124.77464999999999</v>
      </c>
    </row>
    <row r="65" spans="1:10" ht="15" customHeight="1" x14ac:dyDescent="0.25">
      <c r="A65" s="17">
        <v>8</v>
      </c>
      <c r="B65" s="143" t="s">
        <v>50</v>
      </c>
      <c r="C65" s="143"/>
      <c r="D65" s="143"/>
      <c r="E65" s="143"/>
      <c r="F65" s="143"/>
      <c r="G65" s="143"/>
      <c r="H65" s="23">
        <v>6.0000000000000001E-3</v>
      </c>
      <c r="I65" s="24">
        <f t="shared" si="2"/>
        <v>24.954929999999997</v>
      </c>
    </row>
    <row r="66" spans="1:10" s="28" customFormat="1" ht="15" customHeight="1" x14ac:dyDescent="0.25">
      <c r="A66" s="147" t="s">
        <v>51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1530.5690400000003</v>
      </c>
      <c r="J66" s="27"/>
    </row>
    <row r="67" spans="1:10" ht="15" customHeight="1" x14ac:dyDescent="0.25">
      <c r="A67" s="165" t="s">
        <v>223</v>
      </c>
      <c r="B67" s="148" t="s">
        <v>52</v>
      </c>
      <c r="C67" s="148"/>
      <c r="D67" s="148"/>
      <c r="E67" s="148"/>
      <c r="F67" s="148"/>
      <c r="G67" s="148"/>
      <c r="H67" s="148"/>
      <c r="I67" s="148"/>
    </row>
    <row r="68" spans="1:10" ht="30.75" customHeight="1" x14ac:dyDescent="0.25">
      <c r="A68" s="167"/>
      <c r="B68" s="149" t="s">
        <v>53</v>
      </c>
      <c r="C68" s="149"/>
      <c r="D68" s="149"/>
      <c r="E68" s="149"/>
      <c r="F68" s="149"/>
      <c r="G68" s="149"/>
      <c r="H68" s="149"/>
      <c r="I68" s="149"/>
    </row>
    <row r="69" spans="1:10" ht="33.75" customHeight="1" x14ac:dyDescent="0.25">
      <c r="A69" s="22" t="s">
        <v>54</v>
      </c>
      <c r="B69" s="163" t="s">
        <v>55</v>
      </c>
      <c r="C69" s="163"/>
      <c r="D69" s="163"/>
      <c r="E69" s="163"/>
      <c r="F69" s="163"/>
      <c r="G69" s="163"/>
      <c r="H69" s="120" t="s">
        <v>35</v>
      </c>
      <c r="I69" s="120" t="s">
        <v>36</v>
      </c>
    </row>
    <row r="70" spans="1:10" ht="15" customHeight="1" x14ac:dyDescent="0.25">
      <c r="A70" s="17">
        <v>1</v>
      </c>
      <c r="B70" s="143" t="s">
        <v>56</v>
      </c>
      <c r="C70" s="143"/>
      <c r="D70" s="143"/>
      <c r="E70" s="143"/>
      <c r="F70" s="143"/>
      <c r="G70" s="143"/>
      <c r="H70" s="23">
        <v>0.119314</v>
      </c>
      <c r="I70" s="24">
        <f t="shared" ref="I70:I77" si="3">$I$46*H70</f>
        <v>496.24541966999999</v>
      </c>
    </row>
    <row r="71" spans="1:10" ht="15" customHeight="1" x14ac:dyDescent="0.25">
      <c r="A71" s="17">
        <v>2</v>
      </c>
      <c r="B71" s="143" t="s">
        <v>225</v>
      </c>
      <c r="C71" s="143"/>
      <c r="D71" s="143"/>
      <c r="E71" s="143"/>
      <c r="F71" s="143"/>
      <c r="G71" s="143"/>
      <c r="H71" s="23">
        <v>2.0479000000000001E-2</v>
      </c>
      <c r="I71" s="24">
        <f t="shared" si="3"/>
        <v>85.175335244999999</v>
      </c>
    </row>
    <row r="72" spans="1:10" ht="15" customHeight="1" x14ac:dyDescent="0.25">
      <c r="A72" s="17">
        <v>3</v>
      </c>
      <c r="B72" s="143" t="s">
        <v>204</v>
      </c>
      <c r="C72" s="143"/>
      <c r="D72" s="143"/>
      <c r="E72" s="143"/>
      <c r="F72" s="143"/>
      <c r="G72" s="143"/>
      <c r="H72" s="23">
        <v>1.2123E-2</v>
      </c>
      <c r="I72" s="24">
        <f t="shared" si="3"/>
        <v>50.421436064999995</v>
      </c>
    </row>
    <row r="73" spans="1:10" ht="15" customHeight="1" x14ac:dyDescent="0.25">
      <c r="A73" s="17">
        <v>4</v>
      </c>
      <c r="B73" s="143" t="s">
        <v>58</v>
      </c>
      <c r="C73" s="143"/>
      <c r="D73" s="143"/>
      <c r="E73" s="143"/>
      <c r="F73" s="143"/>
      <c r="G73" s="143"/>
      <c r="H73" s="23">
        <v>1.1436E-2</v>
      </c>
      <c r="I73" s="24">
        <f t="shared" si="3"/>
        <v>47.564096579999998</v>
      </c>
    </row>
    <row r="74" spans="1:10" ht="15" customHeight="1" x14ac:dyDescent="0.25">
      <c r="A74" s="17">
        <v>5</v>
      </c>
      <c r="B74" s="143" t="s">
        <v>59</v>
      </c>
      <c r="C74" s="143"/>
      <c r="D74" s="143"/>
      <c r="E74" s="143"/>
      <c r="F74" s="143"/>
      <c r="G74" s="143"/>
      <c r="H74" s="23">
        <v>1.74E-4</v>
      </c>
      <c r="I74" s="24">
        <f t="shared" si="3"/>
        <v>0.72369296999999999</v>
      </c>
    </row>
    <row r="75" spans="1:10" ht="15" customHeight="1" x14ac:dyDescent="0.25">
      <c r="A75" s="17">
        <v>6</v>
      </c>
      <c r="B75" s="143" t="s">
        <v>60</v>
      </c>
      <c r="C75" s="143"/>
      <c r="D75" s="143"/>
      <c r="E75" s="143"/>
      <c r="F75" s="143"/>
      <c r="G75" s="143"/>
      <c r="H75" s="23">
        <v>4.4200000000000001E-4</v>
      </c>
      <c r="I75" s="24">
        <f t="shared" si="3"/>
        <v>1.8383465099999998</v>
      </c>
    </row>
    <row r="76" spans="1:10" ht="15" customHeight="1" x14ac:dyDescent="0.25">
      <c r="A76" s="17">
        <v>7</v>
      </c>
      <c r="B76" s="143" t="s">
        <v>61</v>
      </c>
      <c r="C76" s="143"/>
      <c r="D76" s="143"/>
      <c r="E76" s="143"/>
      <c r="F76" s="143"/>
      <c r="G76" s="143"/>
      <c r="H76" s="23">
        <v>1.85E-4</v>
      </c>
      <c r="I76" s="24">
        <f t="shared" si="3"/>
        <v>0.76944367499999999</v>
      </c>
    </row>
    <row r="77" spans="1:10" ht="15" customHeight="1" x14ac:dyDescent="0.25">
      <c r="A77" s="17">
        <v>8</v>
      </c>
      <c r="B77" s="143" t="s">
        <v>62</v>
      </c>
      <c r="C77" s="143"/>
      <c r="D77" s="143"/>
      <c r="E77" s="143"/>
      <c r="F77" s="143"/>
      <c r="G77" s="143"/>
      <c r="H77" s="23">
        <v>9.0789999999999996E-2</v>
      </c>
      <c r="I77" s="24">
        <f t="shared" si="3"/>
        <v>377.60968244999998</v>
      </c>
    </row>
    <row r="78" spans="1:10" s="28" customFormat="1" ht="15" customHeight="1" x14ac:dyDescent="0.25">
      <c r="A78" s="147" t="s">
        <v>63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1060.3474531649999</v>
      </c>
      <c r="J78" s="27"/>
    </row>
    <row r="79" spans="1:10" ht="11.25" customHeight="1" x14ac:dyDescent="0.25">
      <c r="A79" s="29" t="s">
        <v>64</v>
      </c>
      <c r="B79" s="148" t="s">
        <v>65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9" t="s">
        <v>66</v>
      </c>
      <c r="B80" s="149" t="s">
        <v>67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68</v>
      </c>
      <c r="B81" s="150" t="s">
        <v>69</v>
      </c>
      <c r="C81" s="150"/>
      <c r="D81" s="150"/>
      <c r="E81" s="150"/>
      <c r="F81" s="150"/>
      <c r="G81" s="150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43" t="s">
        <v>70</v>
      </c>
      <c r="C82" s="143"/>
      <c r="D82" s="143"/>
      <c r="E82" s="143"/>
      <c r="F82" s="143"/>
      <c r="G82" s="143"/>
      <c r="H82" s="23">
        <v>4.8321000000000003E-2</v>
      </c>
      <c r="I82" s="24">
        <f>$I$46*H82</f>
        <v>200.97452875499999</v>
      </c>
    </row>
    <row r="83" spans="1:11" ht="15" customHeight="1" x14ac:dyDescent="0.25">
      <c r="A83" s="17">
        <v>2</v>
      </c>
      <c r="B83" s="143" t="s">
        <v>71</v>
      </c>
      <c r="C83" s="143"/>
      <c r="D83" s="143"/>
      <c r="E83" s="143"/>
      <c r="F83" s="143"/>
      <c r="G83" s="143"/>
      <c r="H83" s="23">
        <v>3.5109999999999998E-3</v>
      </c>
      <c r="I83" s="24">
        <f>$I$46*H83</f>
        <v>14.602793204999998</v>
      </c>
    </row>
    <row r="84" spans="1:11" ht="15" customHeight="1" x14ac:dyDescent="0.25">
      <c r="A84" s="17">
        <v>3</v>
      </c>
      <c r="B84" s="143" t="s">
        <v>72</v>
      </c>
      <c r="C84" s="143"/>
      <c r="D84" s="143"/>
      <c r="E84" s="143"/>
      <c r="F84" s="143"/>
      <c r="G84" s="143"/>
      <c r="H84" s="23">
        <v>1.9328000000000001E-2</v>
      </c>
      <c r="I84" s="24">
        <f>$I$46*H84</f>
        <v>80.388147840000002</v>
      </c>
    </row>
    <row r="85" spans="1:11" s="28" customFormat="1" ht="15" customHeight="1" x14ac:dyDescent="0.25">
      <c r="A85" s="147" t="s">
        <v>73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295.96546979999999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50" t="s">
        <v>75</v>
      </c>
      <c r="C87" s="150"/>
      <c r="D87" s="150"/>
      <c r="E87" s="150"/>
      <c r="F87" s="150"/>
      <c r="G87" s="150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43" t="s">
        <v>76</v>
      </c>
      <c r="C88" s="143"/>
      <c r="D88" s="143"/>
      <c r="E88" s="143"/>
      <c r="F88" s="143"/>
      <c r="G88" s="143"/>
      <c r="H88" s="23">
        <f>(H66*H78)</f>
        <v>9.3819024000000015E-2</v>
      </c>
      <c r="I88" s="24">
        <f>$I$46*H88</f>
        <v>390.20786276472006</v>
      </c>
    </row>
    <row r="89" spans="1:11" s="28" customFormat="1" ht="15" customHeight="1" x14ac:dyDescent="0.25">
      <c r="A89" s="147" t="s">
        <v>77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390.20786276472006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192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3277.0898257297204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50" t="s">
        <v>79</v>
      </c>
      <c r="C93" s="150"/>
      <c r="D93" s="150"/>
      <c r="E93" s="150"/>
      <c r="F93" s="150"/>
      <c r="G93" s="150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43" t="s">
        <v>20</v>
      </c>
      <c r="C94" s="143"/>
      <c r="D94" s="143"/>
      <c r="E94" s="143"/>
      <c r="F94" s="143"/>
      <c r="G94" s="143"/>
      <c r="H94" s="23">
        <f t="shared" ref="H94:H102" si="4">I94/$I$46</f>
        <v>0.18953850000781408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43" t="s">
        <v>21</v>
      </c>
      <c r="C95" s="143"/>
      <c r="D95" s="143"/>
      <c r="E95" s="143"/>
      <c r="F95" s="143"/>
      <c r="G95" s="143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83" t="s">
        <v>180</v>
      </c>
      <c r="C96" s="184"/>
      <c r="D96" s="184"/>
      <c r="E96" s="184"/>
      <c r="F96" s="184"/>
      <c r="G96" s="185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43" t="s">
        <v>80</v>
      </c>
      <c r="C97" s="143"/>
      <c r="D97" s="143"/>
      <c r="E97" s="143"/>
      <c r="F97" s="143"/>
      <c r="G97" s="143"/>
      <c r="H97" s="23">
        <f t="shared" si="4"/>
        <v>2.0109613611418664E-2</v>
      </c>
      <c r="I97" s="24">
        <f>I107</f>
        <v>83.638999999999982</v>
      </c>
    </row>
    <row r="98" spans="1:10" ht="15" customHeight="1" x14ac:dyDescent="0.25">
      <c r="A98" s="17">
        <f t="shared" si="5"/>
        <v>5</v>
      </c>
      <c r="B98" s="143" t="s">
        <v>81</v>
      </c>
      <c r="C98" s="143"/>
      <c r="D98" s="143"/>
      <c r="E98" s="143"/>
      <c r="F98" s="143"/>
      <c r="G98" s="143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43" t="s">
        <v>215</v>
      </c>
      <c r="C99" s="143"/>
      <c r="D99" s="143"/>
      <c r="E99" s="143"/>
      <c r="F99" s="143"/>
      <c r="G99" s="143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43" t="s">
        <v>216</v>
      </c>
      <c r="C100" s="143"/>
      <c r="D100" s="143"/>
      <c r="E100" s="143"/>
      <c r="F100" s="143"/>
      <c r="G100" s="143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43" t="s">
        <v>233</v>
      </c>
      <c r="C101" s="143"/>
      <c r="D101" s="143"/>
      <c r="E101" s="143"/>
      <c r="F101" s="143"/>
      <c r="G101" s="143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43" t="s">
        <v>82</v>
      </c>
      <c r="C102" s="143"/>
      <c r="D102" s="143"/>
      <c r="E102" s="143"/>
      <c r="F102" s="143"/>
      <c r="G102" s="143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47" t="s">
        <v>83</v>
      </c>
      <c r="B103" s="147"/>
      <c r="C103" s="147"/>
      <c r="D103" s="147"/>
      <c r="E103" s="147"/>
      <c r="F103" s="147"/>
      <c r="G103" s="147"/>
      <c r="H103" s="25">
        <f>SUM(H94:H102)</f>
        <v>0.20964811361923275</v>
      </c>
      <c r="I103" s="26">
        <f>SUM(I94:I102)</f>
        <v>871.95899999999995</v>
      </c>
      <c r="J103" s="34"/>
    </row>
    <row r="104" spans="1:10" ht="18" customHeight="1" x14ac:dyDescent="0.25">
      <c r="A104" s="29" t="s">
        <v>84</v>
      </c>
      <c r="B104" s="191" t="s">
        <v>85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82" t="s">
        <v>86</v>
      </c>
      <c r="B105" s="182"/>
      <c r="C105" s="182"/>
      <c r="D105" s="182"/>
      <c r="E105" s="182"/>
      <c r="F105" s="182"/>
      <c r="G105" s="182"/>
      <c r="H105" s="182"/>
      <c r="I105" s="182"/>
    </row>
    <row r="106" spans="1:10" ht="24" customHeight="1" x14ac:dyDescent="0.25">
      <c r="A106" s="159" t="s">
        <v>87</v>
      </c>
      <c r="B106" s="159"/>
      <c r="C106" s="17" t="s">
        <v>88</v>
      </c>
      <c r="D106" s="17" t="s">
        <v>89</v>
      </c>
      <c r="E106" s="17" t="s">
        <v>90</v>
      </c>
      <c r="F106" s="17" t="s">
        <v>91</v>
      </c>
      <c r="G106" s="17" t="s">
        <v>92</v>
      </c>
      <c r="H106" s="23" t="s">
        <v>93</v>
      </c>
      <c r="I106" s="24" t="s">
        <v>94</v>
      </c>
    </row>
    <row r="107" spans="1:10" ht="15" customHeight="1" x14ac:dyDescent="0.25">
      <c r="A107" s="192">
        <f>IF(I12="Não aplicável",0,I12)</f>
        <v>5.3</v>
      </c>
      <c r="B107" s="192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3199.35</v>
      </c>
      <c r="G107" s="38">
        <f>IF(I14="Não aplicável",0,I14)</f>
        <v>0.06</v>
      </c>
      <c r="H107" s="37">
        <f>F107*G107</f>
        <v>191.96099999999998</v>
      </c>
      <c r="I107" s="24">
        <f>IF((E107-H107)&gt;0,E107-H107,0)</f>
        <v>83.638999999999982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82" t="s">
        <v>95</v>
      </c>
      <c r="B109" s="182"/>
      <c r="C109" s="182"/>
      <c r="D109" s="182"/>
      <c r="E109" s="182"/>
      <c r="F109" s="182"/>
      <c r="G109" s="182"/>
      <c r="H109" s="182"/>
      <c r="I109" s="182"/>
    </row>
    <row r="110" spans="1:10" ht="23.25" customHeight="1" x14ac:dyDescent="0.25">
      <c r="A110" s="159" t="s">
        <v>87</v>
      </c>
      <c r="B110" s="159"/>
      <c r="C110" s="17" t="s">
        <v>96</v>
      </c>
      <c r="D110" s="17" t="s">
        <v>89</v>
      </c>
      <c r="E110" s="17" t="s">
        <v>90</v>
      </c>
      <c r="F110" s="17" t="s">
        <v>91</v>
      </c>
      <c r="G110" s="17" t="s">
        <v>92</v>
      </c>
      <c r="H110" s="23" t="s">
        <v>93</v>
      </c>
      <c r="I110" s="24" t="s">
        <v>94</v>
      </c>
    </row>
    <row r="111" spans="1:10" ht="15" customHeight="1" x14ac:dyDescent="0.25">
      <c r="A111" s="186">
        <f>IF(I18="Não aplicável",0,I18)</f>
        <v>0</v>
      </c>
      <c r="B111" s="186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7" t="s">
        <v>177</v>
      </c>
      <c r="B113" s="188"/>
      <c r="C113" s="188"/>
      <c r="D113" s="188"/>
      <c r="E113" s="188"/>
      <c r="F113" s="189" t="str">
        <f>A15</f>
        <v xml:space="preserve">Auxílio Alimentação </v>
      </c>
      <c r="G113" s="189"/>
      <c r="H113" s="189"/>
      <c r="I113" s="190"/>
    </row>
    <row r="114" spans="1:12" ht="23.25" customHeight="1" x14ac:dyDescent="0.25">
      <c r="A114" s="142" t="s">
        <v>87</v>
      </c>
      <c r="B114" s="142"/>
      <c r="C114" s="81" t="s">
        <v>96</v>
      </c>
      <c r="D114" s="81" t="s">
        <v>89</v>
      </c>
      <c r="E114" s="81" t="s">
        <v>90</v>
      </c>
      <c r="F114" s="81" t="s">
        <v>91</v>
      </c>
      <c r="G114" s="81" t="s">
        <v>92</v>
      </c>
      <c r="H114" s="79" t="str">
        <f>H106</f>
        <v>Valor desconto</v>
      </c>
      <c r="I114" s="80" t="s">
        <v>94</v>
      </c>
    </row>
    <row r="115" spans="1:12" ht="15" customHeight="1" x14ac:dyDescent="0.25">
      <c r="A115" s="186">
        <f>IF(I15="Não aplicável",0,I15)</f>
        <v>37.9</v>
      </c>
      <c r="B115" s="186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93" t="s">
        <v>98</v>
      </c>
      <c r="B117" s="193"/>
      <c r="C117" s="193"/>
      <c r="D117" s="193"/>
      <c r="E117" s="193"/>
      <c r="F117" s="193"/>
      <c r="G117" s="193"/>
      <c r="H117" s="47">
        <f>H46+H91+H103</f>
        <v>1.9975701376192327</v>
      </c>
      <c r="I117" s="48">
        <f>I46+I91+I103</f>
        <v>8308.2038257297208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60" t="s">
        <v>99</v>
      </c>
      <c r="B119" s="160"/>
      <c r="C119" s="160"/>
      <c r="D119" s="160"/>
      <c r="E119" s="160"/>
      <c r="F119" s="160"/>
      <c r="G119" s="160"/>
      <c r="H119" s="160"/>
      <c r="I119" s="160"/>
    </row>
    <row r="120" spans="1:12" ht="33.75" customHeight="1" x14ac:dyDescent="0.25">
      <c r="A120" s="22" t="s">
        <v>33</v>
      </c>
      <c r="B120" s="150" t="s">
        <v>100</v>
      </c>
      <c r="C120" s="150"/>
      <c r="D120" s="150"/>
      <c r="E120" s="150"/>
      <c r="F120" s="150"/>
      <c r="G120" s="150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43" t="s">
        <v>101</v>
      </c>
      <c r="C121" s="143"/>
      <c r="D121" s="143"/>
      <c r="E121" s="143"/>
      <c r="F121" s="143"/>
      <c r="G121" s="143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51" t="s">
        <v>102</v>
      </c>
      <c r="C122" s="151"/>
      <c r="D122" s="151"/>
      <c r="E122" s="151"/>
      <c r="F122" s="151"/>
      <c r="G122" s="15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43" t="s">
        <v>103</v>
      </c>
      <c r="C123" s="143"/>
      <c r="D123" s="143"/>
      <c r="E123" s="143"/>
      <c r="F123" s="143"/>
      <c r="G123" s="143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43" t="s">
        <v>200</v>
      </c>
      <c r="C124" s="143"/>
      <c r="D124" s="143"/>
      <c r="E124" s="143"/>
      <c r="F124" s="143"/>
      <c r="G124" s="143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43" t="s">
        <v>202</v>
      </c>
      <c r="C125" s="143"/>
      <c r="D125" s="143"/>
      <c r="E125" s="143"/>
      <c r="F125" s="143"/>
      <c r="G125" s="143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43" t="s">
        <v>201</v>
      </c>
      <c r="C126" s="143"/>
      <c r="D126" s="143"/>
      <c r="E126" s="143"/>
      <c r="F126" s="143"/>
      <c r="G126" s="143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43" t="s">
        <v>105</v>
      </c>
      <c r="C127" s="143"/>
      <c r="D127" s="143"/>
      <c r="E127" s="143"/>
      <c r="F127" s="143"/>
      <c r="G127" s="143"/>
      <c r="H127" s="23">
        <f t="shared" si="6"/>
        <v>0</v>
      </c>
      <c r="I127" s="24">
        <v>0</v>
      </c>
    </row>
    <row r="128" spans="1:12" ht="15" customHeight="1" x14ac:dyDescent="0.25">
      <c r="A128" s="147" t="s">
        <v>106</v>
      </c>
      <c r="B128" s="147"/>
      <c r="C128" s="147"/>
      <c r="D128" s="147"/>
      <c r="E128" s="147"/>
      <c r="F128" s="147"/>
      <c r="G128" s="147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48" t="s">
        <v>203</v>
      </c>
      <c r="C129" s="148"/>
      <c r="D129" s="148"/>
      <c r="E129" s="148"/>
      <c r="F129" s="148"/>
      <c r="G129" s="148"/>
      <c r="H129" s="148"/>
      <c r="I129" s="148"/>
    </row>
    <row r="130" spans="1:12" ht="5.25" customHeight="1" x14ac:dyDescent="0.25"/>
    <row r="131" spans="1:12" ht="48.75" customHeight="1" x14ac:dyDescent="0.25">
      <c r="A131" s="195" t="s">
        <v>107</v>
      </c>
      <c r="B131" s="195"/>
      <c r="C131" s="195"/>
      <c r="D131" s="195"/>
      <c r="E131" s="195"/>
      <c r="F131" s="55">
        <f>I29</f>
        <v>0.1</v>
      </c>
      <c r="G131" s="56">
        <f>I133*F131</f>
        <v>822.45648257297216</v>
      </c>
      <c r="H131" s="57" t="s">
        <v>108</v>
      </c>
      <c r="I131" s="58">
        <f>I97</f>
        <v>83.638999999999982</v>
      </c>
    </row>
    <row r="132" spans="1:12" s="61" customFormat="1" ht="16.5" customHeight="1" x14ac:dyDescent="0.25">
      <c r="A132" s="196" t="s">
        <v>109</v>
      </c>
      <c r="B132" s="196"/>
      <c r="C132" s="57" t="s">
        <v>110</v>
      </c>
      <c r="D132" s="57" t="s">
        <v>111</v>
      </c>
      <c r="E132" s="57" t="s">
        <v>112</v>
      </c>
      <c r="F132" s="57" t="s">
        <v>113</v>
      </c>
      <c r="G132" s="57" t="s">
        <v>114</v>
      </c>
      <c r="H132" s="57" t="s">
        <v>115</v>
      </c>
      <c r="I132" s="59" t="s">
        <v>116</v>
      </c>
      <c r="J132" s="60"/>
    </row>
    <row r="133" spans="1:12" ht="16.5" customHeight="1" x14ac:dyDescent="0.25">
      <c r="A133" s="197">
        <f>I46</f>
        <v>4159.1549999999997</v>
      </c>
      <c r="B133" s="197"/>
      <c r="C133" s="62">
        <f>I66</f>
        <v>1530.5690400000003</v>
      </c>
      <c r="D133" s="62">
        <f>I78</f>
        <v>1060.3474531649999</v>
      </c>
      <c r="E133" s="62">
        <f>I85</f>
        <v>295.96546979999999</v>
      </c>
      <c r="F133" s="62">
        <f>I89</f>
        <v>390.20786276472006</v>
      </c>
      <c r="G133" s="62">
        <f>I103</f>
        <v>871.95899999999995</v>
      </c>
      <c r="H133" s="62">
        <f>A133+C133+D133+E133+F133+G133</f>
        <v>8308.2038257297208</v>
      </c>
      <c r="I133" s="62">
        <f>H133-I131</f>
        <v>8224.5648257297216</v>
      </c>
      <c r="J133" s="34"/>
    </row>
    <row r="134" spans="1:12" ht="4.5" customHeight="1" x14ac:dyDescent="0.25">
      <c r="A134" s="29"/>
      <c r="B134" s="198"/>
      <c r="C134" s="198"/>
      <c r="D134" s="198"/>
      <c r="E134" s="198"/>
      <c r="F134" s="198"/>
      <c r="G134" s="198"/>
      <c r="H134" s="198"/>
      <c r="I134" s="198"/>
    </row>
    <row r="135" spans="1:12" ht="33.75" customHeight="1" x14ac:dyDescent="0.25">
      <c r="A135" s="22" t="s">
        <v>42</v>
      </c>
      <c r="B135" s="150" t="s">
        <v>117</v>
      </c>
      <c r="C135" s="150"/>
      <c r="D135" s="150"/>
      <c r="E135" s="150"/>
      <c r="F135" s="150"/>
      <c r="G135" s="150"/>
      <c r="H135" s="22" t="s">
        <v>35</v>
      </c>
      <c r="I135" s="22" t="s">
        <v>36</v>
      </c>
    </row>
    <row r="136" spans="1:12" ht="15" customHeight="1" x14ac:dyDescent="0.25">
      <c r="A136" s="17">
        <v>1</v>
      </c>
      <c r="B136" s="143" t="s">
        <v>118</v>
      </c>
      <c r="C136" s="143"/>
      <c r="D136" s="143"/>
      <c r="E136" s="143"/>
      <c r="F136" s="143"/>
      <c r="G136" s="143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43" t="s">
        <v>119</v>
      </c>
      <c r="C137" s="143"/>
      <c r="D137" s="143"/>
      <c r="E137" s="143"/>
      <c r="F137" s="143"/>
      <c r="G137" s="143"/>
      <c r="H137" s="23">
        <f>I137/$I$146</f>
        <v>0</v>
      </c>
      <c r="I137" s="24">
        <v>0</v>
      </c>
    </row>
    <row r="138" spans="1:12" ht="35.65" customHeight="1" x14ac:dyDescent="0.25">
      <c r="A138" s="147" t="s">
        <v>182</v>
      </c>
      <c r="B138" s="147"/>
      <c r="C138" s="147"/>
      <c r="D138" s="147"/>
      <c r="E138" s="147"/>
      <c r="F138" s="147"/>
      <c r="G138" s="147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54</v>
      </c>
      <c r="B140" s="150" t="s">
        <v>120</v>
      </c>
      <c r="C140" s="150"/>
      <c r="D140" s="150"/>
      <c r="E140" s="150"/>
      <c r="F140" s="150"/>
      <c r="G140" s="150"/>
      <c r="H140" s="22" t="s">
        <v>35</v>
      </c>
      <c r="I140" s="22" t="s">
        <v>36</v>
      </c>
    </row>
    <row r="141" spans="1:12" ht="15" customHeight="1" x14ac:dyDescent="0.25">
      <c r="A141" s="17">
        <v>1</v>
      </c>
      <c r="B141" s="143" t="s">
        <v>120</v>
      </c>
      <c r="C141" s="143"/>
      <c r="D141" s="143"/>
      <c r="E141" s="143"/>
      <c r="F141" s="143"/>
      <c r="G141" s="143"/>
      <c r="H141" s="23">
        <f>I141/I146</f>
        <v>0</v>
      </c>
      <c r="I141" s="24">
        <v>0</v>
      </c>
    </row>
    <row r="142" spans="1:12" ht="36.6" customHeight="1" x14ac:dyDescent="0.25">
      <c r="A142" s="147" t="s">
        <v>181</v>
      </c>
      <c r="B142" s="147"/>
      <c r="C142" s="147"/>
      <c r="D142" s="147"/>
      <c r="E142" s="147"/>
      <c r="F142" s="147"/>
      <c r="G142" s="147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94" t="s">
        <v>121</v>
      </c>
      <c r="B144" s="194"/>
      <c r="C144" s="194"/>
      <c r="D144" s="194"/>
      <c r="E144" s="194"/>
      <c r="F144" s="55">
        <v>0.18</v>
      </c>
      <c r="G144" s="56">
        <f>I146*F144</f>
        <v>1480.4216686313498</v>
      </c>
      <c r="H144" s="57" t="s">
        <v>108</v>
      </c>
      <c r="I144" s="58">
        <f>I97</f>
        <v>83.638999999999982</v>
      </c>
      <c r="L144" s="2"/>
    </row>
    <row r="145" spans="1:12" s="61" customFormat="1" ht="16.5" customHeight="1" x14ac:dyDescent="0.25">
      <c r="A145" s="196" t="s">
        <v>109</v>
      </c>
      <c r="B145" s="196"/>
      <c r="C145" s="57" t="s">
        <v>110</v>
      </c>
      <c r="D145" s="57" t="s">
        <v>111</v>
      </c>
      <c r="E145" s="57" t="s">
        <v>112</v>
      </c>
      <c r="F145" s="57" t="s">
        <v>113</v>
      </c>
      <c r="G145" s="57" t="s">
        <v>114</v>
      </c>
      <c r="H145" s="57" t="s">
        <v>115</v>
      </c>
      <c r="I145" s="59" t="s">
        <v>116</v>
      </c>
      <c r="J145" s="60"/>
      <c r="L145" s="60"/>
    </row>
    <row r="146" spans="1:12" ht="16.5" customHeight="1" x14ac:dyDescent="0.25">
      <c r="A146" s="197">
        <f>I46</f>
        <v>4159.1549999999997</v>
      </c>
      <c r="B146" s="197"/>
      <c r="C146" s="62">
        <f>I66</f>
        <v>1530.5690400000003</v>
      </c>
      <c r="D146" s="62">
        <f>I78</f>
        <v>1060.3474531649999</v>
      </c>
      <c r="E146" s="62">
        <f>I85</f>
        <v>295.96546979999999</v>
      </c>
      <c r="F146" s="62">
        <f>I89</f>
        <v>390.20786276472006</v>
      </c>
      <c r="G146" s="62">
        <f>I103</f>
        <v>871.95899999999995</v>
      </c>
      <c r="H146" s="62">
        <f>A146+C146+D146+E146+F146+G146</f>
        <v>8308.2038257297208</v>
      </c>
      <c r="I146" s="62">
        <f>H146-I144</f>
        <v>8224.5648257297216</v>
      </c>
      <c r="J146" s="34"/>
      <c r="L146" s="2"/>
    </row>
    <row r="147" spans="1:12" ht="4.5" customHeight="1" x14ac:dyDescent="0.25"/>
    <row r="148" spans="1:12" ht="12" customHeight="1" x14ac:dyDescent="0.25">
      <c r="A148" s="193" t="s">
        <v>122</v>
      </c>
      <c r="B148" s="193"/>
      <c r="C148" s="193"/>
      <c r="D148" s="193"/>
      <c r="E148" s="193"/>
      <c r="F148" s="193"/>
      <c r="G148" s="193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60" t="s">
        <v>123</v>
      </c>
      <c r="B150" s="160"/>
      <c r="C150" s="160"/>
      <c r="D150" s="160"/>
      <c r="E150" s="160"/>
      <c r="F150" s="160"/>
      <c r="G150" s="160"/>
      <c r="H150" s="160"/>
      <c r="I150" s="160"/>
    </row>
    <row r="151" spans="1:12" ht="33.75" customHeight="1" x14ac:dyDescent="0.25">
      <c r="A151" s="22" t="s">
        <v>33</v>
      </c>
      <c r="B151" s="150" t="s">
        <v>226</v>
      </c>
      <c r="C151" s="150"/>
      <c r="D151" s="150"/>
      <c r="E151" s="150"/>
      <c r="F151" s="150"/>
      <c r="G151" s="150"/>
      <c r="H151" s="22" t="s">
        <v>35</v>
      </c>
      <c r="I151" s="22" t="s">
        <v>36</v>
      </c>
    </row>
    <row r="152" spans="1:12" ht="15" customHeight="1" x14ac:dyDescent="0.25">
      <c r="A152" s="17">
        <v>1</v>
      </c>
      <c r="B152" s="143" t="s">
        <v>124</v>
      </c>
      <c r="C152" s="143"/>
      <c r="D152" s="143"/>
      <c r="E152" s="143"/>
      <c r="F152" s="143"/>
      <c r="G152" s="143"/>
      <c r="H152" s="23">
        <f>I152/$I$117</f>
        <v>1.8696883852691217E-2</v>
      </c>
      <c r="I152" s="24">
        <f>($D$162/$E$163)*G162</f>
        <v>155.3375219541534</v>
      </c>
    </row>
    <row r="153" spans="1:12" ht="15" customHeight="1" x14ac:dyDescent="0.25">
      <c r="A153" s="17">
        <v>2</v>
      </c>
      <c r="B153" s="143" t="s">
        <v>125</v>
      </c>
      <c r="C153" s="143"/>
      <c r="D153" s="143"/>
      <c r="E153" s="143"/>
      <c r="F153" s="143"/>
      <c r="G153" s="143"/>
      <c r="H153" s="23">
        <f>I153/$I$117</f>
        <v>8.6118980169971659E-2</v>
      </c>
      <c r="I153" s="24">
        <f>($D$162/$E$163)*G163</f>
        <v>715.49404051610054</v>
      </c>
    </row>
    <row r="154" spans="1:12" ht="15" customHeight="1" x14ac:dyDescent="0.25">
      <c r="A154" s="17">
        <v>3</v>
      </c>
      <c r="B154" s="143" t="s">
        <v>13</v>
      </c>
      <c r="C154" s="143"/>
      <c r="D154" s="143"/>
      <c r="E154" s="143"/>
      <c r="F154" s="143"/>
      <c r="G154" s="143"/>
      <c r="H154" s="23">
        <f>I154/$I$117</f>
        <v>2.8328611898016994E-2</v>
      </c>
      <c r="I154" s="24">
        <f>($D$162/$E$163)*G164</f>
        <v>235.35988174871727</v>
      </c>
    </row>
    <row r="155" spans="1:12" ht="15" customHeight="1" x14ac:dyDescent="0.25">
      <c r="A155" s="17">
        <v>4</v>
      </c>
      <c r="B155" s="143" t="s">
        <v>228</v>
      </c>
      <c r="C155" s="143"/>
      <c r="D155" s="143"/>
      <c r="E155" s="143"/>
      <c r="F155" s="143"/>
      <c r="G155" s="143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43" t="s">
        <v>126</v>
      </c>
      <c r="C156" s="143"/>
      <c r="D156" s="143"/>
      <c r="E156" s="143"/>
      <c r="F156" s="143"/>
      <c r="G156" s="143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47" t="s">
        <v>127</v>
      </c>
      <c r="B157" s="147"/>
      <c r="C157" s="147"/>
      <c r="D157" s="147"/>
      <c r="E157" s="147"/>
      <c r="F157" s="147"/>
      <c r="G157" s="147"/>
      <c r="H157" s="25">
        <f>H152+H153+H154+H155+H156</f>
        <v>0.13314447592067988</v>
      </c>
      <c r="I157" s="26">
        <f>SUM(I152:I156)</f>
        <v>1106.1914442189714</v>
      </c>
    </row>
    <row r="158" spans="1:12" ht="11.25" customHeight="1" x14ac:dyDescent="0.25">
      <c r="A158" s="118" t="s">
        <v>129</v>
      </c>
      <c r="B158" s="148" t="s">
        <v>128</v>
      </c>
      <c r="C158" s="148"/>
      <c r="D158" s="148"/>
      <c r="E158" s="148"/>
      <c r="F158" s="148"/>
      <c r="G158" s="148"/>
      <c r="H158" s="148"/>
      <c r="I158" s="148"/>
    </row>
    <row r="159" spans="1:12" ht="18.75" customHeight="1" x14ac:dyDescent="0.25">
      <c r="A159" s="118" t="s">
        <v>227</v>
      </c>
      <c r="B159" s="203" t="s">
        <v>130</v>
      </c>
      <c r="C159" s="203"/>
      <c r="D159" s="203"/>
      <c r="E159" s="203"/>
      <c r="F159" s="203"/>
      <c r="G159" s="203"/>
      <c r="H159" s="203"/>
      <c r="I159" s="203"/>
    </row>
    <row r="160" spans="1:12" ht="13.5" customHeight="1" x14ac:dyDescent="0.25">
      <c r="A160" s="182" t="s">
        <v>131</v>
      </c>
      <c r="B160" s="182"/>
      <c r="C160" s="182"/>
      <c r="D160" s="182"/>
      <c r="E160" s="182"/>
      <c r="F160" s="182"/>
      <c r="G160" s="182"/>
      <c r="H160" s="182"/>
      <c r="I160" s="182"/>
    </row>
    <row r="161" spans="1:10" ht="13.5" customHeight="1" x14ac:dyDescent="0.25">
      <c r="A161" s="159" t="s">
        <v>132</v>
      </c>
      <c r="B161" s="159"/>
      <c r="C161" s="17" t="s">
        <v>133</v>
      </c>
      <c r="D161" s="168" t="s">
        <v>134</v>
      </c>
      <c r="E161" s="168"/>
      <c r="F161" s="17" t="s">
        <v>135</v>
      </c>
      <c r="G161" s="63" t="s">
        <v>136</v>
      </c>
      <c r="H161" s="159" t="s">
        <v>137</v>
      </c>
      <c r="I161" s="159"/>
    </row>
    <row r="162" spans="1:10" ht="13.5" customHeight="1" x14ac:dyDescent="0.25">
      <c r="A162" s="204">
        <f>I117</f>
        <v>8308.2038257297208</v>
      </c>
      <c r="B162" s="204"/>
      <c r="C162" s="24">
        <f>I148</f>
        <v>0</v>
      </c>
      <c r="D162" s="205">
        <f>A162+C162</f>
        <v>8308.2038257297208</v>
      </c>
      <c r="E162" s="205"/>
      <c r="F162" s="17" t="str">
        <f>B152</f>
        <v>PIS</v>
      </c>
      <c r="G162" s="64">
        <v>1.6500000000000001E-2</v>
      </c>
      <c r="H162" s="200">
        <v>6.4999999999999997E-3</v>
      </c>
      <c r="I162" s="200"/>
      <c r="J162" s="34"/>
    </row>
    <row r="163" spans="1:10" ht="13.5" customHeight="1" x14ac:dyDescent="0.25">
      <c r="A163" s="199" t="s">
        <v>138</v>
      </c>
      <c r="B163" s="199"/>
      <c r="C163" s="63">
        <v>1</v>
      </c>
      <c r="D163" s="65">
        <f>G167/1</f>
        <v>0.11749999999999999</v>
      </c>
      <c r="E163" s="66">
        <f>C163-D163</f>
        <v>0.88250000000000006</v>
      </c>
      <c r="F163" s="17" t="str">
        <f>B153</f>
        <v>COFINS</v>
      </c>
      <c r="G163" s="64">
        <v>7.5999999999999998E-2</v>
      </c>
      <c r="H163" s="200">
        <v>0.03</v>
      </c>
      <c r="I163" s="200"/>
    </row>
    <row r="164" spans="1:10" ht="13.5" customHeight="1" x14ac:dyDescent="0.25">
      <c r="A164" s="201" t="s">
        <v>139</v>
      </c>
      <c r="B164" s="201"/>
      <c r="C164" s="17">
        <v>1</v>
      </c>
      <c r="D164" s="67">
        <f>H167</f>
        <v>6.1499999999999999E-2</v>
      </c>
      <c r="E164" s="68">
        <f>C164-D164</f>
        <v>0.9385</v>
      </c>
      <c r="F164" s="17" t="str">
        <f>B154</f>
        <v>ISS</v>
      </c>
      <c r="G164" s="64">
        <f>I11</f>
        <v>2.5000000000000001E-2</v>
      </c>
      <c r="H164" s="200">
        <f>I11</f>
        <v>2.5000000000000001E-2</v>
      </c>
      <c r="I164" s="200"/>
    </row>
    <row r="165" spans="1:10" ht="13.5" customHeight="1" x14ac:dyDescent="0.25">
      <c r="A165" s="202" t="s">
        <v>140</v>
      </c>
      <c r="B165" s="202"/>
      <c r="C165" s="17">
        <v>1</v>
      </c>
      <c r="D165" s="69">
        <v>0.09</v>
      </c>
      <c r="E165" s="70">
        <f>C165-D165</f>
        <v>0.91</v>
      </c>
      <c r="F165" s="17" t="s">
        <v>141</v>
      </c>
      <c r="G165" s="64">
        <v>0</v>
      </c>
      <c r="H165" s="200">
        <v>0</v>
      </c>
      <c r="I165" s="200"/>
    </row>
    <row r="166" spans="1:10" ht="13.5" customHeight="1" x14ac:dyDescent="0.25">
      <c r="A166" s="207" t="s">
        <v>142</v>
      </c>
      <c r="B166" s="207" t="s">
        <v>143</v>
      </c>
      <c r="C166" s="207"/>
      <c r="D166" s="207"/>
      <c r="E166" s="207"/>
      <c r="F166" s="12" t="s">
        <v>230</v>
      </c>
      <c r="G166" s="64">
        <v>0</v>
      </c>
      <c r="H166" s="200">
        <v>0</v>
      </c>
      <c r="I166" s="200"/>
    </row>
    <row r="167" spans="1:10" ht="18" customHeight="1" x14ac:dyDescent="0.25">
      <c r="A167" s="207"/>
      <c r="B167" s="207"/>
      <c r="C167" s="207"/>
      <c r="D167" s="207"/>
      <c r="E167" s="207"/>
      <c r="F167" s="3" t="s">
        <v>144</v>
      </c>
      <c r="G167" s="71">
        <f>SUM(G162:G166)</f>
        <v>0.11749999999999999</v>
      </c>
      <c r="H167" s="208">
        <f>SUM(H162:I166)</f>
        <v>6.1499999999999999E-2</v>
      </c>
      <c r="I167" s="208"/>
    </row>
    <row r="168" spans="1:10" ht="18" customHeight="1" x14ac:dyDescent="0.25">
      <c r="A168" s="118" t="s">
        <v>229</v>
      </c>
      <c r="B168" s="203" t="s">
        <v>146</v>
      </c>
      <c r="C168" s="203"/>
      <c r="D168" s="203"/>
      <c r="E168" s="203"/>
      <c r="F168" s="203"/>
      <c r="G168" s="203"/>
      <c r="H168" s="203"/>
      <c r="I168" s="203"/>
    </row>
    <row r="169" spans="1:10" ht="4.5" customHeight="1" x14ac:dyDescent="0.25">
      <c r="A169" s="72"/>
      <c r="B169" s="209"/>
      <c r="C169" s="209"/>
      <c r="D169" s="209"/>
      <c r="E169" s="209"/>
      <c r="F169" s="209"/>
      <c r="G169" s="209"/>
      <c r="H169" s="209"/>
      <c r="I169" s="209"/>
    </row>
    <row r="170" spans="1:10" ht="12" customHeight="1" x14ac:dyDescent="0.25">
      <c r="A170" s="193" t="s">
        <v>147</v>
      </c>
      <c r="B170" s="193"/>
      <c r="C170" s="193"/>
      <c r="D170" s="193"/>
      <c r="E170" s="193"/>
      <c r="F170" s="193"/>
      <c r="G170" s="193"/>
      <c r="H170" s="47">
        <f>H157</f>
        <v>0.13314447592067988</v>
      </c>
      <c r="I170" s="48">
        <f>I157</f>
        <v>1106.1914442189714</v>
      </c>
    </row>
    <row r="171" spans="1:10" ht="4.5" customHeight="1" x14ac:dyDescent="0.25"/>
    <row r="172" spans="1:10" ht="11.25" customHeight="1" x14ac:dyDescent="0.25">
      <c r="A172" s="206" t="s">
        <v>148</v>
      </c>
      <c r="B172" s="206"/>
      <c r="C172" s="206"/>
      <c r="D172" s="206"/>
      <c r="E172" s="206"/>
      <c r="F172" s="206"/>
      <c r="G172" s="206"/>
      <c r="H172" s="206"/>
      <c r="I172" s="206"/>
    </row>
    <row r="173" spans="1:10" ht="11.25" customHeight="1" x14ac:dyDescent="0.25">
      <c r="A173" s="160" t="s">
        <v>32</v>
      </c>
      <c r="B173" s="160"/>
      <c r="C173" s="160"/>
      <c r="D173" s="160"/>
      <c r="E173" s="160"/>
      <c r="F173" s="160"/>
      <c r="G173" s="160"/>
      <c r="H173" s="160"/>
      <c r="I173" s="160"/>
    </row>
    <row r="174" spans="1:10" ht="15" customHeight="1" x14ac:dyDescent="0.25">
      <c r="A174" s="17">
        <v>1</v>
      </c>
      <c r="B174" s="143" t="s">
        <v>149</v>
      </c>
      <c r="C174" s="143"/>
      <c r="D174" s="143"/>
      <c r="E174" s="143"/>
      <c r="F174" s="143"/>
      <c r="G174" s="143"/>
      <c r="H174" s="23">
        <f>I174/$G$197</f>
        <v>0.44178651852481304</v>
      </c>
      <c r="I174" s="73">
        <f>I46</f>
        <v>4159.1549999999997</v>
      </c>
    </row>
    <row r="175" spans="1:10" ht="15" customHeight="1" x14ac:dyDescent="0.25">
      <c r="A175" s="17">
        <v>2</v>
      </c>
      <c r="B175" s="143" t="s">
        <v>150</v>
      </c>
      <c r="C175" s="143"/>
      <c r="D175" s="143"/>
      <c r="E175" s="143"/>
      <c r="F175" s="143"/>
      <c r="G175" s="143"/>
      <c r="H175" s="23">
        <f>I175/$G$197</f>
        <v>0.34809332785198427</v>
      </c>
      <c r="I175" s="73">
        <f>I66+I78+I85+I89</f>
        <v>3277.0898257297204</v>
      </c>
    </row>
    <row r="176" spans="1:10" ht="15" customHeight="1" x14ac:dyDescent="0.25">
      <c r="A176" s="17">
        <v>3</v>
      </c>
      <c r="B176" s="143" t="s">
        <v>151</v>
      </c>
      <c r="C176" s="143"/>
      <c r="D176" s="143"/>
      <c r="E176" s="143"/>
      <c r="F176" s="143"/>
      <c r="G176" s="143"/>
      <c r="H176" s="23">
        <f>I176/$G$197</f>
        <v>9.2619710231135285E-2</v>
      </c>
      <c r="I176" s="73">
        <f>I103</f>
        <v>871.95899999999995</v>
      </c>
    </row>
    <row r="177" spans="1:11" s="28" customFormat="1" ht="15" customHeight="1" x14ac:dyDescent="0.25">
      <c r="A177" s="193" t="s">
        <v>152</v>
      </c>
      <c r="B177" s="193"/>
      <c r="C177" s="193"/>
      <c r="D177" s="193"/>
      <c r="E177" s="193"/>
      <c r="F177" s="193"/>
      <c r="G177" s="193"/>
      <c r="H177" s="47">
        <f>H174+H175+H176</f>
        <v>0.88249955660793256</v>
      </c>
      <c r="I177" s="48">
        <f>SUM(I174:I176)</f>
        <v>8308.2038257297208</v>
      </c>
      <c r="J177" s="35"/>
    </row>
    <row r="178" spans="1:11" ht="4.5" customHeight="1" x14ac:dyDescent="0.25"/>
    <row r="179" spans="1:11" ht="11.25" customHeight="1" x14ac:dyDescent="0.25">
      <c r="A179" s="160" t="s">
        <v>99</v>
      </c>
      <c r="B179" s="160"/>
      <c r="C179" s="160"/>
      <c r="D179" s="160"/>
      <c r="E179" s="160"/>
      <c r="F179" s="160"/>
      <c r="G179" s="160"/>
      <c r="H179" s="160"/>
      <c r="I179" s="160"/>
    </row>
    <row r="180" spans="1:11" ht="15" customHeight="1" x14ac:dyDescent="0.25">
      <c r="A180" s="17">
        <v>1</v>
      </c>
      <c r="B180" s="143" t="s">
        <v>153</v>
      </c>
      <c r="C180" s="143"/>
      <c r="D180" s="143"/>
      <c r="E180" s="143"/>
      <c r="F180" s="143"/>
      <c r="G180" s="143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43" t="s">
        <v>154</v>
      </c>
      <c r="C181" s="143"/>
      <c r="D181" s="143"/>
      <c r="E181" s="143"/>
      <c r="F181" s="143"/>
      <c r="G181" s="143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43" t="s">
        <v>155</v>
      </c>
      <c r="C182" s="143"/>
      <c r="D182" s="143"/>
      <c r="E182" s="143"/>
      <c r="F182" s="143"/>
      <c r="G182" s="143"/>
      <c r="H182" s="23">
        <f>I182/$G$197</f>
        <v>0</v>
      </c>
      <c r="I182" s="24">
        <f>I142</f>
        <v>0</v>
      </c>
    </row>
    <row r="183" spans="1:11" ht="15" customHeight="1" x14ac:dyDescent="0.25">
      <c r="A183" s="193" t="s">
        <v>156</v>
      </c>
      <c r="B183" s="193"/>
      <c r="C183" s="193"/>
      <c r="D183" s="193"/>
      <c r="E183" s="193"/>
      <c r="F183" s="193"/>
      <c r="G183" s="193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60" t="s">
        <v>123</v>
      </c>
      <c r="B185" s="160"/>
      <c r="C185" s="160"/>
      <c r="D185" s="160"/>
      <c r="E185" s="160"/>
      <c r="F185" s="160"/>
      <c r="G185" s="160"/>
      <c r="H185" s="160"/>
      <c r="I185" s="160"/>
    </row>
    <row r="186" spans="1:11" ht="15" customHeight="1" x14ac:dyDescent="0.25">
      <c r="A186" s="17">
        <v>1</v>
      </c>
      <c r="B186" s="143" t="s">
        <v>157</v>
      </c>
      <c r="C186" s="143"/>
      <c r="D186" s="143"/>
      <c r="E186" s="143"/>
      <c r="F186" s="143"/>
      <c r="G186" s="143"/>
      <c r="H186" s="23">
        <f>I186/$G$197</f>
        <v>0.11749994096479557</v>
      </c>
      <c r="I186" s="24">
        <f>I157</f>
        <v>1106.1914442189714</v>
      </c>
    </row>
    <row r="187" spans="1:11" ht="15" customHeight="1" x14ac:dyDescent="0.25">
      <c r="A187" s="193" t="s">
        <v>158</v>
      </c>
      <c r="B187" s="193"/>
      <c r="C187" s="193"/>
      <c r="D187" s="193"/>
      <c r="E187" s="193"/>
      <c r="F187" s="193"/>
      <c r="G187" s="193"/>
      <c r="H187" s="47">
        <f>H186</f>
        <v>0.11749994096479557</v>
      </c>
      <c r="I187" s="48">
        <f>I157</f>
        <v>1106.1914442189714</v>
      </c>
      <c r="K187" s="41"/>
    </row>
    <row r="188" spans="1:11" ht="4.5" customHeight="1" x14ac:dyDescent="0.25"/>
    <row r="189" spans="1:11" ht="11.25" customHeight="1" x14ac:dyDescent="0.25">
      <c r="A189" s="152" t="s">
        <v>197</v>
      </c>
      <c r="B189" s="152"/>
      <c r="C189" s="152"/>
      <c r="D189" s="152"/>
      <c r="E189" s="152"/>
      <c r="F189" s="152"/>
      <c r="G189" s="152"/>
      <c r="H189" s="152"/>
      <c r="I189" s="152"/>
    </row>
    <row r="190" spans="1:11" ht="4.9000000000000004" customHeight="1" x14ac:dyDescent="0.25">
      <c r="A190" s="141"/>
      <c r="B190" s="141"/>
      <c r="C190" s="141"/>
      <c r="D190" s="141"/>
      <c r="E190" s="141"/>
      <c r="F190" s="141"/>
      <c r="G190" s="141"/>
      <c r="H190" s="141"/>
      <c r="I190" s="141"/>
    </row>
    <row r="191" spans="1:11" ht="22.5" customHeight="1" x14ac:dyDescent="0.25">
      <c r="A191" s="135" t="s">
        <v>210</v>
      </c>
      <c r="B191" s="136"/>
      <c r="C191" s="136"/>
      <c r="D191" s="136"/>
      <c r="E191" s="136"/>
      <c r="F191" s="136"/>
      <c r="G191" s="136"/>
      <c r="H191" s="137"/>
      <c r="I191" s="100">
        <f>I124*H197</f>
        <v>0</v>
      </c>
    </row>
    <row r="192" spans="1:11" ht="4.5" customHeight="1" x14ac:dyDescent="0.25">
      <c r="A192" s="98"/>
      <c r="B192" s="98"/>
      <c r="C192" s="98"/>
      <c r="D192" s="98"/>
      <c r="E192" s="98"/>
      <c r="F192" s="98"/>
      <c r="G192" s="102"/>
      <c r="H192" s="102"/>
      <c r="I192" s="102"/>
    </row>
    <row r="193" spans="1:9" ht="40.5" customHeight="1" x14ac:dyDescent="0.25">
      <c r="A193" s="152" t="s">
        <v>195</v>
      </c>
      <c r="B193" s="152"/>
      <c r="C193" s="152"/>
      <c r="D193" s="152"/>
      <c r="E193" s="152"/>
      <c r="F193" s="135"/>
      <c r="G193" s="138" t="s">
        <v>199</v>
      </c>
      <c r="H193" s="139"/>
      <c r="I193" s="140"/>
    </row>
    <row r="194" spans="1:9" ht="11.25" customHeight="1" x14ac:dyDescent="0.25">
      <c r="A194" s="152"/>
      <c r="B194" s="152"/>
      <c r="C194" s="152"/>
      <c r="D194" s="152"/>
      <c r="E194" s="152"/>
      <c r="F194" s="152"/>
      <c r="G194" s="103"/>
      <c r="H194" s="104"/>
      <c r="I194" s="105">
        <f>((H70+H76+H77+H82+H83+H84)+((H70+H76+H77+H82+H83+H84)*H66))*I46*H197</f>
        <v>1601.36714133396</v>
      </c>
    </row>
    <row r="195" spans="1:9" ht="4.9000000000000004" customHeight="1" x14ac:dyDescent="0.25">
      <c r="A195" s="141"/>
      <c r="B195" s="141"/>
      <c r="C195" s="141"/>
      <c r="D195" s="141"/>
      <c r="E195" s="141"/>
      <c r="F195" s="141"/>
      <c r="G195" s="141"/>
      <c r="H195" s="141"/>
      <c r="I195" s="141"/>
    </row>
    <row r="196" spans="1:9" ht="35.450000000000003" customHeight="1" x14ac:dyDescent="0.25">
      <c r="A196" s="153" t="s">
        <v>196</v>
      </c>
      <c r="B196" s="154"/>
      <c r="C196" s="154"/>
      <c r="D196" s="154"/>
      <c r="E196" s="154"/>
      <c r="F196" s="155"/>
      <c r="G196" s="83" t="s">
        <v>159</v>
      </c>
      <c r="H196" s="83" t="s">
        <v>160</v>
      </c>
      <c r="I196" s="83" t="s">
        <v>161</v>
      </c>
    </row>
    <row r="197" spans="1:9" ht="14.45" customHeight="1" x14ac:dyDescent="0.25">
      <c r="A197" s="156"/>
      <c r="B197" s="157"/>
      <c r="C197" s="157"/>
      <c r="D197" s="157"/>
      <c r="E197" s="157"/>
      <c r="F197" s="158"/>
      <c r="G197" s="91">
        <f>ROUND(I177+I183+I187,2)</f>
        <v>9414.4</v>
      </c>
      <c r="H197" s="82">
        <f>IF(D6="12x36",2,1)</f>
        <v>1</v>
      </c>
      <c r="I197" s="92">
        <f>G197*H197</f>
        <v>9414.4</v>
      </c>
    </row>
  </sheetData>
  <mergeCells count="184"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FCEC0-9758-464D-BCA9-A4B73928637C}">
  <dimension ref="A1:L197"/>
  <sheetViews>
    <sheetView showGridLines="0" tabSelected="1" view="pageBreakPreview" topLeftCell="A19" zoomScale="130" zoomScaleNormal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4" t="s">
        <v>162</v>
      </c>
      <c r="B1" s="174"/>
      <c r="C1" s="174"/>
      <c r="D1" s="174"/>
      <c r="E1" s="174"/>
      <c r="F1" s="174"/>
      <c r="G1" s="174"/>
      <c r="H1" s="174"/>
      <c r="I1" s="174"/>
      <c r="K1" s="4"/>
    </row>
    <row r="2" spans="1:11" ht="22.5" customHeight="1" x14ac:dyDescent="0.25">
      <c r="A2" s="174" t="s">
        <v>1</v>
      </c>
      <c r="B2" s="174"/>
      <c r="C2" s="175" t="s">
        <v>234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74" t="s">
        <v>3</v>
      </c>
      <c r="B3" s="17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5</v>
      </c>
      <c r="B5" s="151"/>
      <c r="C5" s="151"/>
      <c r="D5" s="177" t="s">
        <v>245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44</v>
      </c>
      <c r="E6" s="151"/>
      <c r="F6" s="151"/>
      <c r="G6" s="178"/>
      <c r="H6" s="178"/>
      <c r="I6" s="179"/>
    </row>
    <row r="7" spans="1:11" ht="22.5" customHeight="1" x14ac:dyDescent="0.25">
      <c r="A7" s="151" t="s">
        <v>6</v>
      </c>
      <c r="B7" s="151"/>
      <c r="C7" s="151"/>
      <c r="D7" s="143" t="s">
        <v>235</v>
      </c>
      <c r="E7" s="143"/>
      <c r="F7" s="143"/>
      <c r="G7" s="172" t="s">
        <v>7</v>
      </c>
      <c r="H7" s="172"/>
      <c r="I7" s="180" t="s">
        <v>198</v>
      </c>
    </row>
    <row r="8" spans="1:11" ht="22.5" customHeight="1" x14ac:dyDescent="0.25">
      <c r="A8" s="151" t="s">
        <v>8</v>
      </c>
      <c r="B8" s="151"/>
      <c r="C8" s="151"/>
      <c r="D8" s="143" t="s">
        <v>16</v>
      </c>
      <c r="E8" s="143"/>
      <c r="F8" s="143"/>
      <c r="G8" s="172"/>
      <c r="H8" s="172"/>
      <c r="I8" s="180"/>
    </row>
    <row r="9" spans="1:11" ht="24.75" customHeight="1" x14ac:dyDescent="0.25">
      <c r="A9" s="151" t="s">
        <v>9</v>
      </c>
      <c r="B9" s="151"/>
      <c r="C9" s="151"/>
      <c r="D9" s="151" t="s">
        <v>236</v>
      </c>
      <c r="E9" s="151"/>
      <c r="F9" s="151"/>
      <c r="G9" s="172" t="s">
        <v>10</v>
      </c>
      <c r="H9" s="172"/>
      <c r="I9" s="9">
        <v>0.3</v>
      </c>
    </row>
    <row r="10" spans="1:11" ht="32.25" customHeight="1" x14ac:dyDescent="0.25">
      <c r="A10" s="173" t="s">
        <v>11</v>
      </c>
      <c r="B10" s="173"/>
      <c r="C10" s="173"/>
      <c r="D10" s="173"/>
      <c r="E10" s="173"/>
      <c r="F10" s="173"/>
      <c r="G10" s="8" t="s">
        <v>12</v>
      </c>
      <c r="H10" s="10">
        <v>220</v>
      </c>
      <c r="I10" s="11">
        <v>3199.35</v>
      </c>
    </row>
    <row r="11" spans="1:11" ht="11.25" customHeight="1" x14ac:dyDescent="0.25">
      <c r="A11" s="168" t="s">
        <v>13</v>
      </c>
      <c r="B11" s="168"/>
      <c r="C11" s="168"/>
      <c r="D11" s="168"/>
      <c r="E11" s="168"/>
      <c r="F11" s="168"/>
      <c r="G11" s="10" t="str">
        <f>D9</f>
        <v>Porto Alegre</v>
      </c>
      <c r="H11" s="10" t="s">
        <v>14</v>
      </c>
      <c r="I11" s="13">
        <v>2.5000000000000001E-2</v>
      </c>
    </row>
    <row r="12" spans="1:11" ht="11.25" customHeight="1" x14ac:dyDescent="0.25">
      <c r="A12" s="168" t="s">
        <v>15</v>
      </c>
      <c r="B12" s="168"/>
      <c r="C12" s="168"/>
      <c r="D12" s="168"/>
      <c r="E12" s="168"/>
      <c r="F12" s="168"/>
      <c r="G12" s="164" t="s">
        <v>16</v>
      </c>
      <c r="H12" s="10" t="s">
        <v>17</v>
      </c>
      <c r="I12" s="11">
        <v>5.3</v>
      </c>
    </row>
    <row r="13" spans="1:11" ht="11.25" customHeight="1" x14ac:dyDescent="0.25">
      <c r="A13" s="168"/>
      <c r="B13" s="168"/>
      <c r="C13" s="168"/>
      <c r="D13" s="168"/>
      <c r="E13" s="168"/>
      <c r="F13" s="168"/>
      <c r="G13" s="164"/>
      <c r="H13" s="10" t="s">
        <v>18</v>
      </c>
      <c r="I13" s="14">
        <v>26</v>
      </c>
    </row>
    <row r="14" spans="1:11" ht="11.25" customHeight="1" x14ac:dyDescent="0.25">
      <c r="A14" s="168"/>
      <c r="B14" s="168"/>
      <c r="C14" s="168"/>
      <c r="D14" s="168"/>
      <c r="E14" s="168"/>
      <c r="F14" s="168"/>
      <c r="G14" s="164"/>
      <c r="H14" s="10" t="s">
        <v>19</v>
      </c>
      <c r="I14" s="9">
        <v>0.06</v>
      </c>
    </row>
    <row r="15" spans="1:11" ht="11.25" customHeight="1" x14ac:dyDescent="0.25">
      <c r="A15" s="168" t="s">
        <v>163</v>
      </c>
      <c r="B15" s="168"/>
      <c r="C15" s="168"/>
      <c r="D15" s="168"/>
      <c r="E15" s="168"/>
      <c r="F15" s="168"/>
      <c r="G15" s="164" t="s">
        <v>247</v>
      </c>
      <c r="H15" s="10" t="s">
        <v>17</v>
      </c>
      <c r="I15" s="11">
        <v>37.9</v>
      </c>
    </row>
    <row r="16" spans="1:11" ht="11.25" customHeight="1" x14ac:dyDescent="0.25">
      <c r="A16" s="168"/>
      <c r="B16" s="168"/>
      <c r="C16" s="168"/>
      <c r="D16" s="168"/>
      <c r="E16" s="168"/>
      <c r="F16" s="168"/>
      <c r="G16" s="164"/>
      <c r="H16" s="10" t="s">
        <v>18</v>
      </c>
      <c r="I16" s="14">
        <v>26</v>
      </c>
    </row>
    <row r="17" spans="1:9" ht="11.25" customHeight="1" x14ac:dyDescent="0.25">
      <c r="A17" s="168"/>
      <c r="B17" s="168"/>
      <c r="C17" s="168"/>
      <c r="D17" s="168"/>
      <c r="E17" s="168"/>
      <c r="F17" s="168"/>
      <c r="G17" s="164"/>
      <c r="H17" s="10" t="s">
        <v>19</v>
      </c>
      <c r="I17" s="9">
        <v>0.2</v>
      </c>
    </row>
    <row r="18" spans="1:9" ht="11.25" customHeight="1" x14ac:dyDescent="0.25">
      <c r="A18" s="168" t="s">
        <v>21</v>
      </c>
      <c r="B18" s="168"/>
      <c r="C18" s="168"/>
      <c r="D18" s="168"/>
      <c r="E18" s="168"/>
      <c r="F18" s="168"/>
      <c r="G18" s="164" t="s">
        <v>16</v>
      </c>
      <c r="H18" s="10" t="s">
        <v>17</v>
      </c>
      <c r="I18" s="11">
        <v>0</v>
      </c>
    </row>
    <row r="19" spans="1:9" ht="11.25" customHeight="1" x14ac:dyDescent="0.25">
      <c r="A19" s="168"/>
      <c r="B19" s="168"/>
      <c r="C19" s="168"/>
      <c r="D19" s="168"/>
      <c r="E19" s="168"/>
      <c r="F19" s="168"/>
      <c r="G19" s="164"/>
      <c r="H19" s="10" t="s">
        <v>18</v>
      </c>
      <c r="I19" s="14">
        <v>0</v>
      </c>
    </row>
    <row r="20" spans="1:9" ht="11.25" customHeight="1" x14ac:dyDescent="0.25">
      <c r="A20" s="168"/>
      <c r="B20" s="168"/>
      <c r="C20" s="168"/>
      <c r="D20" s="168"/>
      <c r="E20" s="168"/>
      <c r="F20" s="168"/>
      <c r="G20" s="164"/>
      <c r="H20" s="10" t="s">
        <v>19</v>
      </c>
      <c r="I20" s="9">
        <v>0</v>
      </c>
    </row>
    <row r="21" spans="1:9" ht="14.25" customHeight="1" x14ac:dyDescent="0.25">
      <c r="A21" s="159" t="s">
        <v>215</v>
      </c>
      <c r="B21" s="159"/>
      <c r="C21" s="159"/>
      <c r="D21" s="159"/>
      <c r="E21" s="159"/>
      <c r="F21" s="159"/>
      <c r="G21" s="10" t="s">
        <v>16</v>
      </c>
      <c r="H21" s="15" t="s">
        <v>22</v>
      </c>
      <c r="I21" s="112" t="s">
        <v>198</v>
      </c>
    </row>
    <row r="22" spans="1:9" ht="14.25" customHeight="1" x14ac:dyDescent="0.25">
      <c r="A22" s="159" t="s">
        <v>216</v>
      </c>
      <c r="B22" s="159"/>
      <c r="C22" s="159"/>
      <c r="D22" s="159"/>
      <c r="E22" s="159"/>
      <c r="F22" s="159"/>
      <c r="G22" s="10" t="s">
        <v>16</v>
      </c>
      <c r="H22" s="15" t="s">
        <v>22</v>
      </c>
      <c r="I22" s="112" t="s">
        <v>198</v>
      </c>
    </row>
    <row r="23" spans="1:9" ht="13.5" customHeight="1" x14ac:dyDescent="0.25">
      <c r="A23" s="169" t="s">
        <v>189</v>
      </c>
      <c r="B23" s="169"/>
      <c r="C23" s="169"/>
      <c r="D23" s="169"/>
      <c r="E23" s="169"/>
      <c r="F23" s="169"/>
      <c r="G23" s="15" t="s">
        <v>16</v>
      </c>
      <c r="H23" s="15" t="s">
        <v>22</v>
      </c>
      <c r="I23" s="16" t="s">
        <v>198</v>
      </c>
    </row>
    <row r="24" spans="1:9" ht="22.5" customHeight="1" x14ac:dyDescent="0.25">
      <c r="A24" s="159" t="s">
        <v>23</v>
      </c>
      <c r="B24" s="159"/>
      <c r="C24" s="159"/>
      <c r="D24" s="159"/>
      <c r="E24" s="159"/>
      <c r="F24" s="159"/>
      <c r="G24" s="15"/>
      <c r="H24" s="15" t="s">
        <v>24</v>
      </c>
      <c r="I24" s="18" t="s">
        <v>198</v>
      </c>
    </row>
    <row r="25" spans="1:9" ht="36" customHeight="1" x14ac:dyDescent="0.25">
      <c r="A25" s="159" t="s">
        <v>25</v>
      </c>
      <c r="B25" s="159"/>
      <c r="C25" s="159"/>
      <c r="D25" s="159"/>
      <c r="E25" s="159"/>
      <c r="F25" s="159"/>
      <c r="G25" s="10"/>
      <c r="H25" s="10" t="s">
        <v>26</v>
      </c>
      <c r="I25" s="11">
        <v>0</v>
      </c>
    </row>
    <row r="26" spans="1:9" ht="15" customHeight="1" x14ac:dyDescent="0.25">
      <c r="A26" s="159" t="s">
        <v>27</v>
      </c>
      <c r="B26" s="159"/>
      <c r="C26" s="159"/>
      <c r="D26" s="159"/>
      <c r="E26" s="159"/>
      <c r="F26" s="159"/>
      <c r="G26" s="15"/>
      <c r="H26" s="19" t="s">
        <v>28</v>
      </c>
      <c r="I26" s="20" t="s">
        <v>198</v>
      </c>
    </row>
    <row r="27" spans="1:9" ht="15" customHeight="1" x14ac:dyDescent="0.25">
      <c r="A27" s="159"/>
      <c r="B27" s="159"/>
      <c r="C27" s="159"/>
      <c r="D27" s="159"/>
      <c r="E27" s="159"/>
      <c r="F27" s="159"/>
      <c r="G27" s="15"/>
      <c r="H27" s="21" t="s">
        <v>29</v>
      </c>
      <c r="I27" s="9" t="s">
        <v>198</v>
      </c>
    </row>
    <row r="28" spans="1:9" ht="26.25" customHeight="1" x14ac:dyDescent="0.25">
      <c r="A28" s="159" t="s">
        <v>30</v>
      </c>
      <c r="B28" s="159"/>
      <c r="C28" s="159"/>
      <c r="D28" s="159"/>
      <c r="E28" s="159"/>
      <c r="F28" s="159"/>
      <c r="G28" s="15"/>
      <c r="H28" s="10" t="s">
        <v>28</v>
      </c>
      <c r="I28" s="20" t="s">
        <v>198</v>
      </c>
    </row>
    <row r="29" spans="1:9" ht="36.75" customHeight="1" x14ac:dyDescent="0.25">
      <c r="A29" s="159" t="s">
        <v>31</v>
      </c>
      <c r="B29" s="159"/>
      <c r="C29" s="159"/>
      <c r="D29" s="159"/>
      <c r="E29" s="159"/>
      <c r="F29" s="159"/>
      <c r="G29" s="10"/>
      <c r="H29" s="8" t="s">
        <v>24</v>
      </c>
      <c r="I29" s="9">
        <v>0.1</v>
      </c>
    </row>
    <row r="30" spans="1:9" ht="18.75" customHeight="1" x14ac:dyDescent="0.25">
      <c r="A30" s="230" t="s">
        <v>191</v>
      </c>
      <c r="B30" s="231"/>
      <c r="C30" s="231"/>
      <c r="D30" s="231"/>
      <c r="E30" s="231"/>
      <c r="F30" s="232"/>
      <c r="G30" s="178" t="s">
        <v>16</v>
      </c>
      <c r="H30" s="15" t="s">
        <v>164</v>
      </c>
      <c r="I30" s="74">
        <f>((60/52.5)*1.83)*22</f>
        <v>46.011428571428567</v>
      </c>
    </row>
    <row r="31" spans="1:9" ht="16.5" customHeight="1" x14ac:dyDescent="0.25">
      <c r="A31" s="233"/>
      <c r="B31" s="234"/>
      <c r="C31" s="234"/>
      <c r="D31" s="234"/>
      <c r="E31" s="234"/>
      <c r="F31" s="235"/>
      <c r="G31" s="239"/>
      <c r="H31" s="15" t="s">
        <v>165</v>
      </c>
      <c r="I31" s="16">
        <f>I10/H10*I32</f>
        <v>2.9085000000000001</v>
      </c>
    </row>
    <row r="32" spans="1:9" ht="33.75" customHeight="1" x14ac:dyDescent="0.25">
      <c r="A32" s="236"/>
      <c r="B32" s="237"/>
      <c r="C32" s="237"/>
      <c r="D32" s="237"/>
      <c r="E32" s="237"/>
      <c r="F32" s="238"/>
      <c r="G32" s="240"/>
      <c r="H32" s="15" t="s">
        <v>193</v>
      </c>
      <c r="I32" s="18">
        <v>0.2</v>
      </c>
    </row>
    <row r="33" spans="1:10" ht="24.75" customHeight="1" x14ac:dyDescent="0.25">
      <c r="A33" s="229" t="s">
        <v>166</v>
      </c>
      <c r="B33" s="229"/>
      <c r="C33" s="229"/>
      <c r="D33" s="229"/>
      <c r="E33" s="229"/>
      <c r="F33" s="229"/>
      <c r="G33" s="164" t="s">
        <v>16</v>
      </c>
      <c r="H33" s="10" t="s">
        <v>164</v>
      </c>
      <c r="I33" s="20">
        <f>(((60/52.5)*1.83)-1.83)*26</f>
        <v>6.7971428571428492</v>
      </c>
    </row>
    <row r="34" spans="1:10" ht="24.75" customHeight="1" x14ac:dyDescent="0.25">
      <c r="A34" s="229"/>
      <c r="B34" s="229"/>
      <c r="C34" s="229"/>
      <c r="D34" s="229"/>
      <c r="E34" s="229"/>
      <c r="F34" s="229"/>
      <c r="G34" s="164"/>
      <c r="H34" s="10" t="s">
        <v>165</v>
      </c>
      <c r="I34" s="122">
        <f>(I10/H10)*1.5</f>
        <v>21.813749999999999</v>
      </c>
    </row>
    <row r="35" spans="1:10" ht="6.75" customHeight="1" x14ac:dyDescent="0.25">
      <c r="I35" s="97" t="s">
        <v>198</v>
      </c>
    </row>
    <row r="36" spans="1:10" ht="17.25" customHeight="1" x14ac:dyDescent="0.25">
      <c r="A36" s="160" t="s">
        <v>32</v>
      </c>
      <c r="B36" s="160"/>
      <c r="C36" s="160"/>
      <c r="D36" s="160"/>
      <c r="E36" s="160"/>
      <c r="F36" s="160"/>
      <c r="G36" s="160"/>
      <c r="H36" s="160"/>
      <c r="I36" s="160"/>
    </row>
    <row r="37" spans="1:10" ht="33.75" customHeight="1" x14ac:dyDescent="0.25">
      <c r="A37" s="22" t="s">
        <v>33</v>
      </c>
      <c r="B37" s="150" t="s">
        <v>34</v>
      </c>
      <c r="C37" s="150"/>
      <c r="D37" s="150"/>
      <c r="E37" s="150"/>
      <c r="F37" s="150"/>
      <c r="G37" s="150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43" t="s">
        <v>37</v>
      </c>
      <c r="C38" s="143"/>
      <c r="D38" s="143"/>
      <c r="E38" s="143"/>
      <c r="F38" s="143"/>
      <c r="G38" s="143"/>
      <c r="H38" s="23">
        <f t="shared" ref="H38:H54" si="0">I38/$I$55</f>
        <v>0.69819769785177266</v>
      </c>
      <c r="I38" s="24">
        <f>IF(D6="12x36",I10,I10/H10*I5)</f>
        <v>3199.35</v>
      </c>
    </row>
    <row r="39" spans="1:10" ht="15" customHeight="1" x14ac:dyDescent="0.25">
      <c r="A39" s="17">
        <f t="shared" ref="A39:A54" si="1">A38+1</f>
        <v>2</v>
      </c>
      <c r="B39" s="143" t="s">
        <v>167</v>
      </c>
      <c r="C39" s="143"/>
      <c r="D39" s="143"/>
      <c r="E39" s="143"/>
      <c r="F39" s="143"/>
      <c r="G39" s="143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43" t="s">
        <v>38</v>
      </c>
      <c r="C40" s="143"/>
      <c r="D40" s="143"/>
      <c r="E40" s="143"/>
      <c r="F40" s="143"/>
      <c r="G40" s="143"/>
      <c r="H40" s="23">
        <f t="shared" si="0"/>
        <v>0.20945930935553181</v>
      </c>
      <c r="I40" s="24">
        <f>IF(I9=30%,I38*I9,0)</f>
        <v>959.80499999999995</v>
      </c>
    </row>
    <row r="41" spans="1:10" ht="15" customHeight="1" x14ac:dyDescent="0.25">
      <c r="A41" s="17">
        <f t="shared" si="1"/>
        <v>4</v>
      </c>
      <c r="B41" s="143" t="s">
        <v>231</v>
      </c>
      <c r="C41" s="143"/>
      <c r="D41" s="143"/>
      <c r="E41" s="143"/>
      <c r="F41" s="143"/>
      <c r="G41" s="143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43" t="s">
        <v>221</v>
      </c>
      <c r="C42" s="143"/>
      <c r="D42" s="143"/>
      <c r="E42" s="143"/>
      <c r="F42" s="143"/>
      <c r="G42" s="143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43" t="s">
        <v>220</v>
      </c>
      <c r="C43" s="143"/>
      <c r="D43" s="143"/>
      <c r="E43" s="143"/>
      <c r="F43" s="143"/>
      <c r="G43" s="143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43" t="s">
        <v>176</v>
      </c>
      <c r="C44" s="143"/>
      <c r="D44" s="143"/>
      <c r="E44" s="143"/>
      <c r="F44" s="143"/>
      <c r="G44" s="143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43" t="s">
        <v>39</v>
      </c>
      <c r="C45" s="143"/>
      <c r="D45" s="143"/>
      <c r="E45" s="143"/>
      <c r="F45" s="143"/>
      <c r="G45" s="143"/>
      <c r="H45" s="23">
        <f t="shared" si="0"/>
        <v>0</v>
      </c>
      <c r="I45" s="24">
        <f>IF(I26="Não aplicável",0,(I38+I39+I40+I41+I42+I43+I44+I54)/I5*I26*(1+I27))</f>
        <v>0</v>
      </c>
    </row>
    <row r="46" spans="1:10" ht="23.25" customHeight="1" x14ac:dyDescent="0.25">
      <c r="A46" s="17">
        <f t="shared" si="1"/>
        <v>9</v>
      </c>
      <c r="B46" s="143" t="s">
        <v>40</v>
      </c>
      <c r="C46" s="143"/>
      <c r="D46" s="143"/>
      <c r="E46" s="143"/>
      <c r="F46" s="143"/>
      <c r="G46" s="143"/>
      <c r="H46" s="23">
        <f t="shared" si="0"/>
        <v>0</v>
      </c>
      <c r="I46" s="24">
        <f>IF(I26="Não aplicável",0,I26/I13*5*(I10/H10*(1+I27)))</f>
        <v>0</v>
      </c>
    </row>
    <row r="47" spans="1:10" ht="15" customHeight="1" x14ac:dyDescent="0.25">
      <c r="A47" s="17">
        <f t="shared" si="1"/>
        <v>10</v>
      </c>
      <c r="B47" s="143" t="s">
        <v>168</v>
      </c>
      <c r="C47" s="143"/>
      <c r="D47" s="143"/>
      <c r="E47" s="143"/>
      <c r="F47" s="143"/>
      <c r="G47" s="143"/>
      <c r="H47" s="23">
        <f t="shared" si="0"/>
        <v>3.2357382919273349E-2</v>
      </c>
      <c r="I47" s="24">
        <f>I33*I34</f>
        <v>148.27117499999983</v>
      </c>
    </row>
    <row r="48" spans="1:10" ht="15" customHeight="1" x14ac:dyDescent="0.25">
      <c r="A48" s="17">
        <f t="shared" si="1"/>
        <v>11</v>
      </c>
      <c r="B48" s="225" t="s">
        <v>183</v>
      </c>
      <c r="C48" s="226"/>
      <c r="D48" s="226"/>
      <c r="E48" s="226"/>
      <c r="F48" s="226"/>
      <c r="G48" s="227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25" t="s">
        <v>185</v>
      </c>
      <c r="C49" s="226"/>
      <c r="D49" s="226"/>
      <c r="E49" s="226"/>
      <c r="F49" s="226"/>
      <c r="G49" s="227"/>
      <c r="H49" s="23">
        <f t="shared" si="0"/>
        <v>9.7072148757820064E-3</v>
      </c>
      <c r="I49" s="24">
        <f>IF(I9=30%,I47*I9,0)</f>
        <v>44.48135249999995</v>
      </c>
    </row>
    <row r="50" spans="1:10" ht="15" customHeight="1" x14ac:dyDescent="0.25">
      <c r="A50" s="17">
        <f t="shared" si="1"/>
        <v>13</v>
      </c>
      <c r="B50" s="223" t="s">
        <v>169</v>
      </c>
      <c r="C50" s="223"/>
      <c r="D50" s="223"/>
      <c r="E50" s="223"/>
      <c r="F50" s="223"/>
      <c r="G50" s="223"/>
      <c r="H50" s="23">
        <f t="shared" si="0"/>
        <v>2.9204612275857009E-2</v>
      </c>
      <c r="I50" s="24">
        <f>I30*I31</f>
        <v>133.82424</v>
      </c>
    </row>
    <row r="51" spans="1:10" ht="15" customHeight="1" x14ac:dyDescent="0.25">
      <c r="A51" s="17">
        <f t="shared" si="1"/>
        <v>14</v>
      </c>
      <c r="B51" s="225" t="s">
        <v>184</v>
      </c>
      <c r="C51" s="226"/>
      <c r="D51" s="226"/>
      <c r="E51" s="226"/>
      <c r="F51" s="226"/>
      <c r="G51" s="227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25" t="s">
        <v>186</v>
      </c>
      <c r="C52" s="226"/>
      <c r="D52" s="226"/>
      <c r="E52" s="226"/>
      <c r="F52" s="226"/>
      <c r="G52" s="227"/>
      <c r="H52" s="23">
        <f t="shared" si="0"/>
        <v>8.7613836827571019E-3</v>
      </c>
      <c r="I52" s="24">
        <f>IF(I9=30%,I50*I9,0)</f>
        <v>40.147272000000001</v>
      </c>
    </row>
    <row r="53" spans="1:10" ht="24" customHeight="1" x14ac:dyDescent="0.25">
      <c r="A53" s="17">
        <f t="shared" si="1"/>
        <v>16</v>
      </c>
      <c r="B53" s="224" t="s">
        <v>170</v>
      </c>
      <c r="C53" s="224"/>
      <c r="D53" s="224"/>
      <c r="E53" s="224"/>
      <c r="F53" s="224"/>
      <c r="G53" s="224"/>
      <c r="H53" s="23">
        <f t="shared" si="0"/>
        <v>1.2312399039026074E-2</v>
      </c>
      <c r="I53" s="24">
        <f>(I47+I50)*0.2</f>
        <v>56.419082999999972</v>
      </c>
    </row>
    <row r="54" spans="1:10" ht="15" customHeight="1" x14ac:dyDescent="0.25">
      <c r="A54" s="17">
        <f t="shared" si="1"/>
        <v>17</v>
      </c>
      <c r="B54" s="224" t="str">
        <f>IF(D6="12x36","Para postos 12x36 os feriados são considerados compensados, conforme parágrafo único, Art. 59-A da CLT","Outros")</f>
        <v>Outros</v>
      </c>
      <c r="C54" s="224"/>
      <c r="D54" s="224"/>
      <c r="E54" s="224"/>
      <c r="F54" s="224"/>
      <c r="G54" s="224"/>
      <c r="H54" s="23">
        <f t="shared" si="0"/>
        <v>0</v>
      </c>
      <c r="I54" s="24">
        <v>0</v>
      </c>
    </row>
    <row r="55" spans="1:10" s="28" customFormat="1" ht="15" customHeight="1" x14ac:dyDescent="0.25">
      <c r="A55" s="147" t="s">
        <v>41</v>
      </c>
      <c r="B55" s="147"/>
      <c r="C55" s="147"/>
      <c r="D55" s="147"/>
      <c r="E55" s="147"/>
      <c r="F55" s="147"/>
      <c r="G55" s="147"/>
      <c r="H55" s="25">
        <f>SUM(H38:H54)</f>
        <v>1</v>
      </c>
      <c r="I55" s="26">
        <f>SUM(I38:I54)</f>
        <v>4582.2981224999994</v>
      </c>
      <c r="J55" s="27"/>
    </row>
    <row r="56" spans="1:10" ht="49.9" customHeight="1" x14ac:dyDescent="0.25">
      <c r="A56" s="119" t="s">
        <v>145</v>
      </c>
      <c r="B56" s="228" t="s">
        <v>219</v>
      </c>
      <c r="C56" s="228"/>
      <c r="D56" s="228"/>
      <c r="E56" s="228"/>
      <c r="F56" s="228"/>
      <c r="G56" s="228"/>
      <c r="H56" s="228"/>
      <c r="I56" s="228"/>
    </row>
    <row r="57" spans="1:10" ht="33.75" customHeight="1" x14ac:dyDescent="0.25">
      <c r="A57" s="22" t="s">
        <v>42</v>
      </c>
      <c r="B57" s="150" t="s">
        <v>43</v>
      </c>
      <c r="C57" s="150"/>
      <c r="D57" s="150"/>
      <c r="E57" s="150"/>
      <c r="F57" s="150"/>
      <c r="G57" s="150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43" t="s">
        <v>44</v>
      </c>
      <c r="C58" s="143"/>
      <c r="D58" s="143"/>
      <c r="E58" s="143"/>
      <c r="F58" s="143"/>
      <c r="G58" s="143"/>
      <c r="H58" s="23">
        <v>0.2</v>
      </c>
      <c r="I58" s="24">
        <f t="shared" ref="I58:I65" si="2">$I$55*H58</f>
        <v>916.4596244999999</v>
      </c>
    </row>
    <row r="59" spans="1:10" ht="15" customHeight="1" x14ac:dyDescent="0.25">
      <c r="A59" s="17">
        <v>2</v>
      </c>
      <c r="B59" s="143" t="s">
        <v>45</v>
      </c>
      <c r="C59" s="143"/>
      <c r="D59" s="143"/>
      <c r="E59" s="143"/>
      <c r="F59" s="143"/>
      <c r="G59" s="143"/>
      <c r="H59" s="23">
        <v>1.4999999999999999E-2</v>
      </c>
      <c r="I59" s="24">
        <f t="shared" si="2"/>
        <v>68.734471837499996</v>
      </c>
    </row>
    <row r="60" spans="1:10" ht="15" customHeight="1" x14ac:dyDescent="0.25">
      <c r="A60" s="17">
        <v>3</v>
      </c>
      <c r="B60" s="143" t="s">
        <v>46</v>
      </c>
      <c r="C60" s="143"/>
      <c r="D60" s="143"/>
      <c r="E60" s="143"/>
      <c r="F60" s="143"/>
      <c r="G60" s="143"/>
      <c r="H60" s="23">
        <v>0.01</v>
      </c>
      <c r="I60" s="24">
        <f t="shared" si="2"/>
        <v>45.822981224999992</v>
      </c>
    </row>
    <row r="61" spans="1:10" ht="15" customHeight="1" x14ac:dyDescent="0.25">
      <c r="A61" s="17">
        <v>4</v>
      </c>
      <c r="B61" s="143" t="s">
        <v>47</v>
      </c>
      <c r="C61" s="143"/>
      <c r="D61" s="143"/>
      <c r="E61" s="143"/>
      <c r="F61" s="143"/>
      <c r="G61" s="143"/>
      <c r="H61" s="23">
        <v>2E-3</v>
      </c>
      <c r="I61" s="24">
        <f t="shared" si="2"/>
        <v>9.1645962449999985</v>
      </c>
    </row>
    <row r="62" spans="1:10" ht="15" customHeight="1" x14ac:dyDescent="0.25">
      <c r="A62" s="17">
        <v>5</v>
      </c>
      <c r="B62" s="143" t="s">
        <v>48</v>
      </c>
      <c r="C62" s="143"/>
      <c r="D62" s="143"/>
      <c r="E62" s="143"/>
      <c r="F62" s="143"/>
      <c r="G62" s="143"/>
      <c r="H62" s="23">
        <v>2.5000000000000001E-2</v>
      </c>
      <c r="I62" s="24">
        <f t="shared" si="2"/>
        <v>114.55745306249999</v>
      </c>
    </row>
    <row r="63" spans="1:10" ht="15" customHeight="1" x14ac:dyDescent="0.25">
      <c r="A63" s="17">
        <v>6</v>
      </c>
      <c r="B63" s="143" t="s">
        <v>49</v>
      </c>
      <c r="C63" s="143"/>
      <c r="D63" s="143"/>
      <c r="E63" s="143"/>
      <c r="F63" s="143"/>
      <c r="G63" s="143"/>
      <c r="H63" s="23">
        <v>0.08</v>
      </c>
      <c r="I63" s="24">
        <f t="shared" si="2"/>
        <v>366.58384979999994</v>
      </c>
    </row>
    <row r="64" spans="1:10" ht="15" customHeight="1" x14ac:dyDescent="0.25">
      <c r="A64" s="17">
        <v>7</v>
      </c>
      <c r="B64" s="143" t="s">
        <v>224</v>
      </c>
      <c r="C64" s="143"/>
      <c r="D64" s="143"/>
      <c r="E64" s="143"/>
      <c r="F64" s="143"/>
      <c r="G64" s="143"/>
      <c r="H64" s="23">
        <v>0.03</v>
      </c>
      <c r="I64" s="24">
        <f t="shared" si="2"/>
        <v>137.46894367499999</v>
      </c>
    </row>
    <row r="65" spans="1:10" ht="15" customHeight="1" x14ac:dyDescent="0.25">
      <c r="A65" s="17">
        <v>8</v>
      </c>
      <c r="B65" s="143" t="s">
        <v>50</v>
      </c>
      <c r="C65" s="143"/>
      <c r="D65" s="143"/>
      <c r="E65" s="143"/>
      <c r="F65" s="143"/>
      <c r="G65" s="143"/>
      <c r="H65" s="23">
        <v>6.0000000000000001E-3</v>
      </c>
      <c r="I65" s="24">
        <f t="shared" si="2"/>
        <v>27.493788734999995</v>
      </c>
    </row>
    <row r="66" spans="1:10" s="28" customFormat="1" ht="15" customHeight="1" x14ac:dyDescent="0.25">
      <c r="A66" s="147" t="s">
        <v>51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1686.2857090799996</v>
      </c>
      <c r="J66" s="27"/>
    </row>
    <row r="67" spans="1:10" ht="15" customHeight="1" x14ac:dyDescent="0.25">
      <c r="A67" s="165" t="s">
        <v>223</v>
      </c>
      <c r="B67" s="148" t="s">
        <v>52</v>
      </c>
      <c r="C67" s="148"/>
      <c r="D67" s="148"/>
      <c r="E67" s="148"/>
      <c r="F67" s="148"/>
      <c r="G67" s="148"/>
      <c r="H67" s="148"/>
      <c r="I67" s="148"/>
    </row>
    <row r="68" spans="1:10" ht="30.75" customHeight="1" x14ac:dyDescent="0.25">
      <c r="A68" s="167"/>
      <c r="B68" s="149" t="s">
        <v>53</v>
      </c>
      <c r="C68" s="149"/>
      <c r="D68" s="149"/>
      <c r="E68" s="149"/>
      <c r="F68" s="149"/>
      <c r="G68" s="149"/>
      <c r="H68" s="149"/>
      <c r="I68" s="149"/>
    </row>
    <row r="69" spans="1:10" ht="33.75" customHeight="1" x14ac:dyDescent="0.25">
      <c r="A69" s="22" t="s">
        <v>54</v>
      </c>
      <c r="B69" s="163" t="s">
        <v>55</v>
      </c>
      <c r="C69" s="163"/>
      <c r="D69" s="163"/>
      <c r="E69" s="163"/>
      <c r="F69" s="163"/>
      <c r="G69" s="163"/>
      <c r="H69" s="120" t="s">
        <v>35</v>
      </c>
      <c r="I69" s="120" t="s">
        <v>36</v>
      </c>
    </row>
    <row r="70" spans="1:10" ht="15" customHeight="1" x14ac:dyDescent="0.25">
      <c r="A70" s="17">
        <v>1</v>
      </c>
      <c r="B70" s="143" t="s">
        <v>56</v>
      </c>
      <c r="C70" s="143"/>
      <c r="D70" s="143"/>
      <c r="E70" s="143"/>
      <c r="F70" s="143"/>
      <c r="G70" s="143"/>
      <c r="H70" s="23">
        <v>0.119314</v>
      </c>
      <c r="I70" s="24">
        <f t="shared" ref="I70:I77" si="3">$I$55*H70</f>
        <v>546.73231818796489</v>
      </c>
    </row>
    <row r="71" spans="1:10" ht="15" customHeight="1" x14ac:dyDescent="0.25">
      <c r="A71" s="17">
        <v>2</v>
      </c>
      <c r="B71" s="143" t="s">
        <v>225</v>
      </c>
      <c r="C71" s="143"/>
      <c r="D71" s="143"/>
      <c r="E71" s="143"/>
      <c r="F71" s="143"/>
      <c r="G71" s="143"/>
      <c r="H71" s="23">
        <v>2.0479000000000001E-2</v>
      </c>
      <c r="I71" s="24">
        <f t="shared" si="3"/>
        <v>93.840883250677493</v>
      </c>
    </row>
    <row r="72" spans="1:10" ht="15" customHeight="1" x14ac:dyDescent="0.25">
      <c r="A72" s="17">
        <v>3</v>
      </c>
      <c r="B72" s="143" t="s">
        <v>57</v>
      </c>
      <c r="C72" s="143"/>
      <c r="D72" s="143"/>
      <c r="E72" s="143"/>
      <c r="F72" s="143"/>
      <c r="G72" s="143"/>
      <c r="H72" s="23">
        <v>1.2123E-2</v>
      </c>
      <c r="I72" s="24">
        <f t="shared" si="3"/>
        <v>55.551200139067497</v>
      </c>
    </row>
    <row r="73" spans="1:10" ht="15" customHeight="1" x14ac:dyDescent="0.25">
      <c r="A73" s="17">
        <v>4</v>
      </c>
      <c r="B73" s="143" t="s">
        <v>58</v>
      </c>
      <c r="C73" s="143"/>
      <c r="D73" s="143"/>
      <c r="E73" s="143"/>
      <c r="F73" s="143"/>
      <c r="G73" s="143"/>
      <c r="H73" s="23">
        <v>1.1436E-2</v>
      </c>
      <c r="I73" s="24">
        <f t="shared" si="3"/>
        <v>52.403161328909995</v>
      </c>
    </row>
    <row r="74" spans="1:10" ht="15" customHeight="1" x14ac:dyDescent="0.25">
      <c r="A74" s="17">
        <v>5</v>
      </c>
      <c r="B74" s="143" t="s">
        <v>59</v>
      </c>
      <c r="C74" s="143"/>
      <c r="D74" s="143"/>
      <c r="E74" s="143"/>
      <c r="F74" s="143"/>
      <c r="G74" s="143"/>
      <c r="H74" s="23">
        <v>1.74E-4</v>
      </c>
      <c r="I74" s="24">
        <f t="shared" si="3"/>
        <v>0.79731987331499987</v>
      </c>
    </row>
    <row r="75" spans="1:10" ht="15" customHeight="1" x14ac:dyDescent="0.25">
      <c r="A75" s="17">
        <v>6</v>
      </c>
      <c r="B75" s="143" t="s">
        <v>60</v>
      </c>
      <c r="C75" s="143"/>
      <c r="D75" s="143"/>
      <c r="E75" s="143"/>
      <c r="F75" s="143"/>
      <c r="G75" s="143"/>
      <c r="H75" s="23">
        <v>4.4200000000000001E-4</v>
      </c>
      <c r="I75" s="24">
        <f t="shared" si="3"/>
        <v>2.0253757701449997</v>
      </c>
    </row>
    <row r="76" spans="1:10" ht="15" customHeight="1" x14ac:dyDescent="0.25">
      <c r="A76" s="17">
        <v>7</v>
      </c>
      <c r="B76" s="143" t="s">
        <v>61</v>
      </c>
      <c r="C76" s="143"/>
      <c r="D76" s="143"/>
      <c r="E76" s="143"/>
      <c r="F76" s="143"/>
      <c r="G76" s="143"/>
      <c r="H76" s="23">
        <v>1.85E-4</v>
      </c>
      <c r="I76" s="24">
        <f t="shared" si="3"/>
        <v>0.84772515266249993</v>
      </c>
    </row>
    <row r="77" spans="1:10" ht="15" customHeight="1" x14ac:dyDescent="0.25">
      <c r="A77" s="17">
        <v>8</v>
      </c>
      <c r="B77" s="143" t="s">
        <v>62</v>
      </c>
      <c r="C77" s="143"/>
      <c r="D77" s="143"/>
      <c r="E77" s="143"/>
      <c r="F77" s="143"/>
      <c r="G77" s="143"/>
      <c r="H77" s="23">
        <v>9.0789999999999996E-2</v>
      </c>
      <c r="I77" s="24">
        <f t="shared" si="3"/>
        <v>416.02684654177494</v>
      </c>
    </row>
    <row r="78" spans="1:10" s="28" customFormat="1" ht="15" customHeight="1" x14ac:dyDescent="0.25">
      <c r="A78" s="147" t="s">
        <v>63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1168.2248302445173</v>
      </c>
      <c r="J78" s="27"/>
    </row>
    <row r="79" spans="1:10" ht="11.25" customHeight="1" x14ac:dyDescent="0.25">
      <c r="A79" s="29" t="s">
        <v>64</v>
      </c>
      <c r="B79" s="148" t="s">
        <v>65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9" t="s">
        <v>66</v>
      </c>
      <c r="B80" s="149" t="s">
        <v>67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68</v>
      </c>
      <c r="B81" s="150" t="s">
        <v>69</v>
      </c>
      <c r="C81" s="150"/>
      <c r="D81" s="150"/>
      <c r="E81" s="150"/>
      <c r="F81" s="150"/>
      <c r="G81" s="150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43" t="s">
        <v>70</v>
      </c>
      <c r="C82" s="143"/>
      <c r="D82" s="143"/>
      <c r="E82" s="143"/>
      <c r="F82" s="143"/>
      <c r="G82" s="143"/>
      <c r="H82" s="23">
        <v>4.8321000000000003E-2</v>
      </c>
      <c r="I82" s="24">
        <f>$I$55*H82</f>
        <v>221.4212275773225</v>
      </c>
    </row>
    <row r="83" spans="1:11" ht="15" customHeight="1" x14ac:dyDescent="0.25">
      <c r="A83" s="17">
        <v>2</v>
      </c>
      <c r="B83" s="143" t="s">
        <v>71</v>
      </c>
      <c r="C83" s="143"/>
      <c r="D83" s="143"/>
      <c r="E83" s="143"/>
      <c r="F83" s="143"/>
      <c r="G83" s="143"/>
      <c r="H83" s="23">
        <v>3.5109999999999998E-3</v>
      </c>
      <c r="I83" s="24">
        <f>$I$55*H83</f>
        <v>16.088448708097498</v>
      </c>
    </row>
    <row r="84" spans="1:11" ht="15" customHeight="1" x14ac:dyDescent="0.25">
      <c r="A84" s="17">
        <v>3</v>
      </c>
      <c r="B84" s="143" t="s">
        <v>72</v>
      </c>
      <c r="C84" s="143"/>
      <c r="D84" s="143"/>
      <c r="E84" s="143"/>
      <c r="F84" s="143"/>
      <c r="G84" s="143"/>
      <c r="H84" s="23">
        <v>1.9328000000000001E-2</v>
      </c>
      <c r="I84" s="24">
        <f>$I$55*H84</f>
        <v>88.566658111679999</v>
      </c>
    </row>
    <row r="85" spans="1:11" s="28" customFormat="1" ht="15" customHeight="1" x14ac:dyDescent="0.25">
      <c r="A85" s="147" t="s">
        <v>73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326.07633439710003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50" t="s">
        <v>75</v>
      </c>
      <c r="C87" s="150"/>
      <c r="D87" s="150"/>
      <c r="E87" s="150"/>
      <c r="F87" s="150"/>
      <c r="G87" s="150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43" t="s">
        <v>76</v>
      </c>
      <c r="C88" s="143"/>
      <c r="D88" s="143"/>
      <c r="E88" s="143"/>
      <c r="F88" s="143"/>
      <c r="G88" s="143"/>
      <c r="H88" s="23">
        <f>(H66*H78)</f>
        <v>9.3819024000000015E-2</v>
      </c>
      <c r="I88" s="24">
        <f>$I$55*H88</f>
        <v>429.90673752998248</v>
      </c>
    </row>
    <row r="89" spans="1:11" s="28" customFormat="1" ht="15" customHeight="1" x14ac:dyDescent="0.25">
      <c r="A89" s="147" t="s">
        <v>77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429.90673752998248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192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3610.4936112515993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50" t="s">
        <v>79</v>
      </c>
      <c r="C93" s="150"/>
      <c r="D93" s="150"/>
      <c r="E93" s="150"/>
      <c r="F93" s="150"/>
      <c r="G93" s="150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43" t="s">
        <v>20</v>
      </c>
      <c r="C94" s="143"/>
      <c r="D94" s="143"/>
      <c r="E94" s="143"/>
      <c r="F94" s="143"/>
      <c r="G94" s="143"/>
      <c r="H94" s="23">
        <f t="shared" ref="H94:H102" si="4">I94/$I$55</f>
        <v>0.17203594766765418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43" t="s">
        <v>21</v>
      </c>
      <c r="C95" s="143"/>
      <c r="D95" s="143"/>
      <c r="E95" s="143"/>
      <c r="F95" s="143"/>
      <c r="G95" s="143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83" t="s">
        <v>180</v>
      </c>
      <c r="C96" s="184"/>
      <c r="D96" s="184"/>
      <c r="E96" s="184"/>
      <c r="F96" s="184"/>
      <c r="G96" s="185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43" t="s">
        <v>232</v>
      </c>
      <c r="C97" s="143"/>
      <c r="D97" s="143"/>
      <c r="E97" s="143"/>
      <c r="F97" s="143"/>
      <c r="G97" s="143"/>
      <c r="H97" s="23">
        <f t="shared" si="4"/>
        <v>1.8252631706635537E-2</v>
      </c>
      <c r="I97" s="24">
        <f>I107</f>
        <v>83.638999999999982</v>
      </c>
    </row>
    <row r="98" spans="1:10" ht="15" customHeight="1" x14ac:dyDescent="0.25">
      <c r="A98" s="17">
        <f t="shared" si="5"/>
        <v>5</v>
      </c>
      <c r="B98" s="143" t="s">
        <v>81</v>
      </c>
      <c r="C98" s="143"/>
      <c r="D98" s="143"/>
      <c r="E98" s="143"/>
      <c r="F98" s="143"/>
      <c r="G98" s="143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43" t="s">
        <v>215</v>
      </c>
      <c r="C99" s="143"/>
      <c r="D99" s="143"/>
      <c r="E99" s="143"/>
      <c r="F99" s="143"/>
      <c r="G99" s="143"/>
      <c r="H99" s="23">
        <f>I99/$I$55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43" t="s">
        <v>216</v>
      </c>
      <c r="C100" s="143"/>
      <c r="D100" s="143"/>
      <c r="E100" s="143"/>
      <c r="F100" s="143"/>
      <c r="G100" s="143"/>
      <c r="H100" s="23">
        <f>I100/$I$55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43" t="s">
        <v>233</v>
      </c>
      <c r="C101" s="143"/>
      <c r="D101" s="143"/>
      <c r="E101" s="143"/>
      <c r="F101" s="143"/>
      <c r="G101" s="143"/>
      <c r="H101" s="23" t="e">
        <f>I101/$I$46</f>
        <v>#DIV/0!</v>
      </c>
      <c r="I101" s="24">
        <v>0</v>
      </c>
    </row>
    <row r="102" spans="1:10" ht="15" customHeight="1" x14ac:dyDescent="0.25">
      <c r="A102" s="17">
        <v>9</v>
      </c>
      <c r="B102" s="143" t="s">
        <v>82</v>
      </c>
      <c r="C102" s="143"/>
      <c r="D102" s="143"/>
      <c r="E102" s="143"/>
      <c r="F102" s="143"/>
      <c r="G102" s="143"/>
      <c r="H102" s="23">
        <f t="shared" si="4"/>
        <v>0</v>
      </c>
      <c r="I102" s="24">
        <f>IF(I23="Não aplicável",0,I23)</f>
        <v>0</v>
      </c>
    </row>
    <row r="103" spans="1:10" ht="13.5" customHeight="1" x14ac:dyDescent="0.25">
      <c r="A103" s="147" t="s">
        <v>83</v>
      </c>
      <c r="B103" s="147"/>
      <c r="C103" s="147"/>
      <c r="D103" s="147"/>
      <c r="E103" s="147"/>
      <c r="F103" s="147"/>
      <c r="G103" s="147"/>
      <c r="H103" s="25" t="e">
        <f>SUM(H94:H102)</f>
        <v>#DIV/0!</v>
      </c>
      <c r="I103" s="26">
        <f>SUM(I94:I102)</f>
        <v>871.95899999999995</v>
      </c>
      <c r="J103" s="34"/>
    </row>
    <row r="104" spans="1:10" ht="14.45" customHeight="1" x14ac:dyDescent="0.25">
      <c r="A104" s="29" t="s">
        <v>84</v>
      </c>
      <c r="B104" s="191" t="s">
        <v>85</v>
      </c>
      <c r="C104" s="191"/>
      <c r="D104" s="191"/>
      <c r="E104" s="191"/>
      <c r="F104" s="191"/>
      <c r="G104" s="191"/>
      <c r="H104" s="191"/>
      <c r="I104" s="191"/>
    </row>
    <row r="105" spans="1:10" ht="15" customHeight="1" x14ac:dyDescent="0.25">
      <c r="A105" s="182" t="s">
        <v>86</v>
      </c>
      <c r="B105" s="182"/>
      <c r="C105" s="182"/>
      <c r="D105" s="182"/>
      <c r="E105" s="182"/>
      <c r="F105" s="182"/>
      <c r="G105" s="182"/>
      <c r="H105" s="182"/>
      <c r="I105" s="182"/>
    </row>
    <row r="106" spans="1:10" ht="24" customHeight="1" x14ac:dyDescent="0.25">
      <c r="A106" s="159" t="s">
        <v>87</v>
      </c>
      <c r="B106" s="159"/>
      <c r="C106" s="17" t="s">
        <v>88</v>
      </c>
      <c r="D106" s="17" t="s">
        <v>89</v>
      </c>
      <c r="E106" s="17" t="s">
        <v>90</v>
      </c>
      <c r="F106" s="17" t="s">
        <v>91</v>
      </c>
      <c r="G106" s="17" t="s">
        <v>92</v>
      </c>
      <c r="H106" s="23" t="s">
        <v>93</v>
      </c>
      <c r="I106" s="24" t="s">
        <v>94</v>
      </c>
    </row>
    <row r="107" spans="1:10" ht="15" customHeight="1" x14ac:dyDescent="0.25">
      <c r="A107" s="192">
        <f>IF(I12="Não aplicável",0,I12)</f>
        <v>5.3</v>
      </c>
      <c r="B107" s="192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3199.35</v>
      </c>
      <c r="G107" s="38">
        <f>IF(I14="Não aplicável",0,I14)</f>
        <v>0.06</v>
      </c>
      <c r="H107" s="37">
        <f>F107*G107</f>
        <v>191.96099999999998</v>
      </c>
      <c r="I107" s="24">
        <f>IF((E107-H107)&gt;0,E107-H107,0)</f>
        <v>83.638999999999982</v>
      </c>
    </row>
    <row r="108" spans="1:10" ht="4.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82" t="s">
        <v>95</v>
      </c>
      <c r="B109" s="182"/>
      <c r="C109" s="182"/>
      <c r="D109" s="182"/>
      <c r="E109" s="182"/>
      <c r="F109" s="182"/>
      <c r="G109" s="182"/>
      <c r="H109" s="182"/>
      <c r="I109" s="182"/>
    </row>
    <row r="110" spans="1:10" ht="24" customHeight="1" x14ac:dyDescent="0.25">
      <c r="A110" s="159" t="s">
        <v>87</v>
      </c>
      <c r="B110" s="159"/>
      <c r="C110" s="17" t="s">
        <v>96</v>
      </c>
      <c r="D110" s="17" t="s">
        <v>89</v>
      </c>
      <c r="E110" s="17" t="s">
        <v>90</v>
      </c>
      <c r="F110" s="17" t="s">
        <v>91</v>
      </c>
      <c r="G110" s="17" t="s">
        <v>92</v>
      </c>
      <c r="H110" s="23" t="s">
        <v>93</v>
      </c>
      <c r="I110" s="24" t="s">
        <v>94</v>
      </c>
    </row>
    <row r="111" spans="1:10" ht="15" customHeight="1" x14ac:dyDescent="0.25">
      <c r="A111" s="186">
        <f>IF(I18="Não aplicável",0,I18)</f>
        <v>0</v>
      </c>
      <c r="B111" s="186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2" t="s">
        <v>97</v>
      </c>
      <c r="B113" s="182"/>
      <c r="C113" s="182"/>
      <c r="D113" s="182"/>
      <c r="E113" s="182"/>
      <c r="F113" s="182"/>
      <c r="G113" s="182"/>
      <c r="H113" s="182"/>
      <c r="I113" s="182"/>
    </row>
    <row r="114" spans="1:12" ht="23.25" customHeight="1" x14ac:dyDescent="0.25">
      <c r="A114" s="159" t="s">
        <v>87</v>
      </c>
      <c r="B114" s="159"/>
      <c r="C114" s="17" t="s">
        <v>96</v>
      </c>
      <c r="D114" s="17" t="s">
        <v>89</v>
      </c>
      <c r="E114" s="17" t="s">
        <v>90</v>
      </c>
      <c r="F114" s="17" t="s">
        <v>91</v>
      </c>
      <c r="G114" s="17" t="s">
        <v>92</v>
      </c>
      <c r="H114" s="23" t="str">
        <f>H106</f>
        <v>Valor desconto</v>
      </c>
      <c r="I114" s="24" t="s">
        <v>94</v>
      </c>
    </row>
    <row r="115" spans="1:12" ht="15" customHeight="1" x14ac:dyDescent="0.25">
      <c r="A115" s="186">
        <f>IF(I15="Não aplicável",0,I15)</f>
        <v>37.9</v>
      </c>
      <c r="B115" s="186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93" t="s">
        <v>98</v>
      </c>
      <c r="B117" s="193"/>
      <c r="C117" s="193"/>
      <c r="D117" s="193"/>
      <c r="E117" s="193"/>
      <c r="F117" s="193"/>
      <c r="G117" s="193"/>
      <c r="H117" s="47" t="e">
        <f>H55+H91+H103</f>
        <v>#DIV/0!</v>
      </c>
      <c r="I117" s="48">
        <f>I55+I91+I103</f>
        <v>9064.7507337515999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60" t="s">
        <v>99</v>
      </c>
      <c r="B119" s="160"/>
      <c r="C119" s="160"/>
      <c r="D119" s="160"/>
      <c r="E119" s="160"/>
      <c r="F119" s="160"/>
      <c r="G119" s="160"/>
      <c r="H119" s="160"/>
      <c r="I119" s="160"/>
    </row>
    <row r="120" spans="1:12" ht="33.75" customHeight="1" x14ac:dyDescent="0.25">
      <c r="A120" s="22" t="s">
        <v>33</v>
      </c>
      <c r="B120" s="150" t="s">
        <v>100</v>
      </c>
      <c r="C120" s="150"/>
      <c r="D120" s="150"/>
      <c r="E120" s="150"/>
      <c r="F120" s="150"/>
      <c r="G120" s="150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43" t="s">
        <v>101</v>
      </c>
      <c r="C121" s="143"/>
      <c r="D121" s="143"/>
      <c r="E121" s="143"/>
      <c r="F121" s="143"/>
      <c r="G121" s="143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51" t="s">
        <v>102</v>
      </c>
      <c r="C122" s="151"/>
      <c r="D122" s="151"/>
      <c r="E122" s="151"/>
      <c r="F122" s="151"/>
      <c r="G122" s="15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43" t="s">
        <v>103</v>
      </c>
      <c r="C123" s="143"/>
      <c r="D123" s="143"/>
      <c r="E123" s="143"/>
      <c r="F123" s="143"/>
      <c r="G123" s="143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43" t="s">
        <v>200</v>
      </c>
      <c r="C124" s="143"/>
      <c r="D124" s="143"/>
      <c r="E124" s="143"/>
      <c r="F124" s="143"/>
      <c r="G124" s="143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43" t="s">
        <v>202</v>
      </c>
      <c r="C125" s="143"/>
      <c r="D125" s="143"/>
      <c r="E125" s="143"/>
      <c r="F125" s="143"/>
      <c r="G125" s="143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43" t="s">
        <v>104</v>
      </c>
      <c r="C126" s="143"/>
      <c r="D126" s="143"/>
      <c r="E126" s="143"/>
      <c r="F126" s="143"/>
      <c r="G126" s="143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43" t="s">
        <v>105</v>
      </c>
      <c r="C127" s="143"/>
      <c r="D127" s="143"/>
      <c r="E127" s="143"/>
      <c r="F127" s="143"/>
      <c r="G127" s="143"/>
      <c r="H127" s="23">
        <f t="shared" si="6"/>
        <v>0</v>
      </c>
      <c r="I127" s="24">
        <v>0</v>
      </c>
    </row>
    <row r="128" spans="1:12" ht="15" customHeight="1" x14ac:dyDescent="0.25">
      <c r="A128" s="147" t="s">
        <v>106</v>
      </c>
      <c r="B128" s="147"/>
      <c r="C128" s="147"/>
      <c r="D128" s="147"/>
      <c r="E128" s="147"/>
      <c r="F128" s="147"/>
      <c r="G128" s="147"/>
      <c r="H128" s="25">
        <f>H121+H122+H123+H124+H126+H127</f>
        <v>0</v>
      </c>
      <c r="I128" s="54">
        <f>SUM(I121:I127)</f>
        <v>0</v>
      </c>
      <c r="J128" s="34"/>
    </row>
    <row r="129" spans="1:12" ht="39" customHeight="1" x14ac:dyDescent="0.25">
      <c r="B129" s="148" t="s">
        <v>203</v>
      </c>
      <c r="C129" s="148"/>
      <c r="D129" s="148"/>
      <c r="E129" s="148"/>
      <c r="F129" s="148"/>
      <c r="G129" s="148"/>
      <c r="H129" s="148"/>
      <c r="I129" s="148"/>
    </row>
    <row r="130" spans="1:12" ht="5.25" customHeight="1" x14ac:dyDescent="0.25"/>
    <row r="131" spans="1:12" ht="48.75" customHeight="1" x14ac:dyDescent="0.25">
      <c r="A131" s="195" t="s">
        <v>107</v>
      </c>
      <c r="B131" s="195"/>
      <c r="C131" s="195"/>
      <c r="D131" s="195"/>
      <c r="E131" s="195"/>
      <c r="F131" s="55">
        <f>I29</f>
        <v>0.1</v>
      </c>
      <c r="G131" s="56">
        <f>I133*F131</f>
        <v>898.11117337516009</v>
      </c>
      <c r="H131" s="57" t="s">
        <v>108</v>
      </c>
      <c r="I131" s="58">
        <f>I97</f>
        <v>83.638999999999982</v>
      </c>
    </row>
    <row r="132" spans="1:12" s="61" customFormat="1" ht="16.5" customHeight="1" x14ac:dyDescent="0.25">
      <c r="A132" s="196" t="s">
        <v>109</v>
      </c>
      <c r="B132" s="196"/>
      <c r="C132" s="57" t="s">
        <v>110</v>
      </c>
      <c r="D132" s="57" t="s">
        <v>111</v>
      </c>
      <c r="E132" s="57" t="s">
        <v>112</v>
      </c>
      <c r="F132" s="57" t="s">
        <v>113</v>
      </c>
      <c r="G132" s="57" t="s">
        <v>114</v>
      </c>
      <c r="H132" s="57" t="s">
        <v>115</v>
      </c>
      <c r="I132" s="59" t="s">
        <v>116</v>
      </c>
      <c r="J132" s="60"/>
    </row>
    <row r="133" spans="1:12" ht="16.5" customHeight="1" x14ac:dyDescent="0.25">
      <c r="A133" s="197">
        <f>I55</f>
        <v>4582.2981224999994</v>
      </c>
      <c r="B133" s="197"/>
      <c r="C133" s="62">
        <f>I66</f>
        <v>1686.2857090799996</v>
      </c>
      <c r="D133" s="62">
        <f>I78</f>
        <v>1168.2248302445173</v>
      </c>
      <c r="E133" s="62">
        <f>I85</f>
        <v>326.07633439710003</v>
      </c>
      <c r="F133" s="62">
        <f>I89</f>
        <v>429.90673752998248</v>
      </c>
      <c r="G133" s="62">
        <f>I103</f>
        <v>871.95899999999995</v>
      </c>
      <c r="H133" s="62">
        <f>A133+C133+D133+E133+F133+G133</f>
        <v>9064.7507337515999</v>
      </c>
      <c r="I133" s="62">
        <f>H133-I131</f>
        <v>8981.1117337516007</v>
      </c>
      <c r="J133" s="34"/>
    </row>
    <row r="134" spans="1:12" ht="4.5" customHeight="1" x14ac:dyDescent="0.25">
      <c r="A134" s="29"/>
      <c r="B134" s="198"/>
      <c r="C134" s="198"/>
      <c r="D134" s="198"/>
      <c r="E134" s="198"/>
      <c r="F134" s="198"/>
      <c r="G134" s="198"/>
      <c r="H134" s="198"/>
      <c r="I134" s="198"/>
    </row>
    <row r="135" spans="1:12" ht="33.75" customHeight="1" x14ac:dyDescent="0.25">
      <c r="A135" s="22" t="s">
        <v>42</v>
      </c>
      <c r="B135" s="150" t="s">
        <v>117</v>
      </c>
      <c r="C135" s="150"/>
      <c r="D135" s="150"/>
      <c r="E135" s="150"/>
      <c r="F135" s="150"/>
      <c r="G135" s="150"/>
      <c r="H135" s="22" t="s">
        <v>35</v>
      </c>
      <c r="I135" s="22" t="s">
        <v>36</v>
      </c>
    </row>
    <row r="136" spans="1:12" ht="15" customHeight="1" x14ac:dyDescent="0.25">
      <c r="A136" s="17">
        <v>1</v>
      </c>
      <c r="B136" s="143" t="s">
        <v>118</v>
      </c>
      <c r="C136" s="143"/>
      <c r="D136" s="143"/>
      <c r="E136" s="143"/>
      <c r="F136" s="143"/>
      <c r="G136" s="143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43" t="s">
        <v>119</v>
      </c>
      <c r="C137" s="143"/>
      <c r="D137" s="143"/>
      <c r="E137" s="143"/>
      <c r="F137" s="143"/>
      <c r="G137" s="143"/>
      <c r="H137" s="23">
        <f>I137/$I$146</f>
        <v>0</v>
      </c>
      <c r="I137" s="24">
        <v>0</v>
      </c>
    </row>
    <row r="138" spans="1:12" ht="34.5" customHeight="1" x14ac:dyDescent="0.25">
      <c r="A138" s="147" t="s">
        <v>179</v>
      </c>
      <c r="B138" s="147"/>
      <c r="C138" s="147"/>
      <c r="D138" s="147"/>
      <c r="E138" s="147"/>
      <c r="F138" s="147"/>
      <c r="G138" s="147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54</v>
      </c>
      <c r="B140" s="150" t="s">
        <v>120</v>
      </c>
      <c r="C140" s="150"/>
      <c r="D140" s="150"/>
      <c r="E140" s="150"/>
      <c r="F140" s="150"/>
      <c r="G140" s="150"/>
      <c r="H140" s="22" t="s">
        <v>35</v>
      </c>
      <c r="I140" s="22" t="s">
        <v>36</v>
      </c>
    </row>
    <row r="141" spans="1:12" ht="15" customHeight="1" x14ac:dyDescent="0.25">
      <c r="A141" s="17">
        <v>1</v>
      </c>
      <c r="B141" s="143" t="s">
        <v>120</v>
      </c>
      <c r="C141" s="143"/>
      <c r="D141" s="143"/>
      <c r="E141" s="143"/>
      <c r="F141" s="143"/>
      <c r="G141" s="143"/>
      <c r="H141" s="23">
        <f>I141/I146</f>
        <v>0</v>
      </c>
      <c r="I141" s="24">
        <v>0</v>
      </c>
    </row>
    <row r="142" spans="1:12" ht="34.5" customHeight="1" x14ac:dyDescent="0.25">
      <c r="A142" s="147" t="s">
        <v>178</v>
      </c>
      <c r="B142" s="147"/>
      <c r="C142" s="147"/>
      <c r="D142" s="147"/>
      <c r="E142" s="147"/>
      <c r="F142" s="147"/>
      <c r="G142" s="147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94" t="s">
        <v>121</v>
      </c>
      <c r="B144" s="194"/>
      <c r="C144" s="194"/>
      <c r="D144" s="194"/>
      <c r="E144" s="194"/>
      <c r="F144" s="55">
        <v>0.18</v>
      </c>
      <c r="G144" s="56">
        <f>I146*F144</f>
        <v>1616.6001120752881</v>
      </c>
      <c r="H144" s="57" t="s">
        <v>108</v>
      </c>
      <c r="I144" s="58">
        <f>I97</f>
        <v>83.638999999999982</v>
      </c>
      <c r="L144" s="2"/>
    </row>
    <row r="145" spans="1:12" s="61" customFormat="1" ht="16.5" customHeight="1" x14ac:dyDescent="0.25">
      <c r="A145" s="196" t="s">
        <v>109</v>
      </c>
      <c r="B145" s="196"/>
      <c r="C145" s="57" t="s">
        <v>110</v>
      </c>
      <c r="D145" s="57" t="s">
        <v>111</v>
      </c>
      <c r="E145" s="57" t="s">
        <v>112</v>
      </c>
      <c r="F145" s="57" t="s">
        <v>113</v>
      </c>
      <c r="G145" s="57" t="s">
        <v>114</v>
      </c>
      <c r="H145" s="57" t="s">
        <v>115</v>
      </c>
      <c r="I145" s="59" t="s">
        <v>116</v>
      </c>
      <c r="J145" s="60"/>
      <c r="L145" s="60"/>
    </row>
    <row r="146" spans="1:12" ht="16.5" customHeight="1" x14ac:dyDescent="0.25">
      <c r="A146" s="197">
        <f>I55</f>
        <v>4582.2981224999994</v>
      </c>
      <c r="B146" s="197"/>
      <c r="C146" s="62">
        <f>I66</f>
        <v>1686.2857090799996</v>
      </c>
      <c r="D146" s="62">
        <f>I78</f>
        <v>1168.2248302445173</v>
      </c>
      <c r="E146" s="62">
        <f>I85</f>
        <v>326.07633439710003</v>
      </c>
      <c r="F146" s="62">
        <f>I89</f>
        <v>429.90673752998248</v>
      </c>
      <c r="G146" s="62">
        <f>I103</f>
        <v>871.95899999999995</v>
      </c>
      <c r="H146" s="62">
        <f>A146+C146+D146+E146+F146+G146</f>
        <v>9064.7507337515999</v>
      </c>
      <c r="I146" s="62">
        <f>H146-I144</f>
        <v>8981.1117337516007</v>
      </c>
      <c r="J146" s="34"/>
      <c r="L146" s="2"/>
    </row>
    <row r="147" spans="1:12" ht="4.5" customHeight="1" x14ac:dyDescent="0.25"/>
    <row r="148" spans="1:12" ht="12" customHeight="1" x14ac:dyDescent="0.25">
      <c r="A148" s="193" t="s">
        <v>122</v>
      </c>
      <c r="B148" s="193"/>
      <c r="C148" s="193"/>
      <c r="D148" s="193"/>
      <c r="E148" s="193"/>
      <c r="F148" s="193"/>
      <c r="G148" s="193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60" t="s">
        <v>123</v>
      </c>
      <c r="B150" s="160"/>
      <c r="C150" s="160"/>
      <c r="D150" s="160"/>
      <c r="E150" s="160"/>
      <c r="F150" s="160"/>
      <c r="G150" s="160"/>
      <c r="H150" s="160"/>
      <c r="I150" s="160"/>
    </row>
    <row r="151" spans="1:12" ht="33.75" customHeight="1" x14ac:dyDescent="0.25">
      <c r="A151" s="22" t="s">
        <v>33</v>
      </c>
      <c r="B151" s="150" t="s">
        <v>226</v>
      </c>
      <c r="C151" s="150"/>
      <c r="D151" s="150"/>
      <c r="E151" s="150"/>
      <c r="F151" s="150"/>
      <c r="G151" s="150"/>
      <c r="H151" s="22" t="s">
        <v>35</v>
      </c>
      <c r="I151" s="22" t="s">
        <v>36</v>
      </c>
    </row>
    <row r="152" spans="1:12" ht="15" customHeight="1" x14ac:dyDescent="0.25">
      <c r="A152" s="17">
        <v>1</v>
      </c>
      <c r="B152" s="143" t="s">
        <v>124</v>
      </c>
      <c r="C152" s="143"/>
      <c r="D152" s="143"/>
      <c r="E152" s="143"/>
      <c r="F152" s="143"/>
      <c r="G152" s="143"/>
      <c r="H152" s="23">
        <f>I152/$I$117</f>
        <v>1.8696883852691217E-2</v>
      </c>
      <c r="I152" s="24">
        <f>($D$162/$E$163)*G162</f>
        <v>169.48259162255115</v>
      </c>
    </row>
    <row r="153" spans="1:12" ht="15" customHeight="1" x14ac:dyDescent="0.25">
      <c r="A153" s="17">
        <v>2</v>
      </c>
      <c r="B153" s="143" t="s">
        <v>125</v>
      </c>
      <c r="C153" s="143"/>
      <c r="D153" s="143"/>
      <c r="E153" s="143"/>
      <c r="F153" s="143"/>
      <c r="G153" s="143"/>
      <c r="H153" s="23">
        <f>I153/$I$117</f>
        <v>8.6118980169971673E-2</v>
      </c>
      <c r="I153" s="24">
        <f>($D$162/$E$163)*G163</f>
        <v>780.64708868569016</v>
      </c>
    </row>
    <row r="154" spans="1:12" ht="15" customHeight="1" x14ac:dyDescent="0.25">
      <c r="A154" s="17">
        <v>3</v>
      </c>
      <c r="B154" s="143" t="s">
        <v>13</v>
      </c>
      <c r="C154" s="143"/>
      <c r="D154" s="143"/>
      <c r="E154" s="143"/>
      <c r="F154" s="143"/>
      <c r="G154" s="143"/>
      <c r="H154" s="23">
        <f>I154/$I$117</f>
        <v>2.8328611898016994E-2</v>
      </c>
      <c r="I154" s="24">
        <f>($D$162/$E$163)*G164</f>
        <v>256.79180548871386</v>
      </c>
    </row>
    <row r="155" spans="1:12" ht="15" customHeight="1" x14ac:dyDescent="0.25">
      <c r="A155" s="17">
        <v>4</v>
      </c>
      <c r="B155" s="143" t="s">
        <v>228</v>
      </c>
      <c r="C155" s="143"/>
      <c r="D155" s="143"/>
      <c r="E155" s="143"/>
      <c r="F155" s="143"/>
      <c r="G155" s="143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43" t="s">
        <v>126</v>
      </c>
      <c r="C156" s="143"/>
      <c r="D156" s="143"/>
      <c r="E156" s="143"/>
      <c r="F156" s="143"/>
      <c r="G156" s="143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47" t="s">
        <v>127</v>
      </c>
      <c r="B157" s="147"/>
      <c r="C157" s="147"/>
      <c r="D157" s="147"/>
      <c r="E157" s="147"/>
      <c r="F157" s="147"/>
      <c r="G157" s="147"/>
      <c r="H157" s="25">
        <f>H152+H153+H154+H155+H156</f>
        <v>0.13314447592067988</v>
      </c>
      <c r="I157" s="26">
        <f>SUM(I152:I156)</f>
        <v>1206.921485796955</v>
      </c>
    </row>
    <row r="158" spans="1:12" ht="11.25" customHeight="1" x14ac:dyDescent="0.25">
      <c r="A158" s="118" t="s">
        <v>129</v>
      </c>
      <c r="B158" s="148" t="s">
        <v>128</v>
      </c>
      <c r="C158" s="148"/>
      <c r="D158" s="148"/>
      <c r="E158" s="148"/>
      <c r="F158" s="148"/>
      <c r="G158" s="148"/>
      <c r="H158" s="148"/>
      <c r="I158" s="148"/>
    </row>
    <row r="159" spans="1:12" ht="20.25" customHeight="1" x14ac:dyDescent="0.25">
      <c r="A159" s="118" t="s">
        <v>227</v>
      </c>
      <c r="B159" s="203" t="s">
        <v>130</v>
      </c>
      <c r="C159" s="203"/>
      <c r="D159" s="203"/>
      <c r="E159" s="203"/>
      <c r="F159" s="203"/>
      <c r="G159" s="203"/>
      <c r="H159" s="203"/>
      <c r="I159" s="203"/>
    </row>
    <row r="160" spans="1:12" ht="13.5" customHeight="1" x14ac:dyDescent="0.25">
      <c r="A160" s="182" t="s">
        <v>131</v>
      </c>
      <c r="B160" s="182"/>
      <c r="C160" s="182"/>
      <c r="D160" s="182"/>
      <c r="E160" s="182"/>
      <c r="F160" s="182"/>
      <c r="G160" s="182"/>
      <c r="H160" s="182"/>
      <c r="I160" s="182"/>
    </row>
    <row r="161" spans="1:10" ht="13.5" customHeight="1" x14ac:dyDescent="0.25">
      <c r="A161" s="159" t="s">
        <v>132</v>
      </c>
      <c r="B161" s="159"/>
      <c r="C161" s="17" t="s">
        <v>133</v>
      </c>
      <c r="D161" s="168" t="s">
        <v>134</v>
      </c>
      <c r="E161" s="168"/>
      <c r="F161" s="17" t="s">
        <v>135</v>
      </c>
      <c r="G161" s="63" t="s">
        <v>136</v>
      </c>
      <c r="H161" s="159" t="s">
        <v>137</v>
      </c>
      <c r="I161" s="159"/>
    </row>
    <row r="162" spans="1:10" ht="13.5" customHeight="1" x14ac:dyDescent="0.25">
      <c r="A162" s="204">
        <f>I117</f>
        <v>9064.7507337515999</v>
      </c>
      <c r="B162" s="204"/>
      <c r="C162" s="24">
        <f>I148</f>
        <v>0</v>
      </c>
      <c r="D162" s="205">
        <f>A162+C162</f>
        <v>9064.7507337515999</v>
      </c>
      <c r="E162" s="205"/>
      <c r="F162" s="17" t="s">
        <v>124</v>
      </c>
      <c r="G162" s="64">
        <v>1.6500000000000001E-2</v>
      </c>
      <c r="H162" s="200">
        <v>6.4999999999999997E-3</v>
      </c>
      <c r="I162" s="200"/>
      <c r="J162" s="34"/>
    </row>
    <row r="163" spans="1:10" ht="13.5" customHeight="1" x14ac:dyDescent="0.25">
      <c r="A163" s="199" t="s">
        <v>138</v>
      </c>
      <c r="B163" s="199"/>
      <c r="C163" s="63">
        <v>1</v>
      </c>
      <c r="D163" s="65">
        <f>G167/1</f>
        <v>0.11749999999999999</v>
      </c>
      <c r="E163" s="66">
        <f>C163-D163</f>
        <v>0.88250000000000006</v>
      </c>
      <c r="F163" s="17" t="s">
        <v>125</v>
      </c>
      <c r="G163" s="64">
        <v>7.5999999999999998E-2</v>
      </c>
      <c r="H163" s="200">
        <v>0.03</v>
      </c>
      <c r="I163" s="200"/>
    </row>
    <row r="164" spans="1:10" ht="13.5" customHeight="1" x14ac:dyDescent="0.25">
      <c r="A164" s="201" t="s">
        <v>139</v>
      </c>
      <c r="B164" s="201"/>
      <c r="C164" s="17">
        <v>1</v>
      </c>
      <c r="D164" s="67">
        <f>H167</f>
        <v>6.1499999999999999E-2</v>
      </c>
      <c r="E164" s="68">
        <f>C164-D164</f>
        <v>0.9385</v>
      </c>
      <c r="F164" s="17" t="s">
        <v>13</v>
      </c>
      <c r="G164" s="64">
        <f>I11</f>
        <v>2.5000000000000001E-2</v>
      </c>
      <c r="H164" s="200">
        <f>I11</f>
        <v>2.5000000000000001E-2</v>
      </c>
      <c r="I164" s="200"/>
    </row>
    <row r="165" spans="1:10" ht="13.5" customHeight="1" x14ac:dyDescent="0.25">
      <c r="A165" s="201" t="s">
        <v>140</v>
      </c>
      <c r="B165" s="201"/>
      <c r="C165" s="17">
        <v>1</v>
      </c>
      <c r="D165" s="69">
        <v>0.09</v>
      </c>
      <c r="E165" s="70">
        <f>C165-D165</f>
        <v>0.91</v>
      </c>
      <c r="F165" s="17" t="s">
        <v>141</v>
      </c>
      <c r="G165" s="64">
        <v>0</v>
      </c>
      <c r="H165" s="200">
        <v>0</v>
      </c>
      <c r="I165" s="200"/>
    </row>
    <row r="166" spans="1:10" ht="13.5" customHeight="1" x14ac:dyDescent="0.25">
      <c r="A166" s="207" t="s">
        <v>142</v>
      </c>
      <c r="B166" s="207" t="s">
        <v>143</v>
      </c>
      <c r="C166" s="207"/>
      <c r="D166" s="207"/>
      <c r="E166" s="207"/>
      <c r="F166" s="12" t="s">
        <v>230</v>
      </c>
      <c r="G166" s="64">
        <v>0</v>
      </c>
      <c r="H166" s="200">
        <v>0</v>
      </c>
      <c r="I166" s="200"/>
    </row>
    <row r="167" spans="1:10" ht="18" customHeight="1" x14ac:dyDescent="0.25">
      <c r="A167" s="207"/>
      <c r="B167" s="207"/>
      <c r="C167" s="207"/>
      <c r="D167" s="207"/>
      <c r="E167" s="207"/>
      <c r="F167" s="3" t="s">
        <v>144</v>
      </c>
      <c r="G167" s="71">
        <f>SUM(G162:G166)</f>
        <v>0.11749999999999999</v>
      </c>
      <c r="H167" s="208">
        <f>SUM(H162:I166)</f>
        <v>6.1499999999999999E-2</v>
      </c>
      <c r="I167" s="208"/>
    </row>
    <row r="168" spans="1:10" ht="18" customHeight="1" x14ac:dyDescent="0.25">
      <c r="A168" s="118" t="s">
        <v>229</v>
      </c>
      <c r="B168" s="203" t="s">
        <v>146</v>
      </c>
      <c r="C168" s="203"/>
      <c r="D168" s="203"/>
      <c r="E168" s="203"/>
      <c r="F168" s="203"/>
      <c r="G168" s="203"/>
      <c r="H168" s="203"/>
      <c r="I168" s="203"/>
    </row>
    <row r="169" spans="1:10" ht="4.5" customHeight="1" x14ac:dyDescent="0.25">
      <c r="A169" s="72"/>
      <c r="B169" s="209"/>
      <c r="C169" s="209"/>
      <c r="D169" s="209"/>
      <c r="E169" s="209"/>
      <c r="F169" s="209"/>
      <c r="G169" s="209"/>
      <c r="H169" s="209"/>
      <c r="I169" s="209"/>
    </row>
    <row r="170" spans="1:10" ht="12" customHeight="1" x14ac:dyDescent="0.25">
      <c r="A170" s="193" t="s">
        <v>147</v>
      </c>
      <c r="B170" s="193"/>
      <c r="C170" s="193"/>
      <c r="D170" s="193"/>
      <c r="E170" s="193"/>
      <c r="F170" s="193"/>
      <c r="G170" s="193"/>
      <c r="H170" s="47">
        <f>H157</f>
        <v>0.13314447592067988</v>
      </c>
      <c r="I170" s="48">
        <f>I157</f>
        <v>1206.921485796955</v>
      </c>
    </row>
    <row r="171" spans="1:10" ht="4.5" customHeight="1" x14ac:dyDescent="0.25"/>
    <row r="172" spans="1:10" ht="11.25" customHeight="1" x14ac:dyDescent="0.25">
      <c r="A172" s="206" t="s">
        <v>148</v>
      </c>
      <c r="B172" s="206"/>
      <c r="C172" s="206"/>
      <c r="D172" s="206"/>
      <c r="E172" s="206"/>
      <c r="F172" s="206"/>
      <c r="G172" s="206"/>
      <c r="H172" s="206"/>
      <c r="I172" s="206"/>
    </row>
    <row r="173" spans="1:10" ht="11.25" customHeight="1" x14ac:dyDescent="0.25">
      <c r="A173" s="160" t="s">
        <v>32</v>
      </c>
      <c r="B173" s="160"/>
      <c r="C173" s="160"/>
      <c r="D173" s="160"/>
      <c r="E173" s="160"/>
      <c r="F173" s="160"/>
      <c r="G173" s="160"/>
      <c r="H173" s="160"/>
      <c r="I173" s="160"/>
    </row>
    <row r="174" spans="1:10" ht="15" customHeight="1" x14ac:dyDescent="0.25">
      <c r="A174" s="17">
        <v>1</v>
      </c>
      <c r="B174" s="143" t="s">
        <v>149</v>
      </c>
      <c r="C174" s="143"/>
      <c r="D174" s="143"/>
      <c r="E174" s="143"/>
      <c r="F174" s="143"/>
      <c r="G174" s="143"/>
      <c r="H174" s="23">
        <f>I174/$G$197</f>
        <v>0.44611033283779555</v>
      </c>
      <c r="I174" s="73">
        <f>I55</f>
        <v>4582.2981224999994</v>
      </c>
    </row>
    <row r="175" spans="1:10" ht="15" customHeight="1" x14ac:dyDescent="0.25">
      <c r="A175" s="17">
        <v>2</v>
      </c>
      <c r="B175" s="143" t="s">
        <v>150</v>
      </c>
      <c r="C175" s="143"/>
      <c r="D175" s="143"/>
      <c r="E175" s="143"/>
      <c r="F175" s="143"/>
      <c r="G175" s="143"/>
      <c r="H175" s="23">
        <f>I175/$G$197</f>
        <v>0.35150015637686949</v>
      </c>
      <c r="I175" s="73">
        <f>I66+I78+I85+I89</f>
        <v>3610.4936112515993</v>
      </c>
    </row>
    <row r="176" spans="1:10" ht="15" customHeight="1" x14ac:dyDescent="0.25">
      <c r="A176" s="17">
        <v>3</v>
      </c>
      <c r="B176" s="143" t="s">
        <v>151</v>
      </c>
      <c r="C176" s="143"/>
      <c r="D176" s="143"/>
      <c r="E176" s="143"/>
      <c r="F176" s="143"/>
      <c r="G176" s="143"/>
      <c r="H176" s="23">
        <f>I176/$G$197</f>
        <v>8.4889701479895663E-2</v>
      </c>
      <c r="I176" s="73">
        <f>I103</f>
        <v>871.95899999999995</v>
      </c>
    </row>
    <row r="177" spans="1:11" s="28" customFormat="1" ht="15" customHeight="1" x14ac:dyDescent="0.25">
      <c r="A177" s="193" t="s">
        <v>152</v>
      </c>
      <c r="B177" s="193"/>
      <c r="C177" s="193"/>
      <c r="D177" s="193"/>
      <c r="E177" s="193"/>
      <c r="F177" s="193"/>
      <c r="G177" s="193"/>
      <c r="H177" s="47">
        <f>H174+H175+H176</f>
        <v>0.88250019069456065</v>
      </c>
      <c r="I177" s="48">
        <f>SUM(I174:I176)</f>
        <v>9064.7507337515999</v>
      </c>
      <c r="J177" s="35"/>
    </row>
    <row r="178" spans="1:11" ht="4.5" customHeight="1" x14ac:dyDescent="0.25"/>
    <row r="179" spans="1:11" ht="11.25" customHeight="1" x14ac:dyDescent="0.25">
      <c r="A179" s="160" t="s">
        <v>99</v>
      </c>
      <c r="B179" s="160"/>
      <c r="C179" s="160"/>
      <c r="D179" s="160"/>
      <c r="E179" s="160"/>
      <c r="F179" s="160"/>
      <c r="G179" s="160"/>
      <c r="H179" s="160"/>
      <c r="I179" s="160"/>
    </row>
    <row r="180" spans="1:11" ht="15" customHeight="1" x14ac:dyDescent="0.25">
      <c r="A180" s="17">
        <v>1</v>
      </c>
      <c r="B180" s="143" t="s">
        <v>153</v>
      </c>
      <c r="C180" s="143"/>
      <c r="D180" s="143"/>
      <c r="E180" s="143"/>
      <c r="F180" s="143"/>
      <c r="G180" s="143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43" t="s">
        <v>154</v>
      </c>
      <c r="C181" s="143"/>
      <c r="D181" s="143"/>
      <c r="E181" s="143"/>
      <c r="F181" s="143"/>
      <c r="G181" s="143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43" t="s">
        <v>155</v>
      </c>
      <c r="C182" s="143"/>
      <c r="D182" s="143"/>
      <c r="E182" s="143"/>
      <c r="F182" s="143"/>
      <c r="G182" s="143"/>
      <c r="H182" s="23">
        <f>I182/$G$197</f>
        <v>0</v>
      </c>
      <c r="I182" s="24">
        <f>I142</f>
        <v>0</v>
      </c>
    </row>
    <row r="183" spans="1:11" ht="15" customHeight="1" x14ac:dyDescent="0.25">
      <c r="A183" s="193" t="s">
        <v>156</v>
      </c>
      <c r="B183" s="193"/>
      <c r="C183" s="193"/>
      <c r="D183" s="193"/>
      <c r="E183" s="193"/>
      <c r="F183" s="193"/>
      <c r="G183" s="193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60" t="s">
        <v>123</v>
      </c>
      <c r="B185" s="160"/>
      <c r="C185" s="160"/>
      <c r="D185" s="160"/>
      <c r="E185" s="160"/>
      <c r="F185" s="160"/>
      <c r="G185" s="160"/>
      <c r="H185" s="160"/>
      <c r="I185" s="160"/>
    </row>
    <row r="186" spans="1:11" ht="15" customHeight="1" x14ac:dyDescent="0.25">
      <c r="A186" s="17">
        <v>1</v>
      </c>
      <c r="B186" s="143" t="s">
        <v>157</v>
      </c>
      <c r="C186" s="143"/>
      <c r="D186" s="143"/>
      <c r="E186" s="143"/>
      <c r="F186" s="143"/>
      <c r="G186" s="143"/>
      <c r="H186" s="23">
        <f>I186/$G$197</f>
        <v>0.11750002538992735</v>
      </c>
      <c r="I186" s="24">
        <f>I157</f>
        <v>1206.921485796955</v>
      </c>
    </row>
    <row r="187" spans="1:11" ht="15" customHeight="1" x14ac:dyDescent="0.25">
      <c r="A187" s="193" t="s">
        <v>158</v>
      </c>
      <c r="B187" s="193"/>
      <c r="C187" s="193"/>
      <c r="D187" s="193"/>
      <c r="E187" s="193"/>
      <c r="F187" s="193"/>
      <c r="G187" s="193"/>
      <c r="H187" s="47">
        <f>H186</f>
        <v>0.11750002538992735</v>
      </c>
      <c r="I187" s="48">
        <f>I157</f>
        <v>1206.921485796955</v>
      </c>
      <c r="K187" s="41"/>
    </row>
    <row r="188" spans="1:11" ht="4.5" customHeight="1" x14ac:dyDescent="0.25"/>
    <row r="189" spans="1:11" ht="11.25" customHeight="1" x14ac:dyDescent="0.25">
      <c r="A189" s="152" t="s">
        <v>197</v>
      </c>
      <c r="B189" s="152"/>
      <c r="C189" s="152"/>
      <c r="D189" s="152"/>
      <c r="E189" s="152"/>
      <c r="F189" s="152"/>
      <c r="G189" s="152"/>
      <c r="H189" s="152"/>
      <c r="I189" s="152"/>
    </row>
    <row r="190" spans="1:11" ht="4.9000000000000004" customHeight="1" x14ac:dyDescent="0.25">
      <c r="A190" s="141"/>
      <c r="B190" s="141"/>
      <c r="C190" s="141"/>
      <c r="D190" s="141"/>
      <c r="E190" s="141"/>
      <c r="F190" s="141"/>
      <c r="G190" s="141"/>
      <c r="H190" s="141"/>
      <c r="I190" s="141"/>
    </row>
    <row r="191" spans="1:11" ht="22.5" customHeight="1" x14ac:dyDescent="0.25">
      <c r="A191" s="135" t="s">
        <v>210</v>
      </c>
      <c r="B191" s="136"/>
      <c r="C191" s="136"/>
      <c r="D191" s="136"/>
      <c r="E191" s="136"/>
      <c r="F191" s="136"/>
      <c r="G191" s="136"/>
      <c r="H191" s="137"/>
      <c r="I191" s="100">
        <f>I124*H197</f>
        <v>0</v>
      </c>
    </row>
    <row r="192" spans="1:11" ht="6" customHeight="1" x14ac:dyDescent="0.25">
      <c r="A192" s="210"/>
      <c r="B192" s="211"/>
      <c r="C192" s="211"/>
      <c r="D192" s="211"/>
      <c r="E192" s="211"/>
      <c r="F192" s="211"/>
      <c r="G192" s="211"/>
      <c r="H192" s="211"/>
      <c r="I192" s="213"/>
    </row>
    <row r="193" spans="1:9" ht="57.6" customHeight="1" x14ac:dyDescent="0.25">
      <c r="A193" s="153" t="s">
        <v>195</v>
      </c>
      <c r="B193" s="154"/>
      <c r="C193" s="154"/>
      <c r="D193" s="154"/>
      <c r="E193" s="154"/>
      <c r="F193" s="155"/>
      <c r="G193" s="220" t="s">
        <v>199</v>
      </c>
      <c r="H193" s="221"/>
      <c r="I193" s="222"/>
    </row>
    <row r="194" spans="1:9" ht="11.25" customHeight="1" x14ac:dyDescent="0.25">
      <c r="A194" s="156"/>
      <c r="B194" s="157"/>
      <c r="C194" s="157"/>
      <c r="D194" s="157"/>
      <c r="E194" s="157"/>
      <c r="F194" s="158"/>
      <c r="G194" s="99"/>
      <c r="H194" s="100"/>
      <c r="I194" s="101">
        <f>((H70+H76+H77+H82+H83+H84)+((H70+H76+H77+H82+H83+H84)*H66))*I55*H197</f>
        <v>1764.2866508143593</v>
      </c>
    </row>
    <row r="195" spans="1:9" ht="6.6" customHeight="1" x14ac:dyDescent="0.25">
      <c r="A195" s="210"/>
      <c r="B195" s="211"/>
      <c r="C195" s="211"/>
      <c r="D195" s="211"/>
      <c r="E195" s="211"/>
      <c r="F195" s="211"/>
      <c r="G195" s="212"/>
      <c r="H195" s="212"/>
      <c r="I195" s="213"/>
    </row>
    <row r="196" spans="1:9" ht="45" customHeight="1" x14ac:dyDescent="0.25">
      <c r="A196" s="214" t="s">
        <v>196</v>
      </c>
      <c r="B196" s="215"/>
      <c r="C196" s="215"/>
      <c r="D196" s="215"/>
      <c r="E196" s="215"/>
      <c r="F196" s="216"/>
      <c r="G196" s="93" t="s">
        <v>159</v>
      </c>
      <c r="H196" s="93" t="s">
        <v>160</v>
      </c>
      <c r="I196" s="93" t="s">
        <v>161</v>
      </c>
    </row>
    <row r="197" spans="1:9" ht="13.15" customHeight="1" x14ac:dyDescent="0.25">
      <c r="A197" s="217"/>
      <c r="B197" s="218"/>
      <c r="C197" s="218"/>
      <c r="D197" s="218"/>
      <c r="E197" s="218"/>
      <c r="F197" s="219"/>
      <c r="G197" s="91">
        <f>ROUND(I177+I183+I187,2)</f>
        <v>10271.67</v>
      </c>
      <c r="H197" s="82">
        <f>IF(D6="12x36",2,1)</f>
        <v>1</v>
      </c>
      <c r="I197" s="92">
        <f>G197*H197</f>
        <v>10271.67</v>
      </c>
    </row>
  </sheetData>
  <mergeCells count="195">
    <mergeCell ref="A192:I192"/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B159:I159"/>
    <mergeCell ref="A160:I160"/>
    <mergeCell ref="A161:B161"/>
    <mergeCell ref="D161:E161"/>
    <mergeCell ref="H161:I161"/>
    <mergeCell ref="A162:B162"/>
    <mergeCell ref="D162:E162"/>
    <mergeCell ref="H162:I162"/>
    <mergeCell ref="B153:G153"/>
    <mergeCell ref="B154:G154"/>
    <mergeCell ref="B155:G155"/>
    <mergeCell ref="B156:G156"/>
    <mergeCell ref="A157:G157"/>
    <mergeCell ref="B158:I158"/>
    <mergeCell ref="A145:B145"/>
    <mergeCell ref="A146:B146"/>
    <mergeCell ref="A148:G148"/>
    <mergeCell ref="A150:I150"/>
    <mergeCell ref="B151:G151"/>
    <mergeCell ref="B152:G152"/>
    <mergeCell ref="B137:G137"/>
    <mergeCell ref="A138:G138"/>
    <mergeCell ref="B140:G140"/>
    <mergeCell ref="B141:G141"/>
    <mergeCell ref="A142:G142"/>
    <mergeCell ref="A144:E144"/>
    <mergeCell ref="A131:E131"/>
    <mergeCell ref="A132:B132"/>
    <mergeCell ref="A133:B133"/>
    <mergeCell ref="B134:I134"/>
    <mergeCell ref="B135:G135"/>
    <mergeCell ref="B136:G136"/>
    <mergeCell ref="B124:G124"/>
    <mergeCell ref="B125:G125"/>
    <mergeCell ref="B126:G126"/>
    <mergeCell ref="B127:G127"/>
    <mergeCell ref="A128:G128"/>
    <mergeCell ref="B129:I129"/>
    <mergeCell ref="A117:G117"/>
    <mergeCell ref="A119:I119"/>
    <mergeCell ref="B120:G120"/>
    <mergeCell ref="B121:G121"/>
    <mergeCell ref="B122:G122"/>
    <mergeCell ref="B123:G123"/>
    <mergeCell ref="A109:I109"/>
    <mergeCell ref="A110:B110"/>
    <mergeCell ref="A111:B111"/>
    <mergeCell ref="A113:I113"/>
    <mergeCell ref="A114:B114"/>
    <mergeCell ref="A115:B115"/>
    <mergeCell ref="B102:G102"/>
    <mergeCell ref="A103:G103"/>
    <mergeCell ref="B104:I104"/>
    <mergeCell ref="A105:I105"/>
    <mergeCell ref="A106:B106"/>
    <mergeCell ref="A107:B107"/>
    <mergeCell ref="B96:G96"/>
    <mergeCell ref="B97:G97"/>
    <mergeCell ref="B98:G98"/>
    <mergeCell ref="B99:G99"/>
    <mergeCell ref="B100:G100"/>
    <mergeCell ref="B101:G101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62:G62"/>
    <mergeCell ref="B63:G63"/>
    <mergeCell ref="B64:G64"/>
    <mergeCell ref="B65:G65"/>
    <mergeCell ref="A66:G66"/>
    <mergeCell ref="A67:A68"/>
    <mergeCell ref="B67:I67"/>
    <mergeCell ref="B68:I68"/>
    <mergeCell ref="B56:I56"/>
    <mergeCell ref="B57:G57"/>
    <mergeCell ref="B58:G58"/>
    <mergeCell ref="B59:G59"/>
    <mergeCell ref="B60:G60"/>
    <mergeCell ref="B61:G61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5332B-2690-4EFE-AFB8-C53C6F441CED}">
  <dimension ref="A1:L197"/>
  <sheetViews>
    <sheetView showGridLines="0" tabSelected="1" view="pageBreakPreview" topLeftCell="A13" zoomScale="115" zoomScaleNormal="130" zoomScaleSheetLayoutView="11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2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74" t="s">
        <v>0</v>
      </c>
      <c r="B1" s="174"/>
      <c r="C1" s="174"/>
      <c r="D1" s="174"/>
      <c r="E1" s="174"/>
      <c r="F1" s="174"/>
      <c r="G1" s="174"/>
      <c r="H1" s="174"/>
      <c r="I1" s="174"/>
      <c r="K1" s="4"/>
    </row>
    <row r="2" spans="1:11" ht="22.5" customHeight="1" x14ac:dyDescent="0.25">
      <c r="A2" s="174" t="s">
        <v>1</v>
      </c>
      <c r="B2" s="174"/>
      <c r="C2" s="175" t="s">
        <v>234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74" t="s">
        <v>3</v>
      </c>
      <c r="B3" s="17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1" t="s">
        <v>5</v>
      </c>
      <c r="B5" s="151"/>
      <c r="C5" s="151"/>
      <c r="D5" s="177" t="s">
        <v>240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1" t="str">
        <f>IF(D6="12x36","Regime de trabalho:","Regime de trabalho (horas semanais):")</f>
        <v>Regime de trabalho (horas semanais):</v>
      </c>
      <c r="B6" s="151"/>
      <c r="C6" s="151"/>
      <c r="D6" s="151">
        <v>44</v>
      </c>
      <c r="E6" s="151"/>
      <c r="F6" s="151"/>
      <c r="G6" s="178"/>
      <c r="H6" s="178"/>
      <c r="I6" s="179"/>
    </row>
    <row r="7" spans="1:11" ht="22.5" customHeight="1" x14ac:dyDescent="0.25">
      <c r="A7" s="151" t="s">
        <v>6</v>
      </c>
      <c r="B7" s="151"/>
      <c r="C7" s="151"/>
      <c r="D7" s="143" t="s">
        <v>235</v>
      </c>
      <c r="E7" s="143"/>
      <c r="F7" s="143"/>
      <c r="G7" s="172" t="s">
        <v>7</v>
      </c>
      <c r="H7" s="172"/>
      <c r="I7" s="180" t="s">
        <v>198</v>
      </c>
    </row>
    <row r="8" spans="1:11" ht="22.5" customHeight="1" x14ac:dyDescent="0.25">
      <c r="A8" s="151" t="s">
        <v>8</v>
      </c>
      <c r="B8" s="151"/>
      <c r="C8" s="151"/>
      <c r="D8" s="143" t="s">
        <v>16</v>
      </c>
      <c r="E8" s="143"/>
      <c r="F8" s="143"/>
      <c r="G8" s="172"/>
      <c r="H8" s="172"/>
      <c r="I8" s="180"/>
    </row>
    <row r="9" spans="1:11" ht="24.75" customHeight="1" x14ac:dyDescent="0.25">
      <c r="A9" s="151" t="s">
        <v>9</v>
      </c>
      <c r="B9" s="151"/>
      <c r="C9" s="151"/>
      <c r="D9" s="151" t="s">
        <v>236</v>
      </c>
      <c r="E9" s="151"/>
      <c r="F9" s="151"/>
      <c r="G9" s="172" t="s">
        <v>10</v>
      </c>
      <c r="H9" s="172"/>
      <c r="I9" s="9">
        <v>0.3</v>
      </c>
    </row>
    <row r="10" spans="1:11" ht="39" customHeight="1" x14ac:dyDescent="0.25">
      <c r="A10" s="173" t="s">
        <v>188</v>
      </c>
      <c r="B10" s="173"/>
      <c r="C10" s="173"/>
      <c r="D10" s="173"/>
      <c r="E10" s="173"/>
      <c r="F10" s="173"/>
      <c r="G10" s="8" t="s">
        <v>12</v>
      </c>
      <c r="H10" s="10">
        <v>220</v>
      </c>
      <c r="I10" s="11">
        <v>5242.91</v>
      </c>
    </row>
    <row r="11" spans="1:11" ht="11.25" customHeight="1" x14ac:dyDescent="0.25">
      <c r="A11" s="168" t="s">
        <v>13</v>
      </c>
      <c r="B11" s="168"/>
      <c r="C11" s="168"/>
      <c r="D11" s="168"/>
      <c r="E11" s="168"/>
      <c r="F11" s="168"/>
      <c r="G11" s="10" t="str">
        <f>D9</f>
        <v>Porto Alegre</v>
      </c>
      <c r="H11" s="10" t="s">
        <v>14</v>
      </c>
      <c r="I11" s="13">
        <v>2.5000000000000001E-2</v>
      </c>
    </row>
    <row r="12" spans="1:11" ht="15" customHeight="1" x14ac:dyDescent="0.25">
      <c r="A12" s="168" t="s">
        <v>15</v>
      </c>
      <c r="B12" s="168"/>
      <c r="C12" s="168"/>
      <c r="D12" s="168"/>
      <c r="E12" s="168"/>
      <c r="F12" s="168"/>
      <c r="G12" s="164" t="s">
        <v>16</v>
      </c>
      <c r="H12" s="10" t="s">
        <v>17</v>
      </c>
      <c r="I12" s="11">
        <v>5.3</v>
      </c>
    </row>
    <row r="13" spans="1:11" x14ac:dyDescent="0.25">
      <c r="A13" s="168"/>
      <c r="B13" s="168"/>
      <c r="C13" s="168"/>
      <c r="D13" s="168"/>
      <c r="E13" s="168"/>
      <c r="F13" s="168"/>
      <c r="G13" s="164"/>
      <c r="H13" s="10" t="s">
        <v>18</v>
      </c>
      <c r="I13" s="14">
        <v>26</v>
      </c>
    </row>
    <row r="14" spans="1:11" x14ac:dyDescent="0.25">
      <c r="A14" s="168"/>
      <c r="B14" s="168"/>
      <c r="C14" s="168"/>
      <c r="D14" s="168"/>
      <c r="E14" s="168"/>
      <c r="F14" s="168"/>
      <c r="G14" s="164"/>
      <c r="H14" s="10" t="s">
        <v>19</v>
      </c>
      <c r="I14" s="9">
        <v>0.06</v>
      </c>
    </row>
    <row r="15" spans="1:11" ht="11.25" customHeight="1" x14ac:dyDescent="0.25">
      <c r="A15" s="168" t="s">
        <v>187</v>
      </c>
      <c r="B15" s="168"/>
      <c r="C15" s="168"/>
      <c r="D15" s="168"/>
      <c r="E15" s="168"/>
      <c r="F15" s="168"/>
      <c r="G15" s="164" t="s">
        <v>247</v>
      </c>
      <c r="H15" s="10" t="s">
        <v>17</v>
      </c>
      <c r="I15" s="11">
        <v>37.9</v>
      </c>
    </row>
    <row r="16" spans="1:11" ht="11.25" customHeight="1" x14ac:dyDescent="0.25">
      <c r="A16" s="168"/>
      <c r="B16" s="168"/>
      <c r="C16" s="168"/>
      <c r="D16" s="168"/>
      <c r="E16" s="168"/>
      <c r="F16" s="168"/>
      <c r="G16" s="164"/>
      <c r="H16" s="10" t="s">
        <v>18</v>
      </c>
      <c r="I16" s="14">
        <v>26</v>
      </c>
    </row>
    <row r="17" spans="1:9" x14ac:dyDescent="0.25">
      <c r="A17" s="168"/>
      <c r="B17" s="168"/>
      <c r="C17" s="168"/>
      <c r="D17" s="168"/>
      <c r="E17" s="168"/>
      <c r="F17" s="168"/>
      <c r="G17" s="164"/>
      <c r="H17" s="10" t="s">
        <v>19</v>
      </c>
      <c r="I17" s="9">
        <v>0.2</v>
      </c>
    </row>
    <row r="18" spans="1:9" ht="11.25" customHeight="1" x14ac:dyDescent="0.25">
      <c r="A18" s="168" t="s">
        <v>21</v>
      </c>
      <c r="B18" s="168"/>
      <c r="C18" s="168"/>
      <c r="D18" s="168"/>
      <c r="E18" s="168"/>
      <c r="F18" s="168"/>
      <c r="G18" s="164" t="s">
        <v>16</v>
      </c>
      <c r="H18" s="10" t="s">
        <v>17</v>
      </c>
      <c r="I18" s="11">
        <v>0</v>
      </c>
    </row>
    <row r="19" spans="1:9" x14ac:dyDescent="0.25">
      <c r="A19" s="168"/>
      <c r="B19" s="168"/>
      <c r="C19" s="168"/>
      <c r="D19" s="168"/>
      <c r="E19" s="168"/>
      <c r="F19" s="168"/>
      <c r="G19" s="164"/>
      <c r="H19" s="10" t="s">
        <v>18</v>
      </c>
      <c r="I19" s="14">
        <v>0</v>
      </c>
    </row>
    <row r="20" spans="1:9" x14ac:dyDescent="0.25">
      <c r="A20" s="169"/>
      <c r="B20" s="169"/>
      <c r="C20" s="169"/>
      <c r="D20" s="169"/>
      <c r="E20" s="169"/>
      <c r="F20" s="169"/>
      <c r="G20" s="164"/>
      <c r="H20" s="10" t="s">
        <v>19</v>
      </c>
      <c r="I20" s="9">
        <v>0</v>
      </c>
    </row>
    <row r="21" spans="1:9" ht="22.5" customHeight="1" x14ac:dyDescent="0.25">
      <c r="A21" s="159" t="s">
        <v>217</v>
      </c>
      <c r="B21" s="159"/>
      <c r="C21" s="159"/>
      <c r="D21" s="159"/>
      <c r="E21" s="159"/>
      <c r="F21" s="159"/>
      <c r="G21" s="10" t="s">
        <v>16</v>
      </c>
      <c r="H21" s="15" t="s">
        <v>22</v>
      </c>
      <c r="I21" s="112" t="s">
        <v>198</v>
      </c>
    </row>
    <row r="22" spans="1:9" ht="21.75" customHeight="1" x14ac:dyDescent="0.25">
      <c r="A22" s="159" t="s">
        <v>216</v>
      </c>
      <c r="B22" s="159"/>
      <c r="C22" s="159"/>
      <c r="D22" s="159"/>
      <c r="E22" s="159"/>
      <c r="F22" s="159"/>
      <c r="G22" s="10" t="s">
        <v>16</v>
      </c>
      <c r="H22" s="15" t="s">
        <v>22</v>
      </c>
      <c r="I22" s="112" t="s">
        <v>198</v>
      </c>
    </row>
    <row r="23" spans="1:9" ht="20.25" customHeight="1" x14ac:dyDescent="0.25">
      <c r="A23" s="168" t="s">
        <v>190</v>
      </c>
      <c r="B23" s="170"/>
      <c r="C23" s="170"/>
      <c r="D23" s="170"/>
      <c r="E23" s="170"/>
      <c r="F23" s="171"/>
      <c r="G23" s="111" t="s">
        <v>16</v>
      </c>
      <c r="H23" s="15" t="s">
        <v>22</v>
      </c>
      <c r="I23" s="16" t="s">
        <v>198</v>
      </c>
    </row>
    <row r="24" spans="1:9" ht="22.5" customHeight="1" x14ac:dyDescent="0.25">
      <c r="A24" s="142" t="s">
        <v>23</v>
      </c>
      <c r="B24" s="142"/>
      <c r="C24" s="142"/>
      <c r="D24" s="142"/>
      <c r="E24" s="142"/>
      <c r="F24" s="142"/>
      <c r="G24" s="15"/>
      <c r="H24" s="15" t="s">
        <v>24</v>
      </c>
      <c r="I24" s="18" t="s">
        <v>198</v>
      </c>
    </row>
    <row r="25" spans="1:9" ht="34.5" customHeight="1" x14ac:dyDescent="0.25">
      <c r="A25" s="159" t="s">
        <v>25</v>
      </c>
      <c r="B25" s="159"/>
      <c r="C25" s="159"/>
      <c r="D25" s="159"/>
      <c r="E25" s="159"/>
      <c r="F25" s="159"/>
      <c r="G25" s="10"/>
      <c r="H25" s="10" t="s">
        <v>26</v>
      </c>
      <c r="I25" s="11">
        <v>0</v>
      </c>
    </row>
    <row r="26" spans="1:9" ht="17.25" customHeight="1" x14ac:dyDescent="0.25">
      <c r="A26" s="159" t="s">
        <v>27</v>
      </c>
      <c r="B26" s="159"/>
      <c r="C26" s="159"/>
      <c r="D26" s="159"/>
      <c r="E26" s="159"/>
      <c r="F26" s="159"/>
      <c r="G26" s="15"/>
      <c r="H26" s="19" t="s">
        <v>28</v>
      </c>
      <c r="I26" s="20" t="s">
        <v>198</v>
      </c>
    </row>
    <row r="27" spans="1:9" ht="18.75" customHeight="1" x14ac:dyDescent="0.25">
      <c r="A27" s="159"/>
      <c r="B27" s="159"/>
      <c r="C27" s="159"/>
      <c r="D27" s="159"/>
      <c r="E27" s="159"/>
      <c r="F27" s="159"/>
      <c r="G27" s="15"/>
      <c r="H27" s="21" t="s">
        <v>29</v>
      </c>
      <c r="I27" s="9" t="s">
        <v>198</v>
      </c>
    </row>
    <row r="28" spans="1:9" ht="26.25" customHeight="1" x14ac:dyDescent="0.25">
      <c r="A28" s="159" t="s">
        <v>30</v>
      </c>
      <c r="B28" s="159"/>
      <c r="C28" s="159"/>
      <c r="D28" s="159"/>
      <c r="E28" s="159"/>
      <c r="F28" s="159"/>
      <c r="G28" s="15"/>
      <c r="H28" s="10" t="s">
        <v>28</v>
      </c>
      <c r="I28" s="20" t="s">
        <v>198</v>
      </c>
    </row>
    <row r="29" spans="1:9" ht="35.25" customHeight="1" x14ac:dyDescent="0.25">
      <c r="A29" s="159" t="s">
        <v>31</v>
      </c>
      <c r="B29" s="159"/>
      <c r="C29" s="159"/>
      <c r="D29" s="159"/>
      <c r="E29" s="159"/>
      <c r="F29" s="159"/>
      <c r="G29" s="10"/>
      <c r="H29" s="8" t="s">
        <v>24</v>
      </c>
      <c r="I29" s="9">
        <v>0.1</v>
      </c>
    </row>
    <row r="30" spans="1:9" ht="1.1499999999999999" customHeight="1" x14ac:dyDescent="0.25">
      <c r="A30" s="95"/>
      <c r="B30" s="95"/>
      <c r="C30" s="95"/>
      <c r="D30" s="95"/>
      <c r="E30" s="95"/>
      <c r="F30" s="95"/>
      <c r="G30" s="95"/>
      <c r="H30" s="95"/>
      <c r="I30" s="96" t="s">
        <v>198</v>
      </c>
    </row>
    <row r="31" spans="1:9" ht="1.1499999999999999" customHeight="1" x14ac:dyDescent="0.25">
      <c r="A31" s="161"/>
      <c r="B31" s="161"/>
      <c r="C31" s="161"/>
      <c r="D31" s="161"/>
      <c r="E31" s="161"/>
      <c r="F31" s="161"/>
      <c r="G31" s="161"/>
      <c r="H31" s="161"/>
      <c r="I31" s="161"/>
    </row>
    <row r="32" spans="1:9" ht="1.1499999999999999" customHeight="1" x14ac:dyDescent="0.25">
      <c r="A32" s="161"/>
      <c r="B32" s="161"/>
      <c r="C32" s="161"/>
      <c r="D32" s="161"/>
      <c r="E32" s="161"/>
      <c r="F32" s="161"/>
      <c r="G32" s="161"/>
      <c r="H32" s="161"/>
      <c r="I32" s="161"/>
    </row>
    <row r="33" spans="1:10" ht="1.1499999999999999" customHeight="1" x14ac:dyDescent="0.25">
      <c r="A33" s="161"/>
      <c r="B33" s="161"/>
      <c r="C33" s="161"/>
      <c r="D33" s="161"/>
      <c r="E33" s="161"/>
      <c r="F33" s="161"/>
      <c r="G33" s="161"/>
      <c r="H33" s="161"/>
      <c r="I33" s="161"/>
    </row>
    <row r="34" spans="1:10" ht="1.1499999999999999" customHeight="1" x14ac:dyDescent="0.25">
      <c r="A34" s="161"/>
      <c r="B34" s="161"/>
      <c r="C34" s="161"/>
      <c r="D34" s="161"/>
      <c r="E34" s="161"/>
      <c r="F34" s="161"/>
      <c r="G34" s="161"/>
      <c r="H34" s="161"/>
      <c r="I34" s="161"/>
    </row>
    <row r="35" spans="1:10" ht="1.1499999999999999" customHeight="1" x14ac:dyDescent="0.25">
      <c r="A35" s="162"/>
      <c r="B35" s="162"/>
      <c r="C35" s="162"/>
      <c r="D35" s="162"/>
      <c r="E35" s="162"/>
      <c r="F35" s="162"/>
      <c r="G35" s="162"/>
      <c r="H35" s="162"/>
      <c r="I35" s="162"/>
    </row>
    <row r="36" spans="1:10" ht="8.25" customHeight="1" x14ac:dyDescent="0.25">
      <c r="A36" s="160" t="s">
        <v>32</v>
      </c>
      <c r="B36" s="160"/>
      <c r="C36" s="160"/>
      <c r="D36" s="160"/>
      <c r="E36" s="160"/>
      <c r="F36" s="160"/>
      <c r="G36" s="160"/>
      <c r="H36" s="160"/>
      <c r="I36" s="160"/>
    </row>
    <row r="37" spans="1:10" ht="33.75" customHeight="1" x14ac:dyDescent="0.25">
      <c r="A37" s="22" t="s">
        <v>33</v>
      </c>
      <c r="B37" s="150" t="s">
        <v>34</v>
      </c>
      <c r="C37" s="150"/>
      <c r="D37" s="150"/>
      <c r="E37" s="150"/>
      <c r="F37" s="150"/>
      <c r="G37" s="150"/>
      <c r="H37" s="22" t="s">
        <v>35</v>
      </c>
      <c r="I37" s="22" t="s">
        <v>36</v>
      </c>
    </row>
    <row r="38" spans="1:10" ht="15" customHeight="1" x14ac:dyDescent="0.25">
      <c r="A38" s="17">
        <v>1</v>
      </c>
      <c r="B38" s="143" t="s">
        <v>37</v>
      </c>
      <c r="C38" s="143"/>
      <c r="D38" s="143"/>
      <c r="E38" s="143"/>
      <c r="F38" s="143"/>
      <c r="G38" s="143"/>
      <c r="H38" s="23">
        <f t="shared" ref="H38:H45" si="0">I38/$I$46</f>
        <v>0.76923076923076927</v>
      </c>
      <c r="I38" s="24">
        <f>IF(D6="12x36",I10,I10/H10*I5)</f>
        <v>5242.91</v>
      </c>
    </row>
    <row r="39" spans="1:10" ht="15" customHeight="1" x14ac:dyDescent="0.25">
      <c r="A39" s="17">
        <f t="shared" ref="A39:A45" si="1">A38+1</f>
        <v>2</v>
      </c>
      <c r="B39" s="143" t="s">
        <v>38</v>
      </c>
      <c r="C39" s="143"/>
      <c r="D39" s="143"/>
      <c r="E39" s="143"/>
      <c r="F39" s="143"/>
      <c r="G39" s="143"/>
      <c r="H39" s="23">
        <f t="shared" si="0"/>
        <v>0.23076923076923075</v>
      </c>
      <c r="I39" s="24">
        <f>IF(I9=30%,I38*I9,0)</f>
        <v>1572.8729999999998</v>
      </c>
    </row>
    <row r="40" spans="1:10" ht="15" customHeight="1" x14ac:dyDescent="0.25">
      <c r="A40" s="17">
        <f t="shared" si="1"/>
        <v>3</v>
      </c>
      <c r="B40" s="143" t="s">
        <v>222</v>
      </c>
      <c r="C40" s="143"/>
      <c r="D40" s="143"/>
      <c r="E40" s="143"/>
      <c r="F40" s="143"/>
      <c r="G40" s="143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43" t="s">
        <v>221</v>
      </c>
      <c r="C41" s="143"/>
      <c r="D41" s="143"/>
      <c r="E41" s="143"/>
      <c r="F41" s="143"/>
      <c r="G41" s="143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43" t="s">
        <v>220</v>
      </c>
      <c r="C42" s="143"/>
      <c r="D42" s="143"/>
      <c r="E42" s="143"/>
      <c r="F42" s="143"/>
      <c r="G42" s="143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43" t="s">
        <v>176</v>
      </c>
      <c r="C43" s="143"/>
      <c r="D43" s="143"/>
      <c r="E43" s="143"/>
      <c r="F43" s="143"/>
      <c r="G43" s="143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43" t="s">
        <v>39</v>
      </c>
      <c r="C44" s="143"/>
      <c r="D44" s="143"/>
      <c r="E44" s="143"/>
      <c r="F44" s="143"/>
      <c r="G44" s="143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43" t="s">
        <v>40</v>
      </c>
      <c r="C45" s="143"/>
      <c r="D45" s="143"/>
      <c r="E45" s="143"/>
      <c r="F45" s="143"/>
      <c r="G45" s="143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7" t="s">
        <v>41</v>
      </c>
      <c r="B46" s="147"/>
      <c r="C46" s="147"/>
      <c r="D46" s="147"/>
      <c r="E46" s="147"/>
      <c r="F46" s="147"/>
      <c r="G46" s="147"/>
      <c r="H46" s="25">
        <f>SUM(H38:H45)</f>
        <v>1</v>
      </c>
      <c r="I46" s="26">
        <f>SUM(I38:I45)</f>
        <v>6815.7829999999994</v>
      </c>
      <c r="J46" s="27"/>
    </row>
    <row r="47" spans="1:10" s="28" customFormat="1" ht="34.9" customHeight="1" x14ac:dyDescent="0.25">
      <c r="A47" s="165" t="s">
        <v>145</v>
      </c>
      <c r="B47" s="144" t="s">
        <v>219</v>
      </c>
      <c r="C47" s="144"/>
      <c r="D47" s="144"/>
      <c r="E47" s="144"/>
      <c r="F47" s="144"/>
      <c r="G47" s="144"/>
      <c r="H47" s="144"/>
      <c r="I47" s="144"/>
      <c r="J47" s="27"/>
    </row>
    <row r="48" spans="1:10" s="28" customFormat="1" ht="1.1499999999999999" customHeight="1" x14ac:dyDescent="0.25">
      <c r="A48" s="166"/>
      <c r="B48" s="145"/>
      <c r="C48" s="145"/>
      <c r="D48" s="145"/>
      <c r="E48" s="145"/>
      <c r="F48" s="145"/>
      <c r="G48" s="145"/>
      <c r="H48" s="145"/>
      <c r="I48" s="145"/>
      <c r="J48" s="27"/>
    </row>
    <row r="49" spans="1:10" s="28" customFormat="1" ht="1.1499999999999999" customHeight="1" x14ac:dyDescent="0.25">
      <c r="A49" s="166"/>
      <c r="B49" s="145"/>
      <c r="C49" s="145"/>
      <c r="D49" s="145"/>
      <c r="E49" s="145"/>
      <c r="F49" s="145"/>
      <c r="G49" s="145"/>
      <c r="H49" s="145"/>
      <c r="I49" s="145"/>
      <c r="J49" s="27"/>
    </row>
    <row r="50" spans="1:10" s="28" customFormat="1" ht="1.1499999999999999" customHeight="1" x14ac:dyDescent="0.25">
      <c r="A50" s="166"/>
      <c r="B50" s="145"/>
      <c r="C50" s="145"/>
      <c r="D50" s="145"/>
      <c r="E50" s="145"/>
      <c r="F50" s="145"/>
      <c r="G50" s="145"/>
      <c r="H50" s="145"/>
      <c r="I50" s="145"/>
      <c r="J50" s="27"/>
    </row>
    <row r="51" spans="1:10" s="28" customFormat="1" ht="1.1499999999999999" customHeight="1" x14ac:dyDescent="0.25">
      <c r="A51" s="166"/>
      <c r="B51" s="145"/>
      <c r="C51" s="145"/>
      <c r="D51" s="145"/>
      <c r="E51" s="145"/>
      <c r="F51" s="145"/>
      <c r="G51" s="145"/>
      <c r="H51" s="145"/>
      <c r="I51" s="145"/>
      <c r="J51" s="27"/>
    </row>
    <row r="52" spans="1:10" s="28" customFormat="1" ht="1.1499999999999999" customHeight="1" x14ac:dyDescent="0.25">
      <c r="A52" s="166"/>
      <c r="B52" s="145"/>
      <c r="C52" s="145"/>
      <c r="D52" s="145"/>
      <c r="E52" s="145"/>
      <c r="F52" s="145"/>
      <c r="G52" s="145"/>
      <c r="H52" s="145"/>
      <c r="I52" s="145"/>
      <c r="J52" s="27"/>
    </row>
    <row r="53" spans="1:10" s="28" customFormat="1" ht="1.1499999999999999" customHeight="1" x14ac:dyDescent="0.25">
      <c r="A53" s="166"/>
      <c r="B53" s="145"/>
      <c r="C53" s="145"/>
      <c r="D53" s="145"/>
      <c r="E53" s="145"/>
      <c r="F53" s="145"/>
      <c r="G53" s="145"/>
      <c r="H53" s="145"/>
      <c r="I53" s="145"/>
      <c r="J53" s="27"/>
    </row>
    <row r="54" spans="1:10" s="28" customFormat="1" ht="1.1499999999999999" customHeight="1" x14ac:dyDescent="0.25">
      <c r="A54" s="166"/>
      <c r="B54" s="145"/>
      <c r="C54" s="145"/>
      <c r="D54" s="145"/>
      <c r="E54" s="145"/>
      <c r="F54" s="145"/>
      <c r="G54" s="145"/>
      <c r="H54" s="145"/>
      <c r="I54" s="145"/>
      <c r="J54" s="27"/>
    </row>
    <row r="55" spans="1:10" s="28" customFormat="1" ht="1.1499999999999999" customHeight="1" x14ac:dyDescent="0.25">
      <c r="A55" s="166"/>
      <c r="B55" s="145"/>
      <c r="C55" s="145"/>
      <c r="D55" s="145"/>
      <c r="E55" s="145"/>
      <c r="F55" s="145"/>
      <c r="G55" s="145"/>
      <c r="H55" s="145"/>
      <c r="I55" s="145"/>
      <c r="J55" s="27"/>
    </row>
    <row r="56" spans="1:10" ht="1.1499999999999999" customHeight="1" x14ac:dyDescent="0.25">
      <c r="A56" s="167"/>
      <c r="B56" s="146"/>
      <c r="C56" s="146"/>
      <c r="D56" s="146"/>
      <c r="E56" s="146"/>
      <c r="F56" s="146"/>
      <c r="G56" s="146"/>
      <c r="H56" s="146"/>
      <c r="I56" s="146"/>
    </row>
    <row r="57" spans="1:10" ht="33.75" customHeight="1" x14ac:dyDescent="0.25">
      <c r="A57" s="22" t="s">
        <v>42</v>
      </c>
      <c r="B57" s="150" t="s">
        <v>43</v>
      </c>
      <c r="C57" s="150"/>
      <c r="D57" s="150"/>
      <c r="E57" s="150"/>
      <c r="F57" s="150"/>
      <c r="G57" s="150"/>
      <c r="H57" s="22" t="s">
        <v>35</v>
      </c>
      <c r="I57" s="22" t="s">
        <v>36</v>
      </c>
    </row>
    <row r="58" spans="1:10" ht="15" customHeight="1" x14ac:dyDescent="0.25">
      <c r="A58" s="17">
        <v>1</v>
      </c>
      <c r="B58" s="143" t="s">
        <v>44</v>
      </c>
      <c r="C58" s="143"/>
      <c r="D58" s="143"/>
      <c r="E58" s="143"/>
      <c r="F58" s="143"/>
      <c r="G58" s="143"/>
      <c r="H58" s="23">
        <v>0.2</v>
      </c>
      <c r="I58" s="24">
        <f t="shared" ref="I58:I65" si="2">$I$46*H58</f>
        <v>1363.1566</v>
      </c>
    </row>
    <row r="59" spans="1:10" ht="15" customHeight="1" x14ac:dyDescent="0.25">
      <c r="A59" s="17">
        <v>2</v>
      </c>
      <c r="B59" s="143" t="s">
        <v>45</v>
      </c>
      <c r="C59" s="143"/>
      <c r="D59" s="143"/>
      <c r="E59" s="143"/>
      <c r="F59" s="143"/>
      <c r="G59" s="143"/>
      <c r="H59" s="23">
        <v>1.4999999999999999E-2</v>
      </c>
      <c r="I59" s="24">
        <f t="shared" si="2"/>
        <v>102.23674499999998</v>
      </c>
    </row>
    <row r="60" spans="1:10" ht="15" customHeight="1" x14ac:dyDescent="0.25">
      <c r="A60" s="17">
        <v>3</v>
      </c>
      <c r="B60" s="143" t="s">
        <v>46</v>
      </c>
      <c r="C60" s="143"/>
      <c r="D60" s="143"/>
      <c r="E60" s="143"/>
      <c r="F60" s="143"/>
      <c r="G60" s="143"/>
      <c r="H60" s="23">
        <v>0.01</v>
      </c>
      <c r="I60" s="24">
        <f t="shared" si="2"/>
        <v>68.15782999999999</v>
      </c>
    </row>
    <row r="61" spans="1:10" ht="15" customHeight="1" x14ac:dyDescent="0.25">
      <c r="A61" s="17">
        <v>4</v>
      </c>
      <c r="B61" s="143" t="s">
        <v>47</v>
      </c>
      <c r="C61" s="143"/>
      <c r="D61" s="143"/>
      <c r="E61" s="143"/>
      <c r="F61" s="143"/>
      <c r="G61" s="143"/>
      <c r="H61" s="23">
        <v>2E-3</v>
      </c>
      <c r="I61" s="24">
        <f t="shared" si="2"/>
        <v>13.631565999999999</v>
      </c>
    </row>
    <row r="62" spans="1:10" ht="15" customHeight="1" x14ac:dyDescent="0.25">
      <c r="A62" s="17">
        <v>5</v>
      </c>
      <c r="B62" s="143" t="s">
        <v>48</v>
      </c>
      <c r="C62" s="143"/>
      <c r="D62" s="143"/>
      <c r="E62" s="143"/>
      <c r="F62" s="143"/>
      <c r="G62" s="143"/>
      <c r="H62" s="23">
        <v>2.5000000000000001E-2</v>
      </c>
      <c r="I62" s="24">
        <f t="shared" si="2"/>
        <v>170.394575</v>
      </c>
    </row>
    <row r="63" spans="1:10" ht="15" customHeight="1" x14ac:dyDescent="0.25">
      <c r="A63" s="17">
        <v>6</v>
      </c>
      <c r="B63" s="143" t="s">
        <v>49</v>
      </c>
      <c r="C63" s="143"/>
      <c r="D63" s="143"/>
      <c r="E63" s="143"/>
      <c r="F63" s="143"/>
      <c r="G63" s="143"/>
      <c r="H63" s="23">
        <v>0.08</v>
      </c>
      <c r="I63" s="24">
        <f t="shared" si="2"/>
        <v>545.26263999999992</v>
      </c>
    </row>
    <row r="64" spans="1:10" ht="15" customHeight="1" x14ac:dyDescent="0.25">
      <c r="A64" s="17">
        <v>7</v>
      </c>
      <c r="B64" s="143" t="s">
        <v>224</v>
      </c>
      <c r="C64" s="143"/>
      <c r="D64" s="143"/>
      <c r="E64" s="143"/>
      <c r="F64" s="143"/>
      <c r="G64" s="143"/>
      <c r="H64" s="23">
        <v>0.03</v>
      </c>
      <c r="I64" s="24">
        <f t="shared" si="2"/>
        <v>204.47348999999997</v>
      </c>
    </row>
    <row r="65" spans="1:10" ht="15" customHeight="1" x14ac:dyDescent="0.25">
      <c r="A65" s="17">
        <v>8</v>
      </c>
      <c r="B65" s="143" t="s">
        <v>50</v>
      </c>
      <c r="C65" s="143"/>
      <c r="D65" s="143"/>
      <c r="E65" s="143"/>
      <c r="F65" s="143"/>
      <c r="G65" s="143"/>
      <c r="H65" s="23">
        <v>6.0000000000000001E-3</v>
      </c>
      <c r="I65" s="24">
        <f t="shared" si="2"/>
        <v>40.894697999999998</v>
      </c>
    </row>
    <row r="66" spans="1:10" s="28" customFormat="1" ht="15" customHeight="1" x14ac:dyDescent="0.25">
      <c r="A66" s="147" t="s">
        <v>51</v>
      </c>
      <c r="B66" s="147"/>
      <c r="C66" s="147"/>
      <c r="D66" s="147"/>
      <c r="E66" s="147"/>
      <c r="F66" s="147"/>
      <c r="G66" s="147"/>
      <c r="H66" s="25">
        <f>SUM(H58:H65)</f>
        <v>0.3680000000000001</v>
      </c>
      <c r="I66" s="26">
        <f>SUM(I58:I65)</f>
        <v>2508.2081439999997</v>
      </c>
      <c r="J66" s="27"/>
    </row>
    <row r="67" spans="1:10" ht="15" customHeight="1" x14ac:dyDescent="0.25">
      <c r="A67" s="165" t="s">
        <v>223</v>
      </c>
      <c r="B67" s="148" t="s">
        <v>52</v>
      </c>
      <c r="C67" s="148"/>
      <c r="D67" s="148"/>
      <c r="E67" s="148"/>
      <c r="F67" s="148"/>
      <c r="G67" s="148"/>
      <c r="H67" s="148"/>
      <c r="I67" s="148"/>
    </row>
    <row r="68" spans="1:10" ht="30.75" customHeight="1" x14ac:dyDescent="0.25">
      <c r="A68" s="167"/>
      <c r="B68" s="149" t="s">
        <v>53</v>
      </c>
      <c r="C68" s="149"/>
      <c r="D68" s="149"/>
      <c r="E68" s="149"/>
      <c r="F68" s="149"/>
      <c r="G68" s="149"/>
      <c r="H68" s="149"/>
      <c r="I68" s="149"/>
    </row>
    <row r="69" spans="1:10" ht="33.75" customHeight="1" x14ac:dyDescent="0.25">
      <c r="A69" s="22" t="s">
        <v>54</v>
      </c>
      <c r="B69" s="163" t="s">
        <v>55</v>
      </c>
      <c r="C69" s="163"/>
      <c r="D69" s="163"/>
      <c r="E69" s="163"/>
      <c r="F69" s="163"/>
      <c r="G69" s="163"/>
      <c r="H69" s="120" t="s">
        <v>35</v>
      </c>
      <c r="I69" s="120" t="s">
        <v>36</v>
      </c>
    </row>
    <row r="70" spans="1:10" ht="15" customHeight="1" x14ac:dyDescent="0.25">
      <c r="A70" s="17">
        <v>1</v>
      </c>
      <c r="B70" s="143" t="s">
        <v>56</v>
      </c>
      <c r="C70" s="143"/>
      <c r="D70" s="143"/>
      <c r="E70" s="143"/>
      <c r="F70" s="143"/>
      <c r="G70" s="143"/>
      <c r="H70" s="23">
        <v>0.119314</v>
      </c>
      <c r="I70" s="24">
        <f t="shared" ref="I70:I77" si="3">$I$46*H70</f>
        <v>813.21833286200001</v>
      </c>
    </row>
    <row r="71" spans="1:10" ht="15" customHeight="1" x14ac:dyDescent="0.25">
      <c r="A71" s="17">
        <v>2</v>
      </c>
      <c r="B71" s="143" t="s">
        <v>225</v>
      </c>
      <c r="C71" s="143"/>
      <c r="D71" s="143"/>
      <c r="E71" s="143"/>
      <c r="F71" s="143"/>
      <c r="G71" s="143"/>
      <c r="H71" s="23">
        <v>2.0479000000000001E-2</v>
      </c>
      <c r="I71" s="24">
        <f t="shared" si="3"/>
        <v>139.580420057</v>
      </c>
    </row>
    <row r="72" spans="1:10" ht="15" customHeight="1" x14ac:dyDescent="0.25">
      <c r="A72" s="17">
        <v>3</v>
      </c>
      <c r="B72" s="143" t="s">
        <v>204</v>
      </c>
      <c r="C72" s="143"/>
      <c r="D72" s="143"/>
      <c r="E72" s="143"/>
      <c r="F72" s="143"/>
      <c r="G72" s="143"/>
      <c r="H72" s="23">
        <v>1.2123E-2</v>
      </c>
      <c r="I72" s="24">
        <f t="shared" si="3"/>
        <v>82.627737308999997</v>
      </c>
    </row>
    <row r="73" spans="1:10" ht="15" customHeight="1" x14ac:dyDescent="0.25">
      <c r="A73" s="17">
        <v>4</v>
      </c>
      <c r="B73" s="143" t="s">
        <v>58</v>
      </c>
      <c r="C73" s="143"/>
      <c r="D73" s="143"/>
      <c r="E73" s="143"/>
      <c r="F73" s="143"/>
      <c r="G73" s="143"/>
      <c r="H73" s="23">
        <v>1.1436E-2</v>
      </c>
      <c r="I73" s="24">
        <f t="shared" si="3"/>
        <v>77.945294387999994</v>
      </c>
    </row>
    <row r="74" spans="1:10" ht="15" customHeight="1" x14ac:dyDescent="0.25">
      <c r="A74" s="17">
        <v>5</v>
      </c>
      <c r="B74" s="143" t="s">
        <v>59</v>
      </c>
      <c r="C74" s="143"/>
      <c r="D74" s="143"/>
      <c r="E74" s="143"/>
      <c r="F74" s="143"/>
      <c r="G74" s="143"/>
      <c r="H74" s="23">
        <v>1.74E-4</v>
      </c>
      <c r="I74" s="24">
        <f t="shared" si="3"/>
        <v>1.185946242</v>
      </c>
    </row>
    <row r="75" spans="1:10" ht="15" customHeight="1" x14ac:dyDescent="0.25">
      <c r="A75" s="17">
        <v>6</v>
      </c>
      <c r="B75" s="143" t="s">
        <v>60</v>
      </c>
      <c r="C75" s="143"/>
      <c r="D75" s="143"/>
      <c r="E75" s="143"/>
      <c r="F75" s="143"/>
      <c r="G75" s="143"/>
      <c r="H75" s="23">
        <v>4.4200000000000001E-4</v>
      </c>
      <c r="I75" s="24">
        <f t="shared" si="3"/>
        <v>3.0125760859999997</v>
      </c>
    </row>
    <row r="76" spans="1:10" ht="15" customHeight="1" x14ac:dyDescent="0.25">
      <c r="A76" s="17">
        <v>7</v>
      </c>
      <c r="B76" s="143" t="s">
        <v>61</v>
      </c>
      <c r="C76" s="143"/>
      <c r="D76" s="143"/>
      <c r="E76" s="143"/>
      <c r="F76" s="143"/>
      <c r="G76" s="143"/>
      <c r="H76" s="23">
        <v>1.85E-4</v>
      </c>
      <c r="I76" s="24">
        <f t="shared" si="3"/>
        <v>1.2609198549999998</v>
      </c>
    </row>
    <row r="77" spans="1:10" ht="15" customHeight="1" x14ac:dyDescent="0.25">
      <c r="A77" s="17">
        <v>8</v>
      </c>
      <c r="B77" s="143" t="s">
        <v>62</v>
      </c>
      <c r="C77" s="143"/>
      <c r="D77" s="143"/>
      <c r="E77" s="143"/>
      <c r="F77" s="143"/>
      <c r="G77" s="143"/>
      <c r="H77" s="23">
        <v>9.0789999999999996E-2</v>
      </c>
      <c r="I77" s="24">
        <f t="shared" si="3"/>
        <v>618.80493856999988</v>
      </c>
    </row>
    <row r="78" spans="1:10" s="28" customFormat="1" ht="15" customHeight="1" x14ac:dyDescent="0.25">
      <c r="A78" s="147" t="s">
        <v>63</v>
      </c>
      <c r="B78" s="147"/>
      <c r="C78" s="147"/>
      <c r="D78" s="147"/>
      <c r="E78" s="147"/>
      <c r="F78" s="147"/>
      <c r="G78" s="147"/>
      <c r="H78" s="25">
        <f>SUM(H70:H77)</f>
        <v>0.25494299999999998</v>
      </c>
      <c r="I78" s="26">
        <f>SUM(I70:I77)</f>
        <v>1737.6361653690001</v>
      </c>
      <c r="J78" s="27"/>
    </row>
    <row r="79" spans="1:10" ht="11.25" customHeight="1" x14ac:dyDescent="0.25">
      <c r="A79" s="29" t="s">
        <v>64</v>
      </c>
      <c r="B79" s="148" t="s">
        <v>65</v>
      </c>
      <c r="C79" s="148"/>
      <c r="D79" s="148"/>
      <c r="E79" s="148"/>
      <c r="F79" s="148"/>
      <c r="G79" s="148"/>
      <c r="H79" s="148"/>
      <c r="I79" s="148"/>
    </row>
    <row r="80" spans="1:10" ht="15" customHeight="1" x14ac:dyDescent="0.25">
      <c r="A80" s="29" t="s">
        <v>66</v>
      </c>
      <c r="B80" s="149" t="s">
        <v>67</v>
      </c>
      <c r="C80" s="149"/>
      <c r="D80" s="149"/>
      <c r="E80" s="149"/>
      <c r="F80" s="149"/>
      <c r="G80" s="149"/>
      <c r="H80" s="149"/>
      <c r="I80" s="149"/>
    </row>
    <row r="81" spans="1:11" ht="33.75" customHeight="1" x14ac:dyDescent="0.25">
      <c r="A81" s="22" t="s">
        <v>68</v>
      </c>
      <c r="B81" s="150" t="s">
        <v>69</v>
      </c>
      <c r="C81" s="150"/>
      <c r="D81" s="150"/>
      <c r="E81" s="150"/>
      <c r="F81" s="150"/>
      <c r="G81" s="150"/>
      <c r="H81" s="22" t="s">
        <v>35</v>
      </c>
      <c r="I81" s="22" t="s">
        <v>36</v>
      </c>
    </row>
    <row r="82" spans="1:11" ht="15" customHeight="1" x14ac:dyDescent="0.25">
      <c r="A82" s="17">
        <v>1</v>
      </c>
      <c r="B82" s="143" t="s">
        <v>70</v>
      </c>
      <c r="C82" s="143"/>
      <c r="D82" s="143"/>
      <c r="E82" s="143"/>
      <c r="F82" s="143"/>
      <c r="G82" s="143"/>
      <c r="H82" s="23">
        <v>4.8321000000000003E-2</v>
      </c>
      <c r="I82" s="24">
        <f>$I$46*H82</f>
        <v>329.34545034299998</v>
      </c>
    </row>
    <row r="83" spans="1:11" ht="15" customHeight="1" x14ac:dyDescent="0.25">
      <c r="A83" s="17">
        <v>2</v>
      </c>
      <c r="B83" s="143" t="s">
        <v>71</v>
      </c>
      <c r="C83" s="143"/>
      <c r="D83" s="143"/>
      <c r="E83" s="143"/>
      <c r="F83" s="143"/>
      <c r="G83" s="143"/>
      <c r="H83" s="23">
        <v>3.5109999999999998E-3</v>
      </c>
      <c r="I83" s="24">
        <f>$I$46*H83</f>
        <v>23.930214112999998</v>
      </c>
    </row>
    <row r="84" spans="1:11" ht="15" customHeight="1" x14ac:dyDescent="0.25">
      <c r="A84" s="17">
        <v>3</v>
      </c>
      <c r="B84" s="143" t="s">
        <v>72</v>
      </c>
      <c r="C84" s="143"/>
      <c r="D84" s="143"/>
      <c r="E84" s="143"/>
      <c r="F84" s="143"/>
      <c r="G84" s="143"/>
      <c r="H84" s="23">
        <v>1.9328000000000001E-2</v>
      </c>
      <c r="I84" s="24">
        <f>$I$46*H84</f>
        <v>131.73545382399999</v>
      </c>
    </row>
    <row r="85" spans="1:11" s="28" customFormat="1" ht="15" customHeight="1" x14ac:dyDescent="0.25">
      <c r="A85" s="147" t="s">
        <v>73</v>
      </c>
      <c r="B85" s="147"/>
      <c r="C85" s="147"/>
      <c r="D85" s="147"/>
      <c r="E85" s="147"/>
      <c r="F85" s="147"/>
      <c r="G85" s="147"/>
      <c r="H85" s="25">
        <f>SUM(H82:H84)</f>
        <v>7.1160000000000001E-2</v>
      </c>
      <c r="I85" s="26">
        <f>SUM(I82:I84)</f>
        <v>485.01111827999995</v>
      </c>
      <c r="J85" s="27"/>
    </row>
    <row r="86" spans="1:11" ht="4.5" customHeight="1" x14ac:dyDescent="0.25"/>
    <row r="87" spans="1:11" ht="33.75" customHeight="1" x14ac:dyDescent="0.25">
      <c r="A87" s="22" t="s">
        <v>74</v>
      </c>
      <c r="B87" s="150" t="s">
        <v>75</v>
      </c>
      <c r="C87" s="150"/>
      <c r="D87" s="150"/>
      <c r="E87" s="150"/>
      <c r="F87" s="150"/>
      <c r="G87" s="150"/>
      <c r="H87" s="22" t="s">
        <v>35</v>
      </c>
      <c r="I87" s="22" t="s">
        <v>36</v>
      </c>
    </row>
    <row r="88" spans="1:11" ht="15" customHeight="1" x14ac:dyDescent="0.25">
      <c r="A88" s="17">
        <v>1</v>
      </c>
      <c r="B88" s="143" t="s">
        <v>76</v>
      </c>
      <c r="C88" s="143"/>
      <c r="D88" s="143"/>
      <c r="E88" s="143"/>
      <c r="F88" s="143"/>
      <c r="G88" s="143"/>
      <c r="H88" s="23">
        <f>(H66*H78)</f>
        <v>9.3819024000000015E-2</v>
      </c>
      <c r="I88" s="24">
        <f>$I$46*H88</f>
        <v>639.450108855792</v>
      </c>
    </row>
    <row r="89" spans="1:11" s="28" customFormat="1" ht="15" customHeight="1" x14ac:dyDescent="0.25">
      <c r="A89" s="147" t="s">
        <v>77</v>
      </c>
      <c r="B89" s="147"/>
      <c r="C89" s="147"/>
      <c r="D89" s="147"/>
      <c r="E89" s="147"/>
      <c r="F89" s="147"/>
      <c r="G89" s="147"/>
      <c r="H89" s="25">
        <f>SUM(H88:H88)</f>
        <v>9.3819024000000015E-2</v>
      </c>
      <c r="I89" s="26">
        <f>I88</f>
        <v>639.450108855792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81" t="s">
        <v>192</v>
      </c>
      <c r="B91" s="181"/>
      <c r="C91" s="181"/>
      <c r="D91" s="181"/>
      <c r="E91" s="181"/>
      <c r="F91" s="181"/>
      <c r="G91" s="181"/>
      <c r="H91" s="32">
        <f>H66+H78+H85+H89</f>
        <v>0.787922024</v>
      </c>
      <c r="I91" s="33">
        <f>I66+I78+I85+I89</f>
        <v>5370.3055365047921</v>
      </c>
      <c r="J91" s="27"/>
    </row>
    <row r="92" spans="1:11" ht="4.5" customHeight="1" x14ac:dyDescent="0.25"/>
    <row r="93" spans="1:11" ht="33.75" customHeight="1" x14ac:dyDescent="0.25">
      <c r="A93" s="22" t="s">
        <v>78</v>
      </c>
      <c r="B93" s="150" t="s">
        <v>79</v>
      </c>
      <c r="C93" s="150"/>
      <c r="D93" s="150"/>
      <c r="E93" s="150"/>
      <c r="F93" s="150"/>
      <c r="G93" s="150"/>
      <c r="H93" s="22" t="s">
        <v>35</v>
      </c>
      <c r="I93" s="22" t="s">
        <v>36</v>
      </c>
    </row>
    <row r="94" spans="1:11" ht="15" customHeight="1" x14ac:dyDescent="0.25">
      <c r="A94" s="17">
        <v>1</v>
      </c>
      <c r="B94" s="143" t="s">
        <v>20</v>
      </c>
      <c r="C94" s="143"/>
      <c r="D94" s="143"/>
      <c r="E94" s="143"/>
      <c r="F94" s="143"/>
      <c r="G94" s="143"/>
      <c r="H94" s="23">
        <f t="shared" ref="H94:H102" si="4">I94/$I$46</f>
        <v>0.11566095927643236</v>
      </c>
      <c r="I94" s="24">
        <f>I115</f>
        <v>788.31999999999994</v>
      </c>
    </row>
    <row r="95" spans="1:11" ht="15" customHeight="1" x14ac:dyDescent="0.25">
      <c r="A95" s="17">
        <f>A94+1</f>
        <v>2</v>
      </c>
      <c r="B95" s="143" t="s">
        <v>21</v>
      </c>
      <c r="C95" s="143"/>
      <c r="D95" s="143"/>
      <c r="E95" s="143"/>
      <c r="F95" s="143"/>
      <c r="G95" s="143"/>
      <c r="H95" s="23">
        <f t="shared" si="4"/>
        <v>0</v>
      </c>
      <c r="I95" s="24">
        <f>I111</f>
        <v>0</v>
      </c>
    </row>
    <row r="96" spans="1:11" ht="15" customHeight="1" x14ac:dyDescent="0.25">
      <c r="A96" s="17">
        <f t="shared" ref="A96:A98" si="5">A95+1</f>
        <v>3</v>
      </c>
      <c r="B96" s="183" t="s">
        <v>180</v>
      </c>
      <c r="C96" s="184"/>
      <c r="D96" s="184"/>
      <c r="E96" s="184"/>
      <c r="F96" s="184"/>
      <c r="G96" s="185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43" t="s">
        <v>80</v>
      </c>
      <c r="C97" s="143"/>
      <c r="D97" s="143"/>
      <c r="E97" s="143"/>
      <c r="F97" s="143"/>
      <c r="G97" s="143"/>
      <c r="H97" s="23">
        <f t="shared" si="4"/>
        <v>0</v>
      </c>
      <c r="I97" s="24">
        <f>I107</f>
        <v>0</v>
      </c>
    </row>
    <row r="98" spans="1:10" ht="15" customHeight="1" x14ac:dyDescent="0.25">
      <c r="A98" s="17">
        <f t="shared" si="5"/>
        <v>5</v>
      </c>
      <c r="B98" s="143" t="s">
        <v>81</v>
      </c>
      <c r="C98" s="143"/>
      <c r="D98" s="143"/>
      <c r="E98" s="143"/>
      <c r="F98" s="143"/>
      <c r="G98" s="143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43" t="s">
        <v>215</v>
      </c>
      <c r="C99" s="143"/>
      <c r="D99" s="143"/>
      <c r="E99" s="143"/>
      <c r="F99" s="143"/>
      <c r="G99" s="143"/>
      <c r="H99" s="23">
        <f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43" t="s">
        <v>216</v>
      </c>
      <c r="C100" s="143"/>
      <c r="D100" s="143"/>
      <c r="E100" s="143"/>
      <c r="F100" s="143"/>
      <c r="G100" s="143"/>
      <c r="H100" s="23">
        <f>I100/$I$46</f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43" t="s">
        <v>233</v>
      </c>
      <c r="C101" s="143"/>
      <c r="D101" s="143"/>
      <c r="E101" s="143"/>
      <c r="F101" s="143"/>
      <c r="G101" s="143"/>
      <c r="H101" s="23">
        <f>I101/$I$46</f>
        <v>0</v>
      </c>
      <c r="I101" s="24">
        <v>0</v>
      </c>
    </row>
    <row r="102" spans="1:10" ht="15" customHeight="1" x14ac:dyDescent="0.25">
      <c r="A102" s="17">
        <v>9</v>
      </c>
      <c r="B102" s="143" t="s">
        <v>82</v>
      </c>
      <c r="C102" s="143"/>
      <c r="D102" s="143"/>
      <c r="E102" s="143"/>
      <c r="F102" s="143"/>
      <c r="G102" s="143"/>
      <c r="H102" s="23">
        <f t="shared" si="4"/>
        <v>0</v>
      </c>
      <c r="I102" s="24">
        <f>IF(I23="Não aplicável",0,I23)</f>
        <v>0</v>
      </c>
    </row>
    <row r="103" spans="1:10" ht="15" customHeight="1" x14ac:dyDescent="0.25">
      <c r="A103" s="147" t="s">
        <v>83</v>
      </c>
      <c r="B103" s="147"/>
      <c r="C103" s="147"/>
      <c r="D103" s="147"/>
      <c r="E103" s="147"/>
      <c r="F103" s="147"/>
      <c r="G103" s="147"/>
      <c r="H103" s="25">
        <f>SUM(H94:H102)</f>
        <v>0.11566095927643236</v>
      </c>
      <c r="I103" s="26">
        <f>SUM(I94:I102)</f>
        <v>788.31999999999994</v>
      </c>
      <c r="J103" s="34"/>
    </row>
    <row r="104" spans="1:10" ht="18" customHeight="1" x14ac:dyDescent="0.25">
      <c r="A104" s="29" t="s">
        <v>84</v>
      </c>
      <c r="B104" s="191" t="s">
        <v>85</v>
      </c>
      <c r="C104" s="191"/>
      <c r="D104" s="191"/>
      <c r="E104" s="191"/>
      <c r="F104" s="191"/>
      <c r="G104" s="191"/>
      <c r="H104" s="35"/>
      <c r="I104" s="36"/>
    </row>
    <row r="105" spans="1:10" ht="15" customHeight="1" x14ac:dyDescent="0.25">
      <c r="A105" s="182" t="s">
        <v>86</v>
      </c>
      <c r="B105" s="182"/>
      <c r="C105" s="182"/>
      <c r="D105" s="182"/>
      <c r="E105" s="182"/>
      <c r="F105" s="182"/>
      <c r="G105" s="182"/>
      <c r="H105" s="182"/>
      <c r="I105" s="182"/>
    </row>
    <row r="106" spans="1:10" ht="24" customHeight="1" x14ac:dyDescent="0.25">
      <c r="A106" s="159" t="s">
        <v>87</v>
      </c>
      <c r="B106" s="159"/>
      <c r="C106" s="17" t="s">
        <v>88</v>
      </c>
      <c r="D106" s="17" t="s">
        <v>89</v>
      </c>
      <c r="E106" s="17" t="s">
        <v>90</v>
      </c>
      <c r="F106" s="17" t="s">
        <v>91</v>
      </c>
      <c r="G106" s="17" t="s">
        <v>92</v>
      </c>
      <c r="H106" s="23" t="s">
        <v>93</v>
      </c>
      <c r="I106" s="24" t="s">
        <v>94</v>
      </c>
    </row>
    <row r="107" spans="1:10" ht="15" customHeight="1" x14ac:dyDescent="0.25">
      <c r="A107" s="192">
        <f>IF(I12="Não aplicável",0,I12)</f>
        <v>5.3</v>
      </c>
      <c r="B107" s="192"/>
      <c r="C107" s="17">
        <f>IF(I13="Não aplicável",0,I13)</f>
        <v>26</v>
      </c>
      <c r="D107" s="17">
        <v>2</v>
      </c>
      <c r="E107" s="37">
        <f>A107*C107*D107</f>
        <v>275.59999999999997</v>
      </c>
      <c r="F107" s="37">
        <f>I38</f>
        <v>5242.91</v>
      </c>
      <c r="G107" s="38">
        <f>IF(I14="Não aplicável",0,I14)</f>
        <v>0.06</v>
      </c>
      <c r="H107" s="37">
        <f>F107*G107</f>
        <v>314.57459999999998</v>
      </c>
      <c r="I107" s="24">
        <f>IF((E107-H107)&gt;0,E107-H107,0)</f>
        <v>0</v>
      </c>
    </row>
    <row r="108" spans="1:10" ht="3.75" customHeight="1" x14ac:dyDescent="0.25">
      <c r="A108" s="39"/>
      <c r="E108" s="34"/>
      <c r="F108" s="34"/>
      <c r="G108" s="40"/>
      <c r="H108" s="34"/>
      <c r="I108" s="41"/>
    </row>
    <row r="109" spans="1:10" ht="15" customHeight="1" x14ac:dyDescent="0.25">
      <c r="A109" s="182" t="s">
        <v>95</v>
      </c>
      <c r="B109" s="182"/>
      <c r="C109" s="182"/>
      <c r="D109" s="182"/>
      <c r="E109" s="182"/>
      <c r="F109" s="182"/>
      <c r="G109" s="182"/>
      <c r="H109" s="182"/>
      <c r="I109" s="182"/>
    </row>
    <row r="110" spans="1:10" ht="23.25" customHeight="1" x14ac:dyDescent="0.25">
      <c r="A110" s="159" t="s">
        <v>87</v>
      </c>
      <c r="B110" s="159"/>
      <c r="C110" s="17" t="s">
        <v>96</v>
      </c>
      <c r="D110" s="17" t="s">
        <v>89</v>
      </c>
      <c r="E110" s="17" t="s">
        <v>90</v>
      </c>
      <c r="F110" s="17" t="s">
        <v>91</v>
      </c>
      <c r="G110" s="17" t="s">
        <v>92</v>
      </c>
      <c r="H110" s="23" t="s">
        <v>93</v>
      </c>
      <c r="I110" s="24" t="s">
        <v>94</v>
      </c>
    </row>
    <row r="111" spans="1:10" ht="15" customHeight="1" x14ac:dyDescent="0.25">
      <c r="A111" s="186">
        <f>IF(I18="Não aplicável",0,I18)</f>
        <v>0</v>
      </c>
      <c r="B111" s="186"/>
      <c r="C111" s="42">
        <f>IF(I19="Não aplicável",0,I19)</f>
        <v>0</v>
      </c>
      <c r="D111" s="17">
        <v>1</v>
      </c>
      <c r="E111" s="37">
        <f>A111*C111*D111</f>
        <v>0</v>
      </c>
      <c r="F111" s="37">
        <f>E111</f>
        <v>0</v>
      </c>
      <c r="G111" s="43">
        <f>IF(I20="Não aplicável",0,I20)</f>
        <v>0</v>
      </c>
      <c r="H111" s="37">
        <f>F111*G111</f>
        <v>0</v>
      </c>
      <c r="I111" s="24">
        <f>E111-H111</f>
        <v>0</v>
      </c>
    </row>
    <row r="112" spans="1:10" ht="4.5" customHeight="1" x14ac:dyDescent="0.25">
      <c r="A112" s="44"/>
      <c r="B112" s="44"/>
      <c r="C112" s="44"/>
      <c r="D112" s="44"/>
      <c r="E112" s="27"/>
      <c r="F112" s="27"/>
      <c r="G112" s="45"/>
      <c r="H112" s="27"/>
      <c r="I112" s="46"/>
    </row>
    <row r="113" spans="1:12" ht="15" customHeight="1" x14ac:dyDescent="0.25">
      <c r="A113" s="187" t="s">
        <v>177</v>
      </c>
      <c r="B113" s="188"/>
      <c r="C113" s="188"/>
      <c r="D113" s="188"/>
      <c r="E113" s="188"/>
      <c r="F113" s="189" t="str">
        <f>A15</f>
        <v xml:space="preserve">Auxílio Alimentação </v>
      </c>
      <c r="G113" s="189"/>
      <c r="H113" s="189"/>
      <c r="I113" s="190"/>
    </row>
    <row r="114" spans="1:12" ht="23.25" customHeight="1" x14ac:dyDescent="0.25">
      <c r="A114" s="142" t="s">
        <v>87</v>
      </c>
      <c r="B114" s="142"/>
      <c r="C114" s="81" t="s">
        <v>96</v>
      </c>
      <c r="D114" s="81" t="s">
        <v>89</v>
      </c>
      <c r="E114" s="81" t="s">
        <v>90</v>
      </c>
      <c r="F114" s="81" t="s">
        <v>91</v>
      </c>
      <c r="G114" s="81" t="s">
        <v>92</v>
      </c>
      <c r="H114" s="79" t="str">
        <f>H106</f>
        <v>Valor desconto</v>
      </c>
      <c r="I114" s="80" t="s">
        <v>94</v>
      </c>
    </row>
    <row r="115" spans="1:12" ht="15" customHeight="1" x14ac:dyDescent="0.25">
      <c r="A115" s="186">
        <f>IF(I15="Não aplicável",0,I15)</f>
        <v>37.9</v>
      </c>
      <c r="B115" s="186"/>
      <c r="C115" s="42">
        <f>IF(I16="Não aplicável",0,I16)</f>
        <v>26</v>
      </c>
      <c r="D115" s="17">
        <v>1</v>
      </c>
      <c r="E115" s="37">
        <f>A115*C115*D115</f>
        <v>985.4</v>
      </c>
      <c r="F115" s="37">
        <f>E115</f>
        <v>985.4</v>
      </c>
      <c r="G115" s="43">
        <f>IF(I17="Não aplicável",0,I17)</f>
        <v>0.2</v>
      </c>
      <c r="H115" s="37">
        <f>F115*G115</f>
        <v>197.08</v>
      </c>
      <c r="I115" s="24">
        <f>E115-H115</f>
        <v>788.31999999999994</v>
      </c>
    </row>
    <row r="116" spans="1:12" ht="4.5" customHeight="1" x14ac:dyDescent="0.25"/>
    <row r="117" spans="1:12" ht="12" customHeight="1" x14ac:dyDescent="0.25">
      <c r="A117" s="193" t="s">
        <v>98</v>
      </c>
      <c r="B117" s="193"/>
      <c r="C117" s="193"/>
      <c r="D117" s="193"/>
      <c r="E117" s="193"/>
      <c r="F117" s="193"/>
      <c r="G117" s="193"/>
      <c r="H117" s="47">
        <f>H46+H91+H103</f>
        <v>1.9035829832764324</v>
      </c>
      <c r="I117" s="48">
        <f>I46+I91+I103</f>
        <v>12974.40853650479</v>
      </c>
      <c r="J117" s="34"/>
      <c r="L117" s="34"/>
    </row>
    <row r="118" spans="1:12" s="53" customFormat="1" ht="4.5" customHeight="1" x14ac:dyDescent="0.25">
      <c r="A118" s="49"/>
      <c r="B118" s="49"/>
      <c r="C118" s="49"/>
      <c r="D118" s="49"/>
      <c r="E118" s="49"/>
      <c r="F118" s="49"/>
      <c r="G118" s="49"/>
      <c r="H118" s="50"/>
      <c r="I118" s="51"/>
      <c r="J118" s="52"/>
      <c r="L118" s="52"/>
    </row>
    <row r="119" spans="1:12" ht="11.25" customHeight="1" x14ac:dyDescent="0.25">
      <c r="A119" s="160" t="s">
        <v>99</v>
      </c>
      <c r="B119" s="160"/>
      <c r="C119" s="160"/>
      <c r="D119" s="160"/>
      <c r="E119" s="160"/>
      <c r="F119" s="160"/>
      <c r="G119" s="160"/>
      <c r="H119" s="160"/>
      <c r="I119" s="160"/>
    </row>
    <row r="120" spans="1:12" ht="33.75" customHeight="1" x14ac:dyDescent="0.25">
      <c r="A120" s="22" t="s">
        <v>33</v>
      </c>
      <c r="B120" s="150" t="s">
        <v>100</v>
      </c>
      <c r="C120" s="150"/>
      <c r="D120" s="150"/>
      <c r="E120" s="150"/>
      <c r="F120" s="150"/>
      <c r="G120" s="150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43" t="s">
        <v>101</v>
      </c>
      <c r="C121" s="143"/>
      <c r="D121" s="143"/>
      <c r="E121" s="143"/>
      <c r="F121" s="143"/>
      <c r="G121" s="143"/>
      <c r="H121" s="23">
        <f t="shared" ref="H121:H127" si="6">I121/$I$133</f>
        <v>0</v>
      </c>
      <c r="I121" s="24">
        <v>0</v>
      </c>
    </row>
    <row r="122" spans="1:12" ht="15" customHeight="1" x14ac:dyDescent="0.25">
      <c r="A122" s="17">
        <v>2</v>
      </c>
      <c r="B122" s="151" t="s">
        <v>102</v>
      </c>
      <c r="C122" s="151"/>
      <c r="D122" s="151"/>
      <c r="E122" s="151"/>
      <c r="F122" s="151"/>
      <c r="G122" s="151"/>
      <c r="H122" s="23">
        <f t="shared" si="6"/>
        <v>0</v>
      </c>
      <c r="I122" s="24">
        <v>0</v>
      </c>
    </row>
    <row r="123" spans="1:12" ht="15" customHeight="1" x14ac:dyDescent="0.25">
      <c r="A123" s="17">
        <v>3</v>
      </c>
      <c r="B123" s="143" t="s">
        <v>103</v>
      </c>
      <c r="C123" s="143"/>
      <c r="D123" s="143"/>
      <c r="E123" s="143"/>
      <c r="F123" s="143"/>
      <c r="G123" s="143"/>
      <c r="H123" s="23">
        <f t="shared" si="6"/>
        <v>0</v>
      </c>
      <c r="I123" s="24">
        <v>0</v>
      </c>
    </row>
    <row r="124" spans="1:12" ht="15" customHeight="1" x14ac:dyDescent="0.25">
      <c r="A124" s="17">
        <v>4</v>
      </c>
      <c r="B124" s="143" t="s">
        <v>200</v>
      </c>
      <c r="C124" s="143"/>
      <c r="D124" s="143"/>
      <c r="E124" s="143"/>
      <c r="F124" s="143"/>
      <c r="G124" s="143"/>
      <c r="H124" s="23">
        <f t="shared" si="6"/>
        <v>0</v>
      </c>
      <c r="I124" s="24">
        <f>IF(F131=20%,G131,0)</f>
        <v>0</v>
      </c>
    </row>
    <row r="125" spans="1:12" ht="15" customHeight="1" x14ac:dyDescent="0.25">
      <c r="A125" s="17">
        <v>5</v>
      </c>
      <c r="B125" s="143" t="s">
        <v>202</v>
      </c>
      <c r="C125" s="143"/>
      <c r="D125" s="143"/>
      <c r="E125" s="143"/>
      <c r="F125" s="143"/>
      <c r="G125" s="143"/>
      <c r="H125" s="23">
        <f t="shared" si="6"/>
        <v>0</v>
      </c>
      <c r="I125" s="24">
        <v>0</v>
      </c>
    </row>
    <row r="126" spans="1:12" ht="15" customHeight="1" x14ac:dyDescent="0.25">
      <c r="A126" s="17">
        <v>6</v>
      </c>
      <c r="B126" s="143" t="s">
        <v>201</v>
      </c>
      <c r="C126" s="143"/>
      <c r="D126" s="143"/>
      <c r="E126" s="143"/>
      <c r="F126" s="143"/>
      <c r="G126" s="143"/>
      <c r="H126" s="23">
        <f t="shared" si="6"/>
        <v>0</v>
      </c>
      <c r="I126" s="24">
        <v>0</v>
      </c>
    </row>
    <row r="127" spans="1:12" ht="15" customHeight="1" x14ac:dyDescent="0.25">
      <c r="A127" s="17">
        <v>7</v>
      </c>
      <c r="B127" s="143" t="s">
        <v>105</v>
      </c>
      <c r="C127" s="143"/>
      <c r="D127" s="143"/>
      <c r="E127" s="143"/>
      <c r="F127" s="143"/>
      <c r="G127" s="143"/>
      <c r="H127" s="23">
        <f t="shared" si="6"/>
        <v>0</v>
      </c>
      <c r="I127" s="24">
        <v>0</v>
      </c>
    </row>
    <row r="128" spans="1:12" ht="15" customHeight="1" x14ac:dyDescent="0.25">
      <c r="A128" s="147" t="s">
        <v>106</v>
      </c>
      <c r="B128" s="147"/>
      <c r="C128" s="147"/>
      <c r="D128" s="147"/>
      <c r="E128" s="147"/>
      <c r="F128" s="147"/>
      <c r="G128" s="147"/>
      <c r="H128" s="25">
        <f>H121+H122+H123+H124+H125+H127</f>
        <v>0</v>
      </c>
      <c r="I128" s="54">
        <f>SUM(I121:I127)</f>
        <v>0</v>
      </c>
      <c r="J128" s="34"/>
    </row>
    <row r="129" spans="1:12" ht="46.5" customHeight="1" x14ac:dyDescent="0.25">
      <c r="B129" s="148" t="s">
        <v>203</v>
      </c>
      <c r="C129" s="148"/>
      <c r="D129" s="148"/>
      <c r="E129" s="148"/>
      <c r="F129" s="148"/>
      <c r="G129" s="148"/>
      <c r="H129" s="148"/>
      <c r="I129" s="148"/>
    </row>
    <row r="130" spans="1:12" ht="5.25" customHeight="1" x14ac:dyDescent="0.25"/>
    <row r="131" spans="1:12" ht="48.75" customHeight="1" x14ac:dyDescent="0.25">
      <c r="A131" s="195" t="s">
        <v>107</v>
      </c>
      <c r="B131" s="195"/>
      <c r="C131" s="195"/>
      <c r="D131" s="195"/>
      <c r="E131" s="195"/>
      <c r="F131" s="55">
        <f>I29</f>
        <v>0.1</v>
      </c>
      <c r="G131" s="56">
        <f>I133*F131</f>
        <v>1297.4408536504791</v>
      </c>
      <c r="H131" s="57" t="s">
        <v>108</v>
      </c>
      <c r="I131" s="58">
        <f>I97</f>
        <v>0</v>
      </c>
    </row>
    <row r="132" spans="1:12" s="61" customFormat="1" ht="16.5" customHeight="1" x14ac:dyDescent="0.25">
      <c r="A132" s="196" t="s">
        <v>109</v>
      </c>
      <c r="B132" s="196"/>
      <c r="C132" s="57" t="s">
        <v>110</v>
      </c>
      <c r="D132" s="57" t="s">
        <v>111</v>
      </c>
      <c r="E132" s="57" t="s">
        <v>112</v>
      </c>
      <c r="F132" s="57" t="s">
        <v>113</v>
      </c>
      <c r="G132" s="57" t="s">
        <v>114</v>
      </c>
      <c r="H132" s="57" t="s">
        <v>115</v>
      </c>
      <c r="I132" s="59" t="s">
        <v>116</v>
      </c>
      <c r="J132" s="60"/>
    </row>
    <row r="133" spans="1:12" ht="16.5" customHeight="1" x14ac:dyDescent="0.25">
      <c r="A133" s="197">
        <f>I46</f>
        <v>6815.7829999999994</v>
      </c>
      <c r="B133" s="197"/>
      <c r="C133" s="62">
        <f>I66</f>
        <v>2508.2081439999997</v>
      </c>
      <c r="D133" s="62">
        <f>I78</f>
        <v>1737.6361653690001</v>
      </c>
      <c r="E133" s="62">
        <f>I85</f>
        <v>485.01111827999995</v>
      </c>
      <c r="F133" s="62">
        <f>I89</f>
        <v>639.450108855792</v>
      </c>
      <c r="G133" s="62">
        <f>I103</f>
        <v>788.31999999999994</v>
      </c>
      <c r="H133" s="62">
        <f>A133+C133+D133+E133+F133+G133</f>
        <v>12974.40853650479</v>
      </c>
      <c r="I133" s="62">
        <f>H133-I131</f>
        <v>12974.40853650479</v>
      </c>
      <c r="J133" s="34"/>
    </row>
    <row r="134" spans="1:12" ht="4.5" customHeight="1" x14ac:dyDescent="0.25">
      <c r="A134" s="29"/>
      <c r="B134" s="198"/>
      <c r="C134" s="198"/>
      <c r="D134" s="198"/>
      <c r="E134" s="198"/>
      <c r="F134" s="198"/>
      <c r="G134" s="198"/>
      <c r="H134" s="198"/>
      <c r="I134" s="198"/>
    </row>
    <row r="135" spans="1:12" ht="33.75" customHeight="1" x14ac:dyDescent="0.25">
      <c r="A135" s="22" t="s">
        <v>42</v>
      </c>
      <c r="B135" s="150" t="s">
        <v>117</v>
      </c>
      <c r="C135" s="150"/>
      <c r="D135" s="150"/>
      <c r="E135" s="150"/>
      <c r="F135" s="150"/>
      <c r="G135" s="150"/>
      <c r="H135" s="22" t="s">
        <v>35</v>
      </c>
      <c r="I135" s="22" t="s">
        <v>36</v>
      </c>
    </row>
    <row r="136" spans="1:12" ht="15" customHeight="1" x14ac:dyDescent="0.25">
      <c r="A136" s="17">
        <v>1</v>
      </c>
      <c r="B136" s="143" t="s">
        <v>118</v>
      </c>
      <c r="C136" s="143"/>
      <c r="D136" s="143"/>
      <c r="E136" s="143"/>
      <c r="F136" s="143"/>
      <c r="G136" s="143"/>
      <c r="H136" s="23">
        <f>I136/$I$146</f>
        <v>0</v>
      </c>
      <c r="I136" s="24">
        <v>0</v>
      </c>
    </row>
    <row r="137" spans="1:12" ht="15" customHeight="1" x14ac:dyDescent="0.25">
      <c r="A137" s="17">
        <v>2</v>
      </c>
      <c r="B137" s="143" t="s">
        <v>119</v>
      </c>
      <c r="C137" s="143"/>
      <c r="D137" s="143"/>
      <c r="E137" s="143"/>
      <c r="F137" s="143"/>
      <c r="G137" s="143"/>
      <c r="H137" s="23">
        <f>I137/$I$146</f>
        <v>0</v>
      </c>
      <c r="I137" s="24">
        <v>0</v>
      </c>
    </row>
    <row r="138" spans="1:12" ht="35.65" customHeight="1" x14ac:dyDescent="0.25">
      <c r="A138" s="147" t="s">
        <v>182</v>
      </c>
      <c r="B138" s="147"/>
      <c r="C138" s="147"/>
      <c r="D138" s="147"/>
      <c r="E138" s="147"/>
      <c r="F138" s="147"/>
      <c r="G138" s="147"/>
      <c r="H138" s="25">
        <f>H136+H137</f>
        <v>0</v>
      </c>
      <c r="I138" s="26">
        <f>SUM(I136:I137)</f>
        <v>0</v>
      </c>
    </row>
    <row r="139" spans="1:12" ht="4.5" customHeight="1" x14ac:dyDescent="0.25"/>
    <row r="140" spans="1:12" ht="33.75" customHeight="1" x14ac:dyDescent="0.25">
      <c r="A140" s="22" t="s">
        <v>54</v>
      </c>
      <c r="B140" s="150" t="s">
        <v>120</v>
      </c>
      <c r="C140" s="150"/>
      <c r="D140" s="150"/>
      <c r="E140" s="150"/>
      <c r="F140" s="150"/>
      <c r="G140" s="150"/>
      <c r="H140" s="22" t="s">
        <v>35</v>
      </c>
      <c r="I140" s="22" t="s">
        <v>36</v>
      </c>
    </row>
    <row r="141" spans="1:12" ht="15" customHeight="1" x14ac:dyDescent="0.25">
      <c r="A141" s="17">
        <v>1</v>
      </c>
      <c r="B141" s="143" t="s">
        <v>120</v>
      </c>
      <c r="C141" s="143"/>
      <c r="D141" s="143"/>
      <c r="E141" s="143"/>
      <c r="F141" s="143"/>
      <c r="G141" s="143"/>
      <c r="H141" s="23">
        <f>I141/I146</f>
        <v>0</v>
      </c>
      <c r="I141" s="24">
        <v>0</v>
      </c>
    </row>
    <row r="142" spans="1:12" ht="36.6" customHeight="1" x14ac:dyDescent="0.25">
      <c r="A142" s="147" t="s">
        <v>181</v>
      </c>
      <c r="B142" s="147"/>
      <c r="C142" s="147"/>
      <c r="D142" s="147"/>
      <c r="E142" s="147"/>
      <c r="F142" s="147"/>
      <c r="G142" s="147"/>
      <c r="H142" s="25">
        <f>H141</f>
        <v>0</v>
      </c>
      <c r="I142" s="26">
        <f>I141</f>
        <v>0</v>
      </c>
      <c r="J142" s="34"/>
      <c r="K142" s="34"/>
      <c r="L142" s="2"/>
    </row>
    <row r="143" spans="1:12" ht="4.5" customHeight="1" x14ac:dyDescent="0.25">
      <c r="A143" s="28"/>
      <c r="B143" s="28"/>
      <c r="C143" s="28"/>
      <c r="D143" s="28"/>
      <c r="E143" s="28"/>
      <c r="F143" s="28"/>
      <c r="G143" s="28"/>
      <c r="H143" s="35"/>
      <c r="I143" s="36"/>
    </row>
    <row r="144" spans="1:12" ht="39" customHeight="1" x14ac:dyDescent="0.25">
      <c r="A144" s="194" t="s">
        <v>121</v>
      </c>
      <c r="B144" s="194"/>
      <c r="C144" s="194"/>
      <c r="D144" s="194"/>
      <c r="E144" s="194"/>
      <c r="F144" s="55">
        <v>0.18</v>
      </c>
      <c r="G144" s="56">
        <f>I146*F144</f>
        <v>2335.3935365708621</v>
      </c>
      <c r="H144" s="57" t="s">
        <v>108</v>
      </c>
      <c r="I144" s="58">
        <f>I97</f>
        <v>0</v>
      </c>
      <c r="L144" s="2"/>
    </row>
    <row r="145" spans="1:12" s="61" customFormat="1" ht="16.5" customHeight="1" x14ac:dyDescent="0.25">
      <c r="A145" s="196" t="s">
        <v>109</v>
      </c>
      <c r="B145" s="196"/>
      <c r="C145" s="57" t="s">
        <v>110</v>
      </c>
      <c r="D145" s="57" t="s">
        <v>111</v>
      </c>
      <c r="E145" s="57" t="s">
        <v>112</v>
      </c>
      <c r="F145" s="57" t="s">
        <v>113</v>
      </c>
      <c r="G145" s="57" t="s">
        <v>114</v>
      </c>
      <c r="H145" s="57" t="s">
        <v>115</v>
      </c>
      <c r="I145" s="59" t="s">
        <v>116</v>
      </c>
      <c r="J145" s="60"/>
      <c r="L145" s="60"/>
    </row>
    <row r="146" spans="1:12" ht="16.5" customHeight="1" x14ac:dyDescent="0.25">
      <c r="A146" s="197">
        <f>I46</f>
        <v>6815.7829999999994</v>
      </c>
      <c r="B146" s="197"/>
      <c r="C146" s="62">
        <f>I66</f>
        <v>2508.2081439999997</v>
      </c>
      <c r="D146" s="62">
        <f>I78</f>
        <v>1737.6361653690001</v>
      </c>
      <c r="E146" s="62">
        <f>I85</f>
        <v>485.01111827999995</v>
      </c>
      <c r="F146" s="62">
        <f>I89</f>
        <v>639.450108855792</v>
      </c>
      <c r="G146" s="62">
        <f>I103</f>
        <v>788.31999999999994</v>
      </c>
      <c r="H146" s="62">
        <f>A146+C146+D146+E146+F146+G146</f>
        <v>12974.40853650479</v>
      </c>
      <c r="I146" s="62">
        <f>H146-I144</f>
        <v>12974.40853650479</v>
      </c>
      <c r="J146" s="34"/>
      <c r="L146" s="2"/>
    </row>
    <row r="147" spans="1:12" ht="4.5" customHeight="1" x14ac:dyDescent="0.25"/>
    <row r="148" spans="1:12" ht="12" customHeight="1" x14ac:dyDescent="0.25">
      <c r="A148" s="193" t="s">
        <v>122</v>
      </c>
      <c r="B148" s="193"/>
      <c r="C148" s="193"/>
      <c r="D148" s="193"/>
      <c r="E148" s="193"/>
      <c r="F148" s="193"/>
      <c r="G148" s="193"/>
      <c r="H148" s="47">
        <f>H128+H138+H142</f>
        <v>0</v>
      </c>
      <c r="I148" s="48">
        <f>I128+I138+I142</f>
        <v>0</v>
      </c>
    </row>
    <row r="149" spans="1:12" ht="4.5" customHeight="1" x14ac:dyDescent="0.25"/>
    <row r="150" spans="1:12" ht="11.25" customHeight="1" x14ac:dyDescent="0.25">
      <c r="A150" s="160" t="s">
        <v>123</v>
      </c>
      <c r="B150" s="160"/>
      <c r="C150" s="160"/>
      <c r="D150" s="160"/>
      <c r="E150" s="160"/>
      <c r="F150" s="160"/>
      <c r="G150" s="160"/>
      <c r="H150" s="160"/>
      <c r="I150" s="160"/>
    </row>
    <row r="151" spans="1:12" ht="33.75" customHeight="1" x14ac:dyDescent="0.25">
      <c r="A151" s="22" t="s">
        <v>33</v>
      </c>
      <c r="B151" s="150" t="s">
        <v>226</v>
      </c>
      <c r="C151" s="150"/>
      <c r="D151" s="150"/>
      <c r="E151" s="150"/>
      <c r="F151" s="150"/>
      <c r="G151" s="150"/>
      <c r="H151" s="22" t="s">
        <v>35</v>
      </c>
      <c r="I151" s="22" t="s">
        <v>36</v>
      </c>
    </row>
    <row r="152" spans="1:12" ht="15" customHeight="1" x14ac:dyDescent="0.25">
      <c r="A152" s="17">
        <v>1</v>
      </c>
      <c r="B152" s="143" t="s">
        <v>124</v>
      </c>
      <c r="C152" s="143"/>
      <c r="D152" s="143"/>
      <c r="E152" s="143"/>
      <c r="F152" s="143"/>
      <c r="G152" s="143"/>
      <c r="H152" s="23">
        <f>I152/$I$117</f>
        <v>1.8696883852691217E-2</v>
      </c>
      <c r="I152" s="24">
        <f>($D$162/$E$163)*G162</f>
        <v>242.58100946439552</v>
      </c>
    </row>
    <row r="153" spans="1:12" ht="15" customHeight="1" x14ac:dyDescent="0.25">
      <c r="A153" s="17">
        <v>2</v>
      </c>
      <c r="B153" s="143" t="s">
        <v>125</v>
      </c>
      <c r="C153" s="143"/>
      <c r="D153" s="143"/>
      <c r="E153" s="143"/>
      <c r="F153" s="143"/>
      <c r="G153" s="143"/>
      <c r="H153" s="23">
        <f>I153/$I$117</f>
        <v>8.6118980169971659E-2</v>
      </c>
      <c r="I153" s="24">
        <f>($D$162/$E$163)*G163</f>
        <v>1117.3428314723672</v>
      </c>
    </row>
    <row r="154" spans="1:12" ht="15" customHeight="1" x14ac:dyDescent="0.25">
      <c r="A154" s="17">
        <v>3</v>
      </c>
      <c r="B154" s="143" t="s">
        <v>13</v>
      </c>
      <c r="C154" s="143"/>
      <c r="D154" s="143"/>
      <c r="E154" s="143"/>
      <c r="F154" s="143"/>
      <c r="G154" s="143"/>
      <c r="H154" s="23">
        <f>I154/$I$117</f>
        <v>2.8328611898016998E-2</v>
      </c>
      <c r="I154" s="24">
        <f>($D$162/$E$163)*G164</f>
        <v>367.5469840369629</v>
      </c>
    </row>
    <row r="155" spans="1:12" ht="15" customHeight="1" x14ac:dyDescent="0.25">
      <c r="A155" s="17">
        <v>4</v>
      </c>
      <c r="B155" s="143" t="s">
        <v>228</v>
      </c>
      <c r="C155" s="143"/>
      <c r="D155" s="143"/>
      <c r="E155" s="143"/>
      <c r="F155" s="143"/>
      <c r="G155" s="143"/>
      <c r="H155" s="23">
        <f>I155/$I$117</f>
        <v>0</v>
      </c>
      <c r="I155" s="24">
        <f>($D$162/$E$163)*G165</f>
        <v>0</v>
      </c>
    </row>
    <row r="156" spans="1:12" ht="15" customHeight="1" x14ac:dyDescent="0.25">
      <c r="A156" s="17">
        <v>5</v>
      </c>
      <c r="B156" s="143" t="s">
        <v>126</v>
      </c>
      <c r="C156" s="143"/>
      <c r="D156" s="143"/>
      <c r="E156" s="143"/>
      <c r="F156" s="143"/>
      <c r="G156" s="143"/>
      <c r="H156" s="23">
        <f>I156/$I$117</f>
        <v>0</v>
      </c>
      <c r="I156" s="24">
        <f>($D$162/$E$163)*G166</f>
        <v>0</v>
      </c>
    </row>
    <row r="157" spans="1:12" ht="15" customHeight="1" x14ac:dyDescent="0.25">
      <c r="A157" s="147" t="s">
        <v>127</v>
      </c>
      <c r="B157" s="147"/>
      <c r="C157" s="147"/>
      <c r="D157" s="147"/>
      <c r="E157" s="147"/>
      <c r="F157" s="147"/>
      <c r="G157" s="147"/>
      <c r="H157" s="25">
        <f>H152+H153+H154+H155+H156</f>
        <v>0.13314447592067988</v>
      </c>
      <c r="I157" s="26">
        <f>SUM(I152:I156)</f>
        <v>1727.4708249737255</v>
      </c>
    </row>
    <row r="158" spans="1:12" ht="11.25" customHeight="1" x14ac:dyDescent="0.25">
      <c r="A158" s="118" t="s">
        <v>129</v>
      </c>
      <c r="B158" s="148" t="s">
        <v>128</v>
      </c>
      <c r="C158" s="148"/>
      <c r="D158" s="148"/>
      <c r="E158" s="148"/>
      <c r="F158" s="148"/>
      <c r="G158" s="148"/>
      <c r="H158" s="148"/>
      <c r="I158" s="148"/>
    </row>
    <row r="159" spans="1:12" ht="18.75" customHeight="1" x14ac:dyDescent="0.25">
      <c r="A159" s="118" t="s">
        <v>227</v>
      </c>
      <c r="B159" s="203" t="s">
        <v>130</v>
      </c>
      <c r="C159" s="203"/>
      <c r="D159" s="203"/>
      <c r="E159" s="203"/>
      <c r="F159" s="203"/>
      <c r="G159" s="203"/>
      <c r="H159" s="203"/>
      <c r="I159" s="203"/>
    </row>
    <row r="160" spans="1:12" ht="13.5" customHeight="1" x14ac:dyDescent="0.25">
      <c r="A160" s="182" t="s">
        <v>131</v>
      </c>
      <c r="B160" s="182"/>
      <c r="C160" s="182"/>
      <c r="D160" s="182"/>
      <c r="E160" s="182"/>
      <c r="F160" s="182"/>
      <c r="G160" s="182"/>
      <c r="H160" s="182"/>
      <c r="I160" s="182"/>
    </row>
    <row r="161" spans="1:10" ht="13.5" customHeight="1" x14ac:dyDescent="0.25">
      <c r="A161" s="159" t="s">
        <v>132</v>
      </c>
      <c r="B161" s="159"/>
      <c r="C161" s="17" t="s">
        <v>133</v>
      </c>
      <c r="D161" s="168" t="s">
        <v>134</v>
      </c>
      <c r="E161" s="168"/>
      <c r="F161" s="17" t="s">
        <v>135</v>
      </c>
      <c r="G161" s="63" t="s">
        <v>136</v>
      </c>
      <c r="H161" s="159" t="s">
        <v>137</v>
      </c>
      <c r="I161" s="159"/>
    </row>
    <row r="162" spans="1:10" ht="13.5" customHeight="1" x14ac:dyDescent="0.25">
      <c r="A162" s="204">
        <f>I117</f>
        <v>12974.40853650479</v>
      </c>
      <c r="B162" s="204"/>
      <c r="C162" s="24">
        <f>I148</f>
        <v>0</v>
      </c>
      <c r="D162" s="205">
        <f>A162+C162</f>
        <v>12974.40853650479</v>
      </c>
      <c r="E162" s="205"/>
      <c r="F162" s="17" t="str">
        <f>B152</f>
        <v>PIS</v>
      </c>
      <c r="G162" s="64">
        <v>1.6500000000000001E-2</v>
      </c>
      <c r="H162" s="200">
        <v>6.4999999999999997E-3</v>
      </c>
      <c r="I162" s="200"/>
      <c r="J162" s="34"/>
    </row>
    <row r="163" spans="1:10" ht="13.5" customHeight="1" x14ac:dyDescent="0.25">
      <c r="A163" s="199" t="s">
        <v>138</v>
      </c>
      <c r="B163" s="199"/>
      <c r="C163" s="63">
        <v>1</v>
      </c>
      <c r="D163" s="65">
        <f>G167/1</f>
        <v>0.11749999999999999</v>
      </c>
      <c r="E163" s="66">
        <f>C163-D163</f>
        <v>0.88250000000000006</v>
      </c>
      <c r="F163" s="17" t="str">
        <f>B153</f>
        <v>COFINS</v>
      </c>
      <c r="G163" s="64">
        <v>7.5999999999999998E-2</v>
      </c>
      <c r="H163" s="200">
        <v>0.03</v>
      </c>
      <c r="I163" s="200"/>
    </row>
    <row r="164" spans="1:10" ht="13.5" customHeight="1" x14ac:dyDescent="0.25">
      <c r="A164" s="201" t="s">
        <v>139</v>
      </c>
      <c r="B164" s="201"/>
      <c r="C164" s="17">
        <v>1</v>
      </c>
      <c r="D164" s="67">
        <f>H167</f>
        <v>6.1499999999999999E-2</v>
      </c>
      <c r="E164" s="68">
        <f>C164-D164</f>
        <v>0.9385</v>
      </c>
      <c r="F164" s="17" t="str">
        <f>B154</f>
        <v>ISS</v>
      </c>
      <c r="G164" s="64">
        <f>I11</f>
        <v>2.5000000000000001E-2</v>
      </c>
      <c r="H164" s="200">
        <f>I11</f>
        <v>2.5000000000000001E-2</v>
      </c>
      <c r="I164" s="200"/>
    </row>
    <row r="165" spans="1:10" ht="13.5" customHeight="1" x14ac:dyDescent="0.25">
      <c r="A165" s="202" t="s">
        <v>140</v>
      </c>
      <c r="B165" s="202"/>
      <c r="C165" s="17">
        <v>1</v>
      </c>
      <c r="D165" s="69">
        <v>0.09</v>
      </c>
      <c r="E165" s="70">
        <f>C165-D165</f>
        <v>0.91</v>
      </c>
      <c r="F165" s="17" t="s">
        <v>141</v>
      </c>
      <c r="G165" s="64">
        <v>0</v>
      </c>
      <c r="H165" s="200">
        <v>0</v>
      </c>
      <c r="I165" s="200"/>
    </row>
    <row r="166" spans="1:10" ht="13.5" customHeight="1" x14ac:dyDescent="0.25">
      <c r="A166" s="207" t="s">
        <v>142</v>
      </c>
      <c r="B166" s="207" t="s">
        <v>143</v>
      </c>
      <c r="C166" s="207"/>
      <c r="D166" s="207"/>
      <c r="E166" s="207"/>
      <c r="F166" s="12" t="s">
        <v>230</v>
      </c>
      <c r="G166" s="64">
        <v>0</v>
      </c>
      <c r="H166" s="200">
        <v>0</v>
      </c>
      <c r="I166" s="200"/>
    </row>
    <row r="167" spans="1:10" ht="18" customHeight="1" x14ac:dyDescent="0.25">
      <c r="A167" s="207"/>
      <c r="B167" s="207"/>
      <c r="C167" s="207"/>
      <c r="D167" s="207"/>
      <c r="E167" s="207"/>
      <c r="F167" s="3" t="s">
        <v>144</v>
      </c>
      <c r="G167" s="71">
        <f>SUM(G162:G166)</f>
        <v>0.11749999999999999</v>
      </c>
      <c r="H167" s="208">
        <f>SUM(H162:I166)</f>
        <v>6.1499999999999999E-2</v>
      </c>
      <c r="I167" s="208"/>
    </row>
    <row r="168" spans="1:10" ht="18" customHeight="1" x14ac:dyDescent="0.25">
      <c r="A168" s="118" t="s">
        <v>229</v>
      </c>
      <c r="B168" s="203" t="s">
        <v>146</v>
      </c>
      <c r="C168" s="203"/>
      <c r="D168" s="203"/>
      <c r="E168" s="203"/>
      <c r="F168" s="203"/>
      <c r="G168" s="203"/>
      <c r="H168" s="203"/>
      <c r="I168" s="203"/>
    </row>
    <row r="169" spans="1:10" ht="4.5" customHeight="1" x14ac:dyDescent="0.25">
      <c r="A169" s="72"/>
      <c r="B169" s="209"/>
      <c r="C169" s="209"/>
      <c r="D169" s="209"/>
      <c r="E169" s="209"/>
      <c r="F169" s="209"/>
      <c r="G169" s="209"/>
      <c r="H169" s="209"/>
      <c r="I169" s="209"/>
    </row>
    <row r="170" spans="1:10" ht="12" customHeight="1" x14ac:dyDescent="0.25">
      <c r="A170" s="193" t="s">
        <v>147</v>
      </c>
      <c r="B170" s="193"/>
      <c r="C170" s="193"/>
      <c r="D170" s="193"/>
      <c r="E170" s="193"/>
      <c r="F170" s="193"/>
      <c r="G170" s="193"/>
      <c r="H170" s="47">
        <f>H157</f>
        <v>0.13314447592067988</v>
      </c>
      <c r="I170" s="48">
        <f>I157</f>
        <v>1727.4708249737255</v>
      </c>
    </row>
    <row r="171" spans="1:10" ht="4.5" customHeight="1" x14ac:dyDescent="0.25"/>
    <row r="172" spans="1:10" ht="11.25" customHeight="1" x14ac:dyDescent="0.25">
      <c r="A172" s="206" t="s">
        <v>148</v>
      </c>
      <c r="B172" s="206"/>
      <c r="C172" s="206"/>
      <c r="D172" s="206"/>
      <c r="E172" s="206"/>
      <c r="F172" s="206"/>
      <c r="G172" s="206"/>
      <c r="H172" s="206"/>
      <c r="I172" s="206"/>
    </row>
    <row r="173" spans="1:10" ht="11.25" customHeight="1" x14ac:dyDescent="0.25">
      <c r="A173" s="160" t="s">
        <v>32</v>
      </c>
      <c r="B173" s="160"/>
      <c r="C173" s="160"/>
      <c r="D173" s="160"/>
      <c r="E173" s="160"/>
      <c r="F173" s="160"/>
      <c r="G173" s="160"/>
      <c r="H173" s="160"/>
      <c r="I173" s="160"/>
    </row>
    <row r="174" spans="1:10" ht="15" customHeight="1" x14ac:dyDescent="0.25">
      <c r="A174" s="17">
        <v>1</v>
      </c>
      <c r="B174" s="143" t="s">
        <v>149</v>
      </c>
      <c r="C174" s="143"/>
      <c r="D174" s="143"/>
      <c r="E174" s="143"/>
      <c r="F174" s="143"/>
      <c r="G174" s="143"/>
      <c r="H174" s="23">
        <f>I174/$G$197</f>
        <v>0.4635994172173899</v>
      </c>
      <c r="I174" s="73">
        <f>I46</f>
        <v>6815.7829999999994</v>
      </c>
    </row>
    <row r="175" spans="1:10" ht="15" customHeight="1" x14ac:dyDescent="0.25">
      <c r="A175" s="17">
        <v>2</v>
      </c>
      <c r="B175" s="143" t="s">
        <v>150</v>
      </c>
      <c r="C175" s="143"/>
      <c r="D175" s="143"/>
      <c r="E175" s="143"/>
      <c r="F175" s="143"/>
      <c r="G175" s="143"/>
      <c r="H175" s="23">
        <f>I175/$G$197</f>
        <v>0.36528019113914634</v>
      </c>
      <c r="I175" s="73">
        <f>I66+I78+I85+I89</f>
        <v>5370.3055365047921</v>
      </c>
    </row>
    <row r="176" spans="1:10" ht="15" customHeight="1" x14ac:dyDescent="0.25">
      <c r="A176" s="17">
        <v>3</v>
      </c>
      <c r="B176" s="143" t="s">
        <v>151</v>
      </c>
      <c r="C176" s="143"/>
      <c r="D176" s="143"/>
      <c r="E176" s="143"/>
      <c r="F176" s="143"/>
      <c r="G176" s="143"/>
      <c r="H176" s="23">
        <f>I176/$G$197</f>
        <v>5.3620353315358305E-2</v>
      </c>
      <c r="I176" s="73">
        <f>I103</f>
        <v>788.31999999999994</v>
      </c>
    </row>
    <row r="177" spans="1:11" s="28" customFormat="1" ht="15" customHeight="1" x14ac:dyDescent="0.25">
      <c r="A177" s="193" t="s">
        <v>152</v>
      </c>
      <c r="B177" s="193"/>
      <c r="C177" s="193"/>
      <c r="D177" s="193"/>
      <c r="E177" s="193"/>
      <c r="F177" s="193"/>
      <c r="G177" s="193"/>
      <c r="H177" s="47">
        <f>H174+H175+H176</f>
        <v>0.88249996167189448</v>
      </c>
      <c r="I177" s="48">
        <f>SUM(I174:I176)</f>
        <v>12974.40853650479</v>
      </c>
      <c r="J177" s="35"/>
    </row>
    <row r="178" spans="1:11" ht="4.5" customHeight="1" x14ac:dyDescent="0.25"/>
    <row r="179" spans="1:11" ht="11.25" customHeight="1" x14ac:dyDescent="0.25">
      <c r="A179" s="160" t="s">
        <v>99</v>
      </c>
      <c r="B179" s="160"/>
      <c r="C179" s="160"/>
      <c r="D179" s="160"/>
      <c r="E179" s="160"/>
      <c r="F179" s="160"/>
      <c r="G179" s="160"/>
      <c r="H179" s="160"/>
      <c r="I179" s="160"/>
    </row>
    <row r="180" spans="1:11" ht="15" customHeight="1" x14ac:dyDescent="0.25">
      <c r="A180" s="17">
        <v>1</v>
      </c>
      <c r="B180" s="143" t="s">
        <v>153</v>
      </c>
      <c r="C180" s="143"/>
      <c r="D180" s="143"/>
      <c r="E180" s="143"/>
      <c r="F180" s="143"/>
      <c r="G180" s="143"/>
      <c r="H180" s="23">
        <f>I180/$G$197</f>
        <v>0</v>
      </c>
      <c r="I180" s="24">
        <f>I128</f>
        <v>0</v>
      </c>
    </row>
    <row r="181" spans="1:11" ht="15" customHeight="1" x14ac:dyDescent="0.25">
      <c r="A181" s="17">
        <v>2</v>
      </c>
      <c r="B181" s="143" t="s">
        <v>154</v>
      </c>
      <c r="C181" s="143"/>
      <c r="D181" s="143"/>
      <c r="E181" s="143"/>
      <c r="F181" s="143"/>
      <c r="G181" s="143"/>
      <c r="H181" s="23">
        <f>I181/$G$197</f>
        <v>0</v>
      </c>
      <c r="I181" s="24">
        <f>I138</f>
        <v>0</v>
      </c>
    </row>
    <row r="182" spans="1:11" ht="15" customHeight="1" x14ac:dyDescent="0.25">
      <c r="A182" s="17">
        <v>3</v>
      </c>
      <c r="B182" s="143" t="s">
        <v>155</v>
      </c>
      <c r="C182" s="143"/>
      <c r="D182" s="143"/>
      <c r="E182" s="143"/>
      <c r="F182" s="143"/>
      <c r="G182" s="143"/>
      <c r="H182" s="23">
        <f>I182/$G$197</f>
        <v>0</v>
      </c>
      <c r="I182" s="24">
        <f>I142</f>
        <v>0</v>
      </c>
    </row>
    <row r="183" spans="1:11" ht="15" customHeight="1" x14ac:dyDescent="0.25">
      <c r="A183" s="193" t="s">
        <v>156</v>
      </c>
      <c r="B183" s="193"/>
      <c r="C183" s="193"/>
      <c r="D183" s="193"/>
      <c r="E183" s="193"/>
      <c r="F183" s="193"/>
      <c r="G183" s="193"/>
      <c r="H183" s="47">
        <f>H180+H181+H182</f>
        <v>0</v>
      </c>
      <c r="I183" s="48">
        <f>I180+I181+I182</f>
        <v>0</v>
      </c>
    </row>
    <row r="184" spans="1:11" ht="4.5" customHeight="1" x14ac:dyDescent="0.25"/>
    <row r="185" spans="1:11" ht="11.25" customHeight="1" x14ac:dyDescent="0.25">
      <c r="A185" s="160" t="s">
        <v>123</v>
      </c>
      <c r="B185" s="160"/>
      <c r="C185" s="160"/>
      <c r="D185" s="160"/>
      <c r="E185" s="160"/>
      <c r="F185" s="160"/>
      <c r="G185" s="160"/>
      <c r="H185" s="160"/>
      <c r="I185" s="160"/>
    </row>
    <row r="186" spans="1:11" ht="15" customHeight="1" x14ac:dyDescent="0.25">
      <c r="A186" s="17">
        <v>1</v>
      </c>
      <c r="B186" s="143" t="s">
        <v>157</v>
      </c>
      <c r="C186" s="143"/>
      <c r="D186" s="143"/>
      <c r="E186" s="143"/>
      <c r="F186" s="143"/>
      <c r="G186" s="143"/>
      <c r="H186" s="23">
        <f>I186/$G$197</f>
        <v>0.11749999489682446</v>
      </c>
      <c r="I186" s="24">
        <f>I157</f>
        <v>1727.4708249737255</v>
      </c>
    </row>
    <row r="187" spans="1:11" ht="15" customHeight="1" x14ac:dyDescent="0.25">
      <c r="A187" s="193" t="s">
        <v>158</v>
      </c>
      <c r="B187" s="193"/>
      <c r="C187" s="193"/>
      <c r="D187" s="193"/>
      <c r="E187" s="193"/>
      <c r="F187" s="193"/>
      <c r="G187" s="193"/>
      <c r="H187" s="47">
        <f>H186</f>
        <v>0.11749999489682446</v>
      </c>
      <c r="I187" s="48">
        <f>I157</f>
        <v>1727.4708249737255</v>
      </c>
      <c r="K187" s="41"/>
    </row>
    <row r="188" spans="1:11" ht="4.5" customHeight="1" x14ac:dyDescent="0.25"/>
    <row r="189" spans="1:11" ht="11.25" customHeight="1" x14ac:dyDescent="0.25">
      <c r="A189" s="152" t="s">
        <v>197</v>
      </c>
      <c r="B189" s="152"/>
      <c r="C189" s="152"/>
      <c r="D189" s="152"/>
      <c r="E189" s="152"/>
      <c r="F189" s="152"/>
      <c r="G189" s="152"/>
      <c r="H189" s="152"/>
      <c r="I189" s="152"/>
    </row>
    <row r="190" spans="1:11" ht="4.9000000000000004" customHeight="1" x14ac:dyDescent="0.25">
      <c r="A190" s="141"/>
      <c r="B190" s="141"/>
      <c r="C190" s="141"/>
      <c r="D190" s="141"/>
      <c r="E190" s="141"/>
      <c r="F190" s="141"/>
      <c r="G190" s="141"/>
      <c r="H190" s="141"/>
      <c r="I190" s="141"/>
    </row>
    <row r="191" spans="1:11" ht="22.5" customHeight="1" x14ac:dyDescent="0.25">
      <c r="A191" s="135" t="s">
        <v>210</v>
      </c>
      <c r="B191" s="136"/>
      <c r="C191" s="136"/>
      <c r="D191" s="136"/>
      <c r="E191" s="136"/>
      <c r="F191" s="136"/>
      <c r="G191" s="136"/>
      <c r="H191" s="137"/>
      <c r="I191" s="100">
        <f>I124*H197</f>
        <v>0</v>
      </c>
    </row>
    <row r="192" spans="1:11" ht="4.5" customHeight="1" x14ac:dyDescent="0.25">
      <c r="A192" s="98"/>
      <c r="B192" s="98"/>
      <c r="C192" s="98"/>
      <c r="D192" s="98"/>
      <c r="E192" s="98"/>
      <c r="F192" s="98"/>
      <c r="G192" s="102"/>
      <c r="H192" s="102"/>
      <c r="I192" s="102"/>
    </row>
    <row r="193" spans="1:9" ht="40.5" customHeight="1" x14ac:dyDescent="0.25">
      <c r="A193" s="152" t="s">
        <v>195</v>
      </c>
      <c r="B193" s="152"/>
      <c r="C193" s="152"/>
      <c r="D193" s="152"/>
      <c r="E193" s="152"/>
      <c r="F193" s="135"/>
      <c r="G193" s="138" t="s">
        <v>199</v>
      </c>
      <c r="H193" s="139"/>
      <c r="I193" s="140"/>
    </row>
    <row r="194" spans="1:9" ht="11.25" customHeight="1" x14ac:dyDescent="0.25">
      <c r="A194" s="152"/>
      <c r="B194" s="152"/>
      <c r="C194" s="152"/>
      <c r="D194" s="152"/>
      <c r="E194" s="152"/>
      <c r="F194" s="152"/>
      <c r="G194" s="103"/>
      <c r="H194" s="104"/>
      <c r="I194" s="105">
        <f>((H70+H76+H77+H82+H83+H84)+((H70+H76+H77+H82+H83+H84)*H66))*I46*H197</f>
        <v>2624.2279834876558</v>
      </c>
    </row>
    <row r="195" spans="1:9" ht="4.9000000000000004" customHeight="1" x14ac:dyDescent="0.25">
      <c r="A195" s="141"/>
      <c r="B195" s="141"/>
      <c r="C195" s="141"/>
      <c r="D195" s="141"/>
      <c r="E195" s="141"/>
      <c r="F195" s="141"/>
      <c r="G195" s="141"/>
      <c r="H195" s="141"/>
      <c r="I195" s="141"/>
    </row>
    <row r="196" spans="1:9" ht="35.450000000000003" customHeight="1" x14ac:dyDescent="0.25">
      <c r="A196" s="153" t="s">
        <v>196</v>
      </c>
      <c r="B196" s="154"/>
      <c r="C196" s="154"/>
      <c r="D196" s="154"/>
      <c r="E196" s="154"/>
      <c r="F196" s="155"/>
      <c r="G196" s="83" t="s">
        <v>159</v>
      </c>
      <c r="H196" s="83" t="s">
        <v>160</v>
      </c>
      <c r="I196" s="83" t="s">
        <v>161</v>
      </c>
    </row>
    <row r="197" spans="1:9" ht="14.45" customHeight="1" x14ac:dyDescent="0.25">
      <c r="A197" s="156"/>
      <c r="B197" s="157"/>
      <c r="C197" s="157"/>
      <c r="D197" s="157"/>
      <c r="E197" s="157"/>
      <c r="F197" s="158"/>
      <c r="G197" s="91">
        <f>ROUND(I177+I183+I187,2)</f>
        <v>14701.88</v>
      </c>
      <c r="H197" s="82">
        <f>IF(D6="12x36",2,1)</f>
        <v>1</v>
      </c>
      <c r="I197" s="92">
        <f>G197*H197</f>
        <v>14701.88</v>
      </c>
    </row>
  </sheetData>
  <mergeCells count="184">
    <mergeCell ref="A193:F194"/>
    <mergeCell ref="G193:I193"/>
    <mergeCell ref="A195:I195"/>
    <mergeCell ref="A196:F197"/>
    <mergeCell ref="A185:I185"/>
    <mergeCell ref="B186:G186"/>
    <mergeCell ref="A187:G187"/>
    <mergeCell ref="A189:I189"/>
    <mergeCell ref="A190:I190"/>
    <mergeCell ref="A191:H191"/>
    <mergeCell ref="A177:G177"/>
    <mergeCell ref="A179:I179"/>
    <mergeCell ref="B180:G180"/>
    <mergeCell ref="B181:G181"/>
    <mergeCell ref="B182:G182"/>
    <mergeCell ref="A183:G183"/>
    <mergeCell ref="A170:G170"/>
    <mergeCell ref="A172:I172"/>
    <mergeCell ref="A173:I173"/>
    <mergeCell ref="B174:G174"/>
    <mergeCell ref="B175:G175"/>
    <mergeCell ref="B176:G176"/>
    <mergeCell ref="A166:A167"/>
    <mergeCell ref="B166:E167"/>
    <mergeCell ref="H166:I166"/>
    <mergeCell ref="H167:I167"/>
    <mergeCell ref="B168:I168"/>
    <mergeCell ref="B169:I169"/>
    <mergeCell ref="A163:B163"/>
    <mergeCell ref="H163:I163"/>
    <mergeCell ref="A164:B164"/>
    <mergeCell ref="H164:I164"/>
    <mergeCell ref="A165:B165"/>
    <mergeCell ref="H165:I165"/>
    <mergeCell ref="A161:B161"/>
    <mergeCell ref="D161:E161"/>
    <mergeCell ref="H161:I161"/>
    <mergeCell ref="A162:B162"/>
    <mergeCell ref="D162:E162"/>
    <mergeCell ref="H162:I162"/>
    <mergeCell ref="B155:G155"/>
    <mergeCell ref="B156:G156"/>
    <mergeCell ref="A157:G157"/>
    <mergeCell ref="B158:I158"/>
    <mergeCell ref="B159:I159"/>
    <mergeCell ref="A160:I160"/>
    <mergeCell ref="A148:G148"/>
    <mergeCell ref="A150:I150"/>
    <mergeCell ref="B151:G151"/>
    <mergeCell ref="B152:G152"/>
    <mergeCell ref="B153:G153"/>
    <mergeCell ref="B154:G154"/>
    <mergeCell ref="B140:G140"/>
    <mergeCell ref="B141:G141"/>
    <mergeCell ref="A142:G142"/>
    <mergeCell ref="A144:E144"/>
    <mergeCell ref="A145:B145"/>
    <mergeCell ref="A146:B146"/>
    <mergeCell ref="A133:B133"/>
    <mergeCell ref="B134:I134"/>
    <mergeCell ref="B135:G135"/>
    <mergeCell ref="B136:G136"/>
    <mergeCell ref="B137:G137"/>
    <mergeCell ref="A138:G138"/>
    <mergeCell ref="B126:G126"/>
    <mergeCell ref="B127:G127"/>
    <mergeCell ref="A128:G128"/>
    <mergeCell ref="B129:I129"/>
    <mergeCell ref="A131:E131"/>
    <mergeCell ref="A132:B132"/>
    <mergeCell ref="B120:G120"/>
    <mergeCell ref="B121:G121"/>
    <mergeCell ref="B122:G122"/>
    <mergeCell ref="B123:G123"/>
    <mergeCell ref="B124:G124"/>
    <mergeCell ref="B125:G125"/>
    <mergeCell ref="A113:E113"/>
    <mergeCell ref="F113:I113"/>
    <mergeCell ref="A114:B114"/>
    <mergeCell ref="A115:B115"/>
    <mergeCell ref="A117:G117"/>
    <mergeCell ref="A119:I119"/>
    <mergeCell ref="A105:I105"/>
    <mergeCell ref="A106:B106"/>
    <mergeCell ref="A107:B107"/>
    <mergeCell ref="A109:I109"/>
    <mergeCell ref="A110:B110"/>
    <mergeCell ref="A111:B111"/>
    <mergeCell ref="B99:G99"/>
    <mergeCell ref="B100:G100"/>
    <mergeCell ref="B101:G101"/>
    <mergeCell ref="B102:G102"/>
    <mergeCell ref="A103:G103"/>
    <mergeCell ref="B104:G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3"/>
  <sheetViews>
    <sheetView view="pageBreakPreview" zoomScaleNormal="100" workbookViewId="0">
      <selection activeCell="I21" sqref="I21"/>
    </sheetView>
  </sheetViews>
  <sheetFormatPr defaultColWidth="8.42578125" defaultRowHeight="15" x14ac:dyDescent="0.25"/>
  <cols>
    <col min="1" max="1" width="37.28515625" style="75" customWidth="1"/>
    <col min="2" max="2" width="24.42578125" style="75" customWidth="1"/>
    <col min="3" max="3" width="16.5703125" style="75" customWidth="1"/>
    <col min="4" max="4" width="17.42578125" style="75" customWidth="1"/>
    <col min="5" max="5" width="7.28515625" style="75" customWidth="1"/>
    <col min="6" max="6" width="16.140625" style="75" customWidth="1"/>
    <col min="7" max="7" width="12.85546875" style="75" customWidth="1"/>
    <col min="8" max="8" width="15.42578125" style="75" customWidth="1"/>
    <col min="9" max="9" width="14.85546875" style="75" customWidth="1"/>
    <col min="10" max="10" width="15.42578125" style="75" customWidth="1"/>
    <col min="11" max="11" width="15" style="75" customWidth="1"/>
    <col min="12" max="16384" width="8.42578125" style="75"/>
  </cols>
  <sheetData>
    <row r="1" spans="1:11" ht="76.5" customHeight="1" x14ac:dyDescent="0.25">
      <c r="A1" s="87" t="s">
        <v>171</v>
      </c>
      <c r="B1" s="87" t="s">
        <v>172</v>
      </c>
      <c r="C1" s="86" t="s">
        <v>173</v>
      </c>
      <c r="D1" s="86" t="s">
        <v>174</v>
      </c>
      <c r="E1" s="88" t="s">
        <v>175</v>
      </c>
      <c r="F1" s="88" t="s">
        <v>211</v>
      </c>
      <c r="G1" s="88" t="s">
        <v>212</v>
      </c>
      <c r="H1" s="89" t="s">
        <v>213</v>
      </c>
      <c r="I1" s="90" t="s">
        <v>214</v>
      </c>
      <c r="J1" s="90" t="s">
        <v>194</v>
      </c>
      <c r="K1" s="89" t="s">
        <v>218</v>
      </c>
    </row>
    <row r="2" spans="1:11" x14ac:dyDescent="0.25">
      <c r="A2" s="76" t="s">
        <v>237</v>
      </c>
      <c r="B2" s="76" t="s">
        <v>236</v>
      </c>
      <c r="C2" s="84" t="s">
        <v>243</v>
      </c>
      <c r="D2" s="84" t="s">
        <v>244</v>
      </c>
      <c r="E2" s="85">
        <v>12</v>
      </c>
      <c r="F2" s="110">
        <f>'Técnico Turno 1'!I191</f>
        <v>0</v>
      </c>
      <c r="G2" s="109">
        <f t="shared" ref="G2:G6" si="0">F2*E2</f>
        <v>0</v>
      </c>
      <c r="H2" s="106">
        <f>'Técnico Turno 1'!I194</f>
        <v>2224.3003858202401</v>
      </c>
      <c r="I2" s="106">
        <f>H2*E2</f>
        <v>26691.604629842881</v>
      </c>
      <c r="J2" s="107">
        <f>'Técnico Turno 1'!I197</f>
        <v>12607.63</v>
      </c>
      <c r="K2" s="107">
        <f>E2*J2</f>
        <v>151291.56</v>
      </c>
    </row>
    <row r="3" spans="1:11" x14ac:dyDescent="0.25">
      <c r="A3" s="76" t="s">
        <v>238</v>
      </c>
      <c r="B3" s="76" t="s">
        <v>236</v>
      </c>
      <c r="C3" s="77" t="s">
        <v>243</v>
      </c>
      <c r="D3" s="77" t="s">
        <v>244</v>
      </c>
      <c r="E3" s="78">
        <v>10</v>
      </c>
      <c r="F3" s="110">
        <f>'Técnico Turno 2'!I191</f>
        <v>0</v>
      </c>
      <c r="G3" s="109">
        <f t="shared" si="0"/>
        <v>0</v>
      </c>
      <c r="H3" s="106">
        <f>'Técnico Turno 2'!I194</f>
        <v>2450.5957296181818</v>
      </c>
      <c r="I3" s="106">
        <f t="shared" ref="I3:I6" si="1">H3*E3</f>
        <v>24505.957296181819</v>
      </c>
      <c r="J3" s="108">
        <f>'Técnico Turno 2'!I197</f>
        <v>13798.39</v>
      </c>
      <c r="K3" s="107">
        <f t="shared" ref="K3:K6" si="2">E3*J3</f>
        <v>137983.9</v>
      </c>
    </row>
    <row r="4" spans="1:11" x14ac:dyDescent="0.25">
      <c r="A4" s="76" t="s">
        <v>241</v>
      </c>
      <c r="B4" s="76" t="s">
        <v>236</v>
      </c>
      <c r="C4" s="77" t="s">
        <v>243</v>
      </c>
      <c r="D4" s="77" t="s">
        <v>244</v>
      </c>
      <c r="E4" s="78">
        <v>2</v>
      </c>
      <c r="F4" s="110">
        <f>'Maquinista Turno 1'!I191</f>
        <v>0</v>
      </c>
      <c r="G4" s="109">
        <f t="shared" si="0"/>
        <v>0</v>
      </c>
      <c r="H4" s="106">
        <f>'Maquinista Turno 1'!I194</f>
        <v>1601.36714133396</v>
      </c>
      <c r="I4" s="106">
        <f t="shared" si="1"/>
        <v>3202.7342826679201</v>
      </c>
      <c r="J4" s="108">
        <f>'Maquinista Turno 1'!I197</f>
        <v>9414.4</v>
      </c>
      <c r="K4" s="107">
        <f t="shared" si="2"/>
        <v>18828.8</v>
      </c>
    </row>
    <row r="5" spans="1:11" x14ac:dyDescent="0.25">
      <c r="A5" s="76" t="s">
        <v>242</v>
      </c>
      <c r="B5" s="76" t="s">
        <v>236</v>
      </c>
      <c r="C5" s="77" t="s">
        <v>243</v>
      </c>
      <c r="D5" s="77" t="s">
        <v>244</v>
      </c>
      <c r="E5" s="78">
        <v>2</v>
      </c>
      <c r="F5" s="110">
        <f>'Maquinista Turno 2'!I191</f>
        <v>0</v>
      </c>
      <c r="G5" s="109">
        <f t="shared" si="0"/>
        <v>0</v>
      </c>
      <c r="H5" s="106">
        <f>'Maquinista Turno 2'!I194</f>
        <v>1764.2866508143593</v>
      </c>
      <c r="I5" s="106">
        <f t="shared" si="1"/>
        <v>3528.5733016287186</v>
      </c>
      <c r="J5" s="108">
        <f>'Maquinista Turno 2'!I197</f>
        <v>10271.67</v>
      </c>
      <c r="K5" s="107">
        <f t="shared" si="2"/>
        <v>20543.34</v>
      </c>
    </row>
    <row r="6" spans="1:11" x14ac:dyDescent="0.25">
      <c r="A6" s="76" t="s">
        <v>240</v>
      </c>
      <c r="B6" s="76" t="s">
        <v>236</v>
      </c>
      <c r="C6" s="77" t="s">
        <v>243</v>
      </c>
      <c r="D6" s="77" t="s">
        <v>244</v>
      </c>
      <c r="E6" s="78">
        <v>1</v>
      </c>
      <c r="F6" s="110">
        <f>Diretor!I191</f>
        <v>0</v>
      </c>
      <c r="G6" s="109">
        <f t="shared" si="0"/>
        <v>0</v>
      </c>
      <c r="H6" s="106">
        <f>Diretor!I194</f>
        <v>2624.2279834876558</v>
      </c>
      <c r="I6" s="106">
        <f t="shared" si="1"/>
        <v>2624.2279834876558</v>
      </c>
      <c r="J6" s="108">
        <f>Diretor!I197</f>
        <v>14701.88</v>
      </c>
      <c r="K6" s="107">
        <f t="shared" si="2"/>
        <v>14701.88</v>
      </c>
    </row>
    <row r="7" spans="1:11" ht="6" customHeight="1" x14ac:dyDescent="0.25">
      <c r="A7" s="126"/>
      <c r="B7" s="127"/>
      <c r="C7" s="127"/>
      <c r="D7" s="127"/>
      <c r="E7" s="127"/>
      <c r="F7" s="127"/>
      <c r="G7" s="127"/>
      <c r="H7" s="127"/>
      <c r="I7" s="127"/>
      <c r="J7" s="127"/>
      <c r="K7" s="128"/>
    </row>
    <row r="8" spans="1:11" ht="63" customHeight="1" x14ac:dyDescent="0.25">
      <c r="A8" s="129" t="s">
        <v>209</v>
      </c>
      <c r="B8" s="130"/>
      <c r="C8" s="130"/>
      <c r="D8" s="131"/>
      <c r="E8" s="117">
        <f>SUM(E2:E6)</f>
        <v>27</v>
      </c>
      <c r="F8" s="113" t="s">
        <v>205</v>
      </c>
      <c r="G8" s="114">
        <f>SUM(G2:G6)</f>
        <v>0</v>
      </c>
      <c r="H8" s="113" t="s">
        <v>206</v>
      </c>
      <c r="I8" s="114">
        <f>SUM(I2:I6)</f>
        <v>60553.097493809</v>
      </c>
      <c r="J8" s="115" t="s">
        <v>207</v>
      </c>
      <c r="K8" s="116">
        <f>I8/K10</f>
        <v>0.17635995107320099</v>
      </c>
    </row>
    <row r="9" spans="1:11" ht="6" customHeight="1" x14ac:dyDescent="0.25">
      <c r="A9" s="123"/>
      <c r="B9" s="124"/>
      <c r="C9" s="124"/>
      <c r="D9" s="124"/>
      <c r="E9" s="124"/>
      <c r="F9" s="124"/>
      <c r="G9" s="124"/>
      <c r="H9" s="124"/>
      <c r="I9" s="124"/>
      <c r="J9" s="124"/>
      <c r="K9" s="125"/>
    </row>
    <row r="10" spans="1:11" ht="26.45" customHeight="1" x14ac:dyDescent="0.25">
      <c r="A10" s="132" t="s">
        <v>208</v>
      </c>
      <c r="B10" s="133"/>
      <c r="C10" s="133"/>
      <c r="D10" s="133"/>
      <c r="E10" s="133"/>
      <c r="F10" s="133"/>
      <c r="G10" s="133"/>
      <c r="H10" s="133"/>
      <c r="I10" s="133"/>
      <c r="J10" s="134"/>
      <c r="K10" s="94">
        <f>SUM(K2:K6)</f>
        <v>343349.48</v>
      </c>
    </row>
    <row r="11" spans="1:11" ht="6" customHeight="1" x14ac:dyDescent="0.25">
      <c r="A11" s="126"/>
      <c r="B11" s="127"/>
      <c r="C11" s="127"/>
      <c r="D11" s="127"/>
      <c r="E11" s="127"/>
      <c r="F11" s="127"/>
      <c r="G11" s="127"/>
      <c r="H11" s="127"/>
      <c r="I11" s="127"/>
      <c r="J11" s="127"/>
      <c r="K11" s="128"/>
    </row>
    <row r="13" spans="1:11" x14ac:dyDescent="0.25">
      <c r="K13" s="121"/>
    </row>
  </sheetData>
  <mergeCells count="5">
    <mergeCell ref="A9:K9"/>
    <mergeCell ref="A7:K7"/>
    <mergeCell ref="A11:K11"/>
    <mergeCell ref="A8:D8"/>
    <mergeCell ref="A10:J10"/>
  </mergeCells>
  <pageMargins left="0.51180555555555596" right="0.51180555555555596" top="0.78749999999999998" bottom="0.78749999999999998" header="0.511811023622047" footer="0.511811023622047"/>
  <pageSetup paperSize="9" scale="4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5</vt:i4>
      </vt:variant>
    </vt:vector>
  </HeadingPairs>
  <TitlesOfParts>
    <vt:vector size="11" baseType="lpstr">
      <vt:lpstr>Técnico Turno 1</vt:lpstr>
      <vt:lpstr>Técnico Turno 2</vt:lpstr>
      <vt:lpstr>Maquinista Turno 1</vt:lpstr>
      <vt:lpstr>Maquinista Turno 2</vt:lpstr>
      <vt:lpstr>Diretor</vt:lpstr>
      <vt:lpstr>Resumo</vt:lpstr>
      <vt:lpstr>Diretor!Area_de_impressao</vt:lpstr>
      <vt:lpstr>'Maquinista Turno 1'!Area_de_impressao</vt:lpstr>
      <vt:lpstr>'Maquinista Turno 2'!Area_de_impressao</vt:lpstr>
      <vt:lpstr>'Técnico Turno 1'!Area_de_impressao</vt:lpstr>
      <vt:lpstr>'Técnico Turno 2'!Area_de_impressao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2022-09-06T17:57:16Z</cp:lastPrinted>
  <dcterms:created xsi:type="dcterms:W3CDTF">2019-04-12T20:03:09Z</dcterms:created>
  <dcterms:modified xsi:type="dcterms:W3CDTF">2026-09-02T13:36:27Z</dcterms:modified>
  <dc:language>pt-BR</dc:language>
</cp:coreProperties>
</file>