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15319\Documents\Requisições\Escada Jesus de Nazaré\"/>
    </mc:Choice>
  </mc:AlternateContent>
  <xr:revisionPtr revIDLastSave="0" documentId="13_ncr:1_{81A970DB-5F3A-49BB-A0BA-3C43CEA63708}" xr6:coauthVersionLast="47" xr6:coauthVersionMax="47" xr10:uidLastSave="{00000000-0000-0000-0000-000000000000}"/>
  <bookViews>
    <workbookView xWindow="-120" yWindow="-120" windowWidth="24240" windowHeight="13020" activeTab="2" xr2:uid="{F774580B-2148-436B-BB4F-5C4E040B446C}"/>
  </bookViews>
  <sheets>
    <sheet name="COMPOSIÇÕES" sheetId="1" r:id="rId1"/>
    <sheet name="MEMÓRIA" sheetId="2" r:id="rId2"/>
    <sheet name="ORÇAMENTO" sheetId="3" r:id="rId3"/>
  </sheets>
  <definedNames>
    <definedName name="_xlnm.Print_Area" localSheetId="0">COMPOSIÇÕES!$A$1:$J$25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35" i="2" l="1"/>
  <c r="J8" i="1"/>
  <c r="J7" i="1"/>
  <c r="H8" i="1"/>
  <c r="H7" i="1"/>
  <c r="H35" i="2"/>
  <c r="F34" i="2"/>
  <c r="F31" i="2"/>
  <c r="F33" i="2"/>
  <c r="F32" i="2"/>
  <c r="D14" i="2"/>
  <c r="D13" i="2"/>
  <c r="F60" i="2"/>
  <c r="F56" i="2"/>
  <c r="F52" i="2"/>
  <c r="F45" i="2"/>
  <c r="F15" i="1" s="1"/>
  <c r="F14" i="1"/>
  <c r="F26" i="2"/>
  <c r="F21" i="2"/>
  <c r="J16" i="1"/>
  <c r="H16" i="1"/>
  <c r="J11" i="1"/>
  <c r="H11" i="1"/>
  <c r="J10" i="1"/>
  <c r="H10" i="1"/>
  <c r="J9" i="1"/>
  <c r="H9" i="1"/>
  <c r="J6" i="1"/>
  <c r="H6" i="1"/>
  <c r="J5" i="1"/>
  <c r="H5" i="1"/>
  <c r="F13" i="1" l="1"/>
  <c r="H13" i="1" s="1"/>
  <c r="F51" i="2"/>
  <c r="F53" i="2" s="1"/>
  <c r="F27" i="2"/>
  <c r="F48" i="2" s="1"/>
  <c r="F18" i="1" s="1"/>
  <c r="J14" i="1"/>
  <c r="H14" i="1"/>
  <c r="J15" i="1"/>
  <c r="H15" i="1"/>
  <c r="F55" i="2"/>
  <c r="F57" i="2" s="1"/>
  <c r="F59" i="2"/>
  <c r="F61" i="2" s="1"/>
  <c r="J13" i="1" l="1"/>
  <c r="F17" i="1"/>
  <c r="J17" i="1" s="1"/>
  <c r="F28" i="2"/>
  <c r="F12" i="1" s="1"/>
  <c r="J12" i="1" s="1"/>
  <c r="J18" i="1"/>
  <c r="H18" i="1"/>
  <c r="H17" i="1" l="1"/>
  <c r="H12" i="1"/>
  <c r="H20" i="1" s="1"/>
  <c r="G21" i="1" s="1"/>
  <c r="J3" i="3" s="1"/>
  <c r="K3" i="3" s="1"/>
  <c r="J4" i="3" s="1"/>
  <c r="J20" i="1"/>
  <c r="I21" i="1" s="1"/>
  <c r="L3" i="3" s="1"/>
  <c r="M3" i="3" s="1"/>
  <c r="L4" i="3" s="1"/>
</calcChain>
</file>

<file path=xl/sharedStrings.xml><?xml version="1.0" encoding="utf-8"?>
<sst xmlns="http://schemas.openxmlformats.org/spreadsheetml/2006/main" count="174" uniqueCount="112">
  <si>
    <t>Data:</t>
  </si>
  <si>
    <t>Prazo:</t>
  </si>
  <si>
    <t>30 DIAS</t>
  </si>
  <si>
    <t>SERVICO DE CONFECCAO, INSTALACAO, PRODUCAO E MONTAGEM EM GERAL - DO TIPO CONFECCAO E INSTALACAO DE ESCADA METALICA,EM CHAPA DE ACO XADREZ ,COM ESPESSURA DE 6,30MM, ESTRUTURA EM TUBO DE ACO GALVANIZADO 2"X8", COM CORRIMAO EM TUBO DE ACO GALVANIZADO DE 1 1/2",MEDINDO 1,21X5,24M (LXC)</t>
  </si>
  <si>
    <t>DESONERADO</t>
  </si>
  <si>
    <t>P UNIT (R$)
(onerado)</t>
  </si>
  <si>
    <t>P TOTAL (R$)
(onerado)</t>
  </si>
  <si>
    <t>P UNIT (R$)
(desonerado)</t>
  </si>
  <si>
    <t>P TOTAL (R$)
(desonerado)</t>
  </si>
  <si>
    <t>ITEM</t>
  </si>
  <si>
    <t>EFISCO</t>
  </si>
  <si>
    <t>FONTE</t>
  </si>
  <si>
    <t>DESCRIÇÃO</t>
  </si>
  <si>
    <t>UND.</t>
  </si>
  <si>
    <t>QUANT. INICIAL</t>
  </si>
  <si>
    <t>1</t>
  </si>
  <si>
    <t>442917-6</t>
  </si>
  <si>
    <t>SINAPI/90777</t>
  </si>
  <si>
    <t>ENGENHEIRO CIVIL DE OBRA JUNIOR COM ENCARGOS COMPLEMENTARES</t>
  </si>
  <si>
    <t>H</t>
  </si>
  <si>
    <t>2</t>
  </si>
  <si>
    <t>282788-3</t>
  </si>
  <si>
    <t>CP-Tax-3809</t>
  </si>
  <si>
    <t>ANOTAÇÃO DE RESPONSABILIDADE TÉCNICA DE EXECUÇÃO</t>
  </si>
  <si>
    <t>UD</t>
  </si>
  <si>
    <t>3</t>
  </si>
  <si>
    <t>405901-8</t>
  </si>
  <si>
    <t>SINAPI/88315</t>
  </si>
  <si>
    <t>SERRALHEIRO</t>
  </si>
  <si>
    <t>4</t>
  </si>
  <si>
    <t>418969-8</t>
  </si>
  <si>
    <t>SINAPI/88251</t>
  </si>
  <si>
    <t>AUXILIAR DE SERRALHEIRO</t>
  </si>
  <si>
    <t>5</t>
  </si>
  <si>
    <t>438920- 4</t>
  </si>
  <si>
    <t>SINAPI/10998</t>
  </si>
  <si>
    <t>ELETRODO REVESTIDO AWS – E7018, D= 4MM</t>
  </si>
  <si>
    <t>KG</t>
  </si>
  <si>
    <t>6</t>
  </si>
  <si>
    <t>SINAPI 1337</t>
  </si>
  <si>
    <t>CHAPA DE AÇO XADREZ PARA PISO ¼. ESPESSURA 6,30MM 54,53 kg/m²</t>
  </si>
  <si>
    <t>7</t>
  </si>
  <si>
    <t>SINAPI 43692</t>
  </si>
  <si>
    <t>8</t>
  </si>
  <si>
    <t>553527-1</t>
  </si>
  <si>
    <t>SINAPI/7697</t>
  </si>
  <si>
    <t>TUBO DE AÇO GALVANIZADO D= 1 ½”, E=3,25MM, 3,61 KG/M</t>
  </si>
  <si>
    <t>M</t>
  </si>
  <si>
    <t>9</t>
  </si>
  <si>
    <t>SINAPI/ 559</t>
  </si>
  <si>
    <t>BARRA CHATA DE AÇO RETANGULAR, 50,8X6,35 MM (L X E), 2,53 KG/M</t>
  </si>
  <si>
    <t>10</t>
  </si>
  <si>
    <t>SINAPI/92716</t>
  </si>
  <si>
    <t>APARELHO PARA CORTE E SOLDA OXI-ACETILENO SOBRE RODAS, INCLUSIVE CILÍNDORS E MAÇARICOS</t>
  </si>
  <si>
    <t>SINAPI/ 100752</t>
  </si>
  <si>
    <t>PINTURA COM TINTA EPOXÍDICA DE ACABAMENTO APLICADA A ROLO OU PINCEL SOBRE PERFIL METALICO EM 2 DEMÃOS</t>
  </si>
  <si>
    <t>M²</t>
  </si>
  <si>
    <t>SINAPI/ 100753</t>
  </si>
  <si>
    <t>PINTURA COM TINTA EPOXÍDICA DE ACABAMENTO APLICADA A ROLO OU PINCEL SOBRE SUPERFÍCIE METÁLICA EM 2 DEMÃOS</t>
  </si>
  <si>
    <t>11</t>
  </si>
  <si>
    <t>BDI</t>
  </si>
  <si>
    <t>VALOR TOTAL =</t>
  </si>
  <si>
    <t>SINAPI 90777</t>
  </si>
  <si>
    <t>AJUDANTE</t>
  </si>
  <si>
    <t>largura dos degraus =</t>
  </si>
  <si>
    <t>comprimento dos degraus =</t>
  </si>
  <si>
    <t>quantidade de degraus =</t>
  </si>
  <si>
    <t>área dos degraus01 =</t>
  </si>
  <si>
    <t>área do patamar =</t>
  </si>
  <si>
    <t>altura do espelho =</t>
  </si>
  <si>
    <t>área dos degraus 02 =</t>
  </si>
  <si>
    <t>ÁREA TOTAL =</t>
  </si>
  <si>
    <t>PESO TOTAL =</t>
  </si>
  <si>
    <t>ORSE/ 13129</t>
  </si>
  <si>
    <t>TUBO DE AÇO GALVANIZADO 2”X8” (5CM X 20CM), ESPESSURA 6,30MM – EQUIVALENTE TÉCNICO PERFIL AÇO LAMINADO H-W200X 35,9 KG/M, ASTM A 572 GRAU 50</t>
  </si>
  <si>
    <t>primeiro lance de vigas x 3=</t>
  </si>
  <si>
    <t>m</t>
  </si>
  <si>
    <t>vigas do patamar x 3 =</t>
  </si>
  <si>
    <t>segundo lance de vigas x 3=</t>
  </si>
  <si>
    <t>kg</t>
  </si>
  <si>
    <t>comprimento total das barras =</t>
  </si>
  <si>
    <t>SIANPI/ 559</t>
  </si>
  <si>
    <t>altura da barra =</t>
  </si>
  <si>
    <t>quantidade de barras =</t>
  </si>
  <si>
    <t>comprimento total =</t>
  </si>
  <si>
    <t>PINTURA EPOXÍDICA PARA PISO</t>
  </si>
  <si>
    <t>igual a de cima=</t>
  </si>
  <si>
    <t>m²</t>
  </si>
  <si>
    <t>PINTURA EPOXÍDICA PARA PERFIS</t>
  </si>
  <si>
    <t>comprimento do tubo =</t>
  </si>
  <si>
    <t>perímetro da seção =</t>
  </si>
  <si>
    <t>área total =</t>
  </si>
  <si>
    <t>comprimento da circunferência =</t>
  </si>
  <si>
    <t>comprimento das barras chatas =</t>
  </si>
  <si>
    <t>área da seção da barra =</t>
  </si>
  <si>
    <t>ONERADO C/ BDI</t>
  </si>
  <si>
    <t>DESONERADO C/ BDI</t>
  </si>
  <si>
    <t>corrimão</t>
  </si>
  <si>
    <t>ESCADA METÁLICA</t>
  </si>
  <si>
    <t>Taxa CREA RS</t>
  </si>
  <si>
    <t>SERVICO DE CONFECCAO, INSTALACAO, PRODUCAO E MONTAGEM EM GERAL - DO TIPO CONFECCAO E INSTALACAO DE ESCADA METALICA,EM CHAPA DE ACO XADREZ ,COM ESPESSURA DE 6,30MM, ESTRUTURA EM TUBO DE ACO GALVANIZADO 2"X8", COM CORRIMAO EM TUBO DE ACO GALVANIZADO DE 1 1/2"</t>
  </si>
  <si>
    <t>demais vigas=</t>
  </si>
  <si>
    <t>12</t>
  </si>
  <si>
    <t>SINAPI/90778</t>
  </si>
  <si>
    <t>ENGENHEIRO CALCULISTA</t>
  </si>
  <si>
    <t>ANOTAÇÃO DE RESPONSABILIDADE TÉCNICA DE PROJETO EM ESTRUTURA METÁLICA</t>
  </si>
  <si>
    <t>UNID</t>
  </si>
  <si>
    <t>P UNIT (R$)
(Desonerado)</t>
  </si>
  <si>
    <t>P TOTAL (R$)
(Desonerado)</t>
  </si>
  <si>
    <t>ONERADO</t>
  </si>
  <si>
    <t>TUBO DE AÇO GALVANIZADO 2”X8” (5CM X 20CM), ESPESSURA 6,30MM – EQUIVALENTE TÉCNICO: PERFIL “U” EM CHAPA DOBRADA, E=3,04 MM, H=20 CM, ABAS= 5 CM (6,83 KG/M)</t>
  </si>
  <si>
    <t>OBS.: PARA A ELABORAÇÃO DESTE ORÇAMENTO FOI TOMADO COMO BASE O ORÇAMENTO DO PREGÃO ELETRÔNICO N° 0374.2024.CPL.PE.0007.MPPE - ESCADA METÁLICA ROBERTO LIRA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</si>
</sst>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d/m/yyyy"/>
    <numFmt numFmtId="165" formatCode="[$R$ -416]#,##0.00"/>
    <numFmt numFmtId="166" formatCode="[$R$-416]&quot; &quot;#,##0.00;[Red]&quot;-&quot;[$R$-416]&quot; &quot;#,##0.00"/>
    <numFmt numFmtId="167" formatCode="0.00000"/>
  </numFmts>
  <fonts count="26">
    <font>
      <sz val="11"/>
      <color rgb="FF000000"/>
      <name val="Arial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sz val="11"/>
      <color rgb="FFFFFFFF"/>
      <name val="Arial"/>
      <family val="2"/>
    </font>
    <font>
      <sz val="11"/>
      <color rgb="FFCC0000"/>
      <name val="Arial"/>
      <family val="2"/>
    </font>
    <font>
      <sz val="11"/>
      <color rgb="FFFF0000"/>
      <name val="Arial"/>
      <family val="2"/>
    </font>
    <font>
      <sz val="10"/>
      <color rgb="FF000000"/>
      <name val="Liberation Sans"/>
      <family val="2"/>
    </font>
    <font>
      <b/>
      <sz val="11"/>
      <color rgb="FFFFFFFF"/>
      <name val="Arial"/>
      <family val="2"/>
    </font>
    <font>
      <i/>
      <sz val="11"/>
      <color rgb="FF808080"/>
      <name val="Arial"/>
      <family val="2"/>
    </font>
    <font>
      <sz val="11"/>
      <color rgb="FF006600"/>
      <name val="Arial"/>
      <family val="2"/>
    </font>
    <font>
      <b/>
      <sz val="24"/>
      <color rgb="FF000000"/>
      <name val="Arial"/>
      <family val="2"/>
    </font>
    <font>
      <sz val="18"/>
      <color rgb="FF000000"/>
      <name val="Arial"/>
      <family val="2"/>
    </font>
    <font>
      <sz val="12"/>
      <color rgb="FF000000"/>
      <name val="Arial"/>
      <family val="2"/>
    </font>
    <font>
      <u/>
      <sz val="11"/>
      <color rgb="FF0000EE"/>
      <name val="Arial"/>
      <family val="2"/>
    </font>
    <font>
      <sz val="11"/>
      <color rgb="FF996600"/>
      <name val="Arial"/>
      <family val="2"/>
    </font>
    <font>
      <sz val="11"/>
      <color rgb="FF333333"/>
      <name val="Arial"/>
      <family val="2"/>
    </font>
    <font>
      <b/>
      <i/>
      <u/>
      <sz val="11"/>
      <color rgb="FF000000"/>
      <name val="Arial"/>
      <family val="2"/>
    </font>
    <font>
      <b/>
      <sz val="12"/>
      <color rgb="FF000000"/>
      <name val="Calibri"/>
      <family val="2"/>
    </font>
    <font>
      <sz val="12"/>
      <color rgb="FF000000"/>
      <name val="Calibri"/>
      <family val="2"/>
    </font>
    <font>
      <sz val="11"/>
      <color rgb="FF000000"/>
      <name val="Calibri"/>
      <family val="2"/>
    </font>
    <font>
      <b/>
      <sz val="16"/>
      <color rgb="FF000000"/>
      <name val="Arial"/>
      <family val="2"/>
    </font>
    <font>
      <b/>
      <sz val="14"/>
      <color rgb="FF000000"/>
      <name val="Arial"/>
      <family val="2"/>
    </font>
    <font>
      <sz val="12"/>
      <color rgb="FFC9211E"/>
      <name val="Calibri"/>
      <family val="2"/>
    </font>
    <font>
      <b/>
      <sz val="12"/>
      <color rgb="FFC9211E"/>
      <name val="Calibri"/>
      <family val="2"/>
    </font>
    <font>
      <sz val="14"/>
      <color rgb="FF000000"/>
      <name val="Arial1"/>
    </font>
    <font>
      <sz val="8"/>
      <name val="Arial"/>
      <family val="2"/>
    </font>
  </fonts>
  <fills count="19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0C0C0"/>
        <bgColor rgb="FFC0C0C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rgb="FFBFBFBF"/>
        <bgColor rgb="FFBFBFBF"/>
      </patternFill>
    </fill>
    <fill>
      <patternFill patternType="solid">
        <fgColor rgb="FFCFE2F3"/>
        <bgColor rgb="FFCFE2F3"/>
      </patternFill>
    </fill>
    <fill>
      <patternFill patternType="solid">
        <fgColor rgb="FFFDEADA"/>
        <bgColor rgb="FFFDEADA"/>
      </patternFill>
    </fill>
    <fill>
      <patternFill patternType="solid">
        <fgColor rgb="FF003366"/>
        <bgColor rgb="FF003366"/>
      </patternFill>
    </fill>
    <fill>
      <patternFill patternType="solid">
        <fgColor rgb="FFFFFFFF"/>
        <bgColor rgb="FFFFFFFF"/>
      </patternFill>
    </fill>
    <fill>
      <patternFill patternType="solid">
        <fgColor rgb="FFDCE6F2"/>
        <bgColor rgb="FFDCE6F2"/>
      </patternFill>
    </fill>
    <fill>
      <patternFill patternType="solid">
        <fgColor rgb="FFC9DAF8"/>
        <bgColor rgb="FFC9DAF8"/>
      </patternFill>
    </fill>
    <fill>
      <patternFill patternType="solid">
        <fgColor rgb="FFFCE5CD"/>
        <bgColor rgb="FFFCE5CD"/>
      </patternFill>
    </fill>
    <fill>
      <patternFill patternType="solid">
        <fgColor rgb="FFCCCCCC"/>
        <bgColor rgb="FFCCCCCC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2">
    <xf numFmtId="0" fontId="0" fillId="0" borderId="0"/>
    <xf numFmtId="0" fontId="2" fillId="0" borderId="0" applyNumberFormat="0" applyFill="0" applyBorder="0" applyProtection="0"/>
    <xf numFmtId="0" fontId="3" fillId="2" borderId="0" applyNumberFormat="0" applyBorder="0" applyProtection="0"/>
    <xf numFmtId="0" fontId="3" fillId="3" borderId="0" applyNumberFormat="0" applyBorder="0" applyProtection="0"/>
    <xf numFmtId="0" fontId="2" fillId="4" borderId="0" applyNumberFormat="0" applyBorder="0" applyProtection="0"/>
    <xf numFmtId="0" fontId="4" fillId="5" borderId="0" applyNumberFormat="0" applyBorder="0" applyProtection="0"/>
    <xf numFmtId="0" fontId="5" fillId="0" borderId="0" applyNumberFormat="0" applyBorder="0" applyProtection="0"/>
    <xf numFmtId="0" fontId="6" fillId="0" borderId="0" applyNumberFormat="0" applyBorder="0" applyProtection="0"/>
    <xf numFmtId="0" fontId="7" fillId="6" borderId="0" applyNumberFormat="0" applyBorder="0" applyProtection="0"/>
    <xf numFmtId="0" fontId="2" fillId="7" borderId="1" applyNumberFormat="0" applyProtection="0"/>
    <xf numFmtId="0" fontId="8" fillId="0" borderId="0" applyNumberFormat="0" applyFill="0" applyBorder="0" applyProtection="0"/>
    <xf numFmtId="0" fontId="9" fillId="8" borderId="0" applyNumberFormat="0" applyBorder="0" applyProtection="0"/>
    <xf numFmtId="0" fontId="10" fillId="0" borderId="0" applyNumberFormat="0" applyFill="0" applyBorder="0" applyProtection="0"/>
    <xf numFmtId="0" fontId="11" fillId="0" borderId="0" applyNumberFormat="0" applyFill="0" applyBorder="0" applyProtection="0"/>
    <xf numFmtId="0" fontId="12" fillId="0" borderId="0" applyNumberFormat="0" applyFill="0" applyBorder="0" applyProtection="0"/>
    <xf numFmtId="0" fontId="13" fillId="0" borderId="0" applyNumberFormat="0" applyFill="0" applyBorder="0" applyProtection="0"/>
    <xf numFmtId="0" fontId="14" fillId="9" borderId="0" applyNumberFormat="0" applyBorder="0" applyProtection="0"/>
    <xf numFmtId="0" fontId="15" fillId="9" borderId="2" applyNumberFormat="0" applyProtection="0"/>
    <xf numFmtId="0" fontId="16" fillId="0" borderId="0" applyNumberFormat="0" applyFill="0" applyBorder="0" applyProtection="0"/>
    <xf numFmtId="0" fontId="1" fillId="0" borderId="0" applyNumberFormat="0" applyFill="0" applyBorder="0" applyProtection="0"/>
    <xf numFmtId="0" fontId="1" fillId="0" borderId="0" applyNumberFormat="0" applyFill="0" applyBorder="0" applyProtection="0"/>
    <xf numFmtId="0" fontId="4" fillId="0" borderId="0" applyNumberFormat="0" applyFill="0" applyBorder="0" applyProtection="0"/>
  </cellStyleXfs>
  <cellXfs count="60">
    <xf numFmtId="0" fontId="0" fillId="0" borderId="0" xfId="0"/>
    <xf numFmtId="0" fontId="1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wrapText="1"/>
    </xf>
    <xf numFmtId="4" fontId="17" fillId="0" borderId="1" xfId="0" applyNumberFormat="1" applyFont="1" applyBorder="1"/>
    <xf numFmtId="0" fontId="0" fillId="0" borderId="1" xfId="0" applyBorder="1"/>
    <xf numFmtId="0" fontId="18" fillId="0" borderId="1" xfId="0" applyFont="1" applyBorder="1" applyAlignment="1">
      <alignment vertical="center" wrapText="1"/>
    </xf>
    <xf numFmtId="164" fontId="17" fillId="0" borderId="1" xfId="0" applyNumberFormat="1" applyFont="1" applyBorder="1" applyAlignment="1">
      <alignment horizontal="center" vertical="center" wrapText="1"/>
    </xf>
    <xf numFmtId="17" fontId="0" fillId="0" borderId="1" xfId="0" applyNumberFormat="1" applyBorder="1" applyAlignment="1">
      <alignment horizontal="left" vertical="center"/>
    </xf>
    <xf numFmtId="0" fontId="17" fillId="0" borderId="1" xfId="0" applyFont="1" applyBorder="1" applyAlignment="1">
      <alignment vertical="center" wrapText="1"/>
    </xf>
    <xf numFmtId="4" fontId="19" fillId="0" borderId="1" xfId="0" applyNumberFormat="1" applyFont="1" applyBorder="1" applyAlignment="1">
      <alignment vertical="center"/>
    </xf>
    <xf numFmtId="0" fontId="2" fillId="11" borderId="1" xfId="0" applyFont="1" applyFill="1" applyBorder="1" applyAlignment="1">
      <alignment horizontal="center" vertical="center" wrapText="1"/>
    </xf>
    <xf numFmtId="0" fontId="2" fillId="12" borderId="1" xfId="0" applyFont="1" applyFill="1" applyBorder="1" applyAlignment="1">
      <alignment horizontal="center" vertical="center" wrapText="1"/>
    </xf>
    <xf numFmtId="0" fontId="0" fillId="13" borderId="1" xfId="0" applyFill="1" applyBorder="1" applyAlignment="1">
      <alignment horizontal="center" vertical="center" wrapText="1"/>
    </xf>
    <xf numFmtId="49" fontId="17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4" fontId="17" fillId="0" borderId="1" xfId="0" applyNumberFormat="1" applyFont="1" applyBorder="1" applyAlignment="1">
      <alignment vertical="center" wrapText="1"/>
    </xf>
    <xf numFmtId="49" fontId="18" fillId="0" borderId="1" xfId="0" applyNumberFormat="1" applyFont="1" applyBorder="1" applyAlignment="1">
      <alignment horizontal="center" vertical="center" wrapText="1"/>
    </xf>
    <xf numFmtId="0" fontId="0" fillId="14" borderId="1" xfId="0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8" fillId="14" borderId="1" xfId="0" applyFont="1" applyFill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165" fontId="2" fillId="15" borderId="1" xfId="0" applyNumberFormat="1" applyFont="1" applyFill="1" applyBorder="1" applyAlignment="1">
      <alignment horizontal="center" vertical="center" wrapText="1"/>
    </xf>
    <xf numFmtId="165" fontId="2" fillId="11" borderId="1" xfId="0" applyNumberFormat="1" applyFont="1" applyFill="1" applyBorder="1" applyAlignment="1">
      <alignment horizontal="center" vertical="center" wrapText="1"/>
    </xf>
    <xf numFmtId="166" fontId="2" fillId="12" borderId="1" xfId="0" applyNumberFormat="1" applyFont="1" applyFill="1" applyBorder="1" applyAlignment="1">
      <alignment horizontal="center" vertical="center" wrapText="1"/>
    </xf>
    <xf numFmtId="0" fontId="18" fillId="14" borderId="1" xfId="0" applyFont="1" applyFill="1" applyBorder="1" applyAlignment="1">
      <alignment horizontal="center" vertical="center" wrapText="1"/>
    </xf>
    <xf numFmtId="10" fontId="2" fillId="16" borderId="1" xfId="0" applyNumberFormat="1" applyFont="1" applyFill="1" applyBorder="1"/>
    <xf numFmtId="10" fontId="2" fillId="17" borderId="1" xfId="0" applyNumberFormat="1" applyFont="1" applyFill="1" applyBorder="1"/>
    <xf numFmtId="0" fontId="0" fillId="0" borderId="0" xfId="0" applyAlignment="1">
      <alignment wrapText="1"/>
    </xf>
    <xf numFmtId="166" fontId="0" fillId="0" borderId="0" xfId="0" applyNumberFormat="1"/>
    <xf numFmtId="0" fontId="17" fillId="0" borderId="0" xfId="0" applyFont="1" applyAlignment="1">
      <alignment horizontal="center" vertical="center"/>
    </xf>
    <xf numFmtId="0" fontId="0" fillId="0" borderId="0" xfId="0" applyAlignment="1">
      <alignment horizontal="center" wrapText="1"/>
    </xf>
    <xf numFmtId="0" fontId="17" fillId="0" borderId="0" xfId="0" applyFont="1" applyAlignment="1">
      <alignment horizontal="left" vertical="center" wrapText="1"/>
    </xf>
    <xf numFmtId="0" fontId="18" fillId="0" borderId="0" xfId="0" applyFont="1" applyAlignment="1">
      <alignment horizontal="left" vertical="center" wrapText="1"/>
    </xf>
    <xf numFmtId="0" fontId="18" fillId="0" borderId="0" xfId="0" applyFont="1" applyAlignment="1">
      <alignment vertical="center" wrapText="1"/>
    </xf>
    <xf numFmtId="0" fontId="17" fillId="0" borderId="0" xfId="0" applyFont="1" applyAlignment="1">
      <alignment vertical="center" wrapText="1"/>
    </xf>
    <xf numFmtId="0" fontId="22" fillId="0" borderId="1" xfId="0" applyFont="1" applyBorder="1" applyAlignment="1">
      <alignment horizontal="center" vertical="center" wrapText="1"/>
    </xf>
    <xf numFmtId="2" fontId="22" fillId="14" borderId="1" xfId="0" applyNumberFormat="1" applyFont="1" applyFill="1" applyBorder="1" applyAlignment="1">
      <alignment horizontal="center" vertical="center"/>
    </xf>
    <xf numFmtId="0" fontId="23" fillId="7" borderId="1" xfId="0" applyFont="1" applyFill="1" applyBorder="1" applyAlignment="1">
      <alignment horizontal="center" vertical="center" wrapText="1"/>
    </xf>
    <xf numFmtId="2" fontId="23" fillId="7" borderId="1" xfId="0" applyNumberFormat="1" applyFont="1" applyFill="1" applyBorder="1" applyAlignment="1">
      <alignment horizontal="center" vertical="center"/>
    </xf>
    <xf numFmtId="2" fontId="0" fillId="0" borderId="0" xfId="0" applyNumberFormat="1"/>
    <xf numFmtId="167" fontId="23" fillId="7" borderId="1" xfId="0" applyNumberFormat="1" applyFont="1" applyFill="1" applyBorder="1" applyAlignment="1">
      <alignment horizontal="center" vertical="center"/>
    </xf>
    <xf numFmtId="0" fontId="17" fillId="7" borderId="1" xfId="0" applyFont="1" applyFill="1" applyBorder="1" applyAlignment="1">
      <alignment vertical="center" wrapText="1"/>
    </xf>
    <xf numFmtId="4" fontId="17" fillId="7" borderId="1" xfId="0" applyNumberFormat="1" applyFont="1" applyFill="1" applyBorder="1" applyAlignment="1">
      <alignment vertical="center" wrapText="1"/>
    </xf>
    <xf numFmtId="0" fontId="24" fillId="0" borderId="3" xfId="0" applyFont="1" applyBorder="1" applyAlignment="1">
      <alignment horizontal="center" vertical="center"/>
    </xf>
    <xf numFmtId="165" fontId="24" fillId="0" borderId="4" xfId="0" applyNumberFormat="1" applyFont="1" applyBorder="1" applyAlignment="1">
      <alignment horizontal="center" vertical="center" wrapText="1"/>
    </xf>
    <xf numFmtId="166" fontId="24" fillId="0" borderId="4" xfId="0" applyNumberFormat="1" applyFont="1" applyBorder="1" applyAlignment="1">
      <alignment horizontal="center" vertical="center" wrapText="1"/>
    </xf>
    <xf numFmtId="0" fontId="2" fillId="0" borderId="0" xfId="0" applyFont="1"/>
    <xf numFmtId="0" fontId="0" fillId="0" borderId="0" xfId="0" applyAlignment="1">
      <alignment horizontal="left" vertical="center" indent="1"/>
    </xf>
    <xf numFmtId="0" fontId="2" fillId="0" borderId="0" xfId="0" applyFont="1" applyAlignment="1">
      <alignment horizontal="left" vertical="center" indent="1"/>
    </xf>
    <xf numFmtId="49" fontId="18" fillId="0" borderId="0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0" fillId="0" borderId="1" xfId="0" applyBorder="1" applyAlignment="1">
      <alignment horizontal="center"/>
    </xf>
    <xf numFmtId="0" fontId="21" fillId="18" borderId="1" xfId="0" applyFont="1" applyFill="1" applyBorder="1" applyAlignment="1">
      <alignment horizontal="right"/>
    </xf>
    <xf numFmtId="165" fontId="21" fillId="18" borderId="1" xfId="0" applyNumberFormat="1" applyFont="1" applyFill="1" applyBorder="1"/>
    <xf numFmtId="166" fontId="21" fillId="18" borderId="1" xfId="0" applyNumberFormat="1" applyFont="1" applyFill="1" applyBorder="1"/>
    <xf numFmtId="0" fontId="0" fillId="10" borderId="1" xfId="0" applyFill="1" applyBorder="1"/>
    <xf numFmtId="0" fontId="20" fillId="7" borderId="1" xfId="0" applyFont="1" applyFill="1" applyBorder="1" applyAlignment="1">
      <alignment horizontal="center" vertical="center" wrapText="1"/>
    </xf>
    <xf numFmtId="0" fontId="2" fillId="11" borderId="1" xfId="0" applyFont="1" applyFill="1" applyBorder="1" applyAlignment="1">
      <alignment horizontal="center" vertical="center" wrapText="1"/>
    </xf>
    <xf numFmtId="0" fontId="2" fillId="12" borderId="1" xfId="0" applyFont="1" applyFill="1" applyBorder="1" applyAlignment="1">
      <alignment horizontal="center" vertical="center" wrapText="1"/>
    </xf>
    <xf numFmtId="0" fontId="0" fillId="13" borderId="1" xfId="0" applyFill="1" applyBorder="1"/>
  </cellXfs>
  <cellStyles count="22">
    <cellStyle name="Accent" xfId="1" xr:uid="{342D7659-543D-4D41-94D4-21A9BA7A137C}"/>
    <cellStyle name="Accent 1" xfId="2" xr:uid="{F35C1D57-6C51-4BC5-90B4-3A88AD9D9D31}"/>
    <cellStyle name="Accent 2" xfId="3" xr:uid="{53843881-56CE-405E-A354-B4B438ED89EC}"/>
    <cellStyle name="Accent 3" xfId="4" xr:uid="{6F85E399-68AA-4617-84C3-812703295EBF}"/>
    <cellStyle name="Bad" xfId="5" xr:uid="{27A35F75-F2C9-4571-884B-29763F3BCD9D}"/>
    <cellStyle name="ConditionalStyle_270" xfId="6" xr:uid="{7549062A-10CA-406B-AA97-A7AEAB99C11B}"/>
    <cellStyle name="Default" xfId="7" xr:uid="{5B127C80-296C-4FBF-AB5C-654E8E6B8A5A}"/>
    <cellStyle name="Error" xfId="8" xr:uid="{18E35257-F762-4342-A4D7-7965966F8279}"/>
    <cellStyle name="Excel_CondFormat_1_1_1" xfId="9" xr:uid="{770E9BEC-2020-4A83-A405-D23CCA1B9309}"/>
    <cellStyle name="Footnote" xfId="10" xr:uid="{4DB2547D-C54E-405C-9A2A-9D88B5676D0C}"/>
    <cellStyle name="Good" xfId="11" xr:uid="{74C64B0F-FF4A-450E-BCE6-1DB25BAF95EC}"/>
    <cellStyle name="Heading" xfId="12" xr:uid="{083EED61-0AC7-4FBA-89AE-CFBEE4E06BFC}"/>
    <cellStyle name="Heading 1" xfId="13" xr:uid="{DBD50C50-1EE0-4D29-A1F1-E8DA0F3AA8DF}"/>
    <cellStyle name="Heading 2" xfId="14" xr:uid="{CD27D9A3-558E-4D1A-AA52-4631A3C08A3F}"/>
    <cellStyle name="Hyperlink" xfId="15" xr:uid="{337E1E9E-E561-4912-94D8-8908923F2590}"/>
    <cellStyle name="Neutral" xfId="16" xr:uid="{01F4BCBB-8B63-41F3-8D4E-2D41CE315584}"/>
    <cellStyle name="Normal" xfId="0" builtinId="0" customBuiltin="1"/>
    <cellStyle name="Note" xfId="17" xr:uid="{22BC37C4-7CD9-426A-94B4-E28752917BC3}"/>
    <cellStyle name="Result" xfId="18" xr:uid="{8B399F4B-6FFB-483E-941C-BD81A738F4E6}"/>
    <cellStyle name="Status" xfId="19" xr:uid="{582C1A39-1748-4B17-8893-015E9EFD505D}"/>
    <cellStyle name="Text" xfId="20" xr:uid="{BD9F4AB8-246B-4F45-A6C4-42C5DBDB7910}"/>
    <cellStyle name="Warning" xfId="21" xr:uid="{038554BD-6B9E-4594-9032-6724C1CAB03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748407-9546-4F62-B437-AC14A96AD5B6}">
  <sheetPr>
    <pageSetUpPr fitToPage="1"/>
  </sheetPr>
  <dimension ref="A1:J1048565"/>
  <sheetViews>
    <sheetView topLeftCell="A15" workbookViewId="0">
      <selection activeCell="F8" sqref="F8"/>
    </sheetView>
  </sheetViews>
  <sheetFormatPr defaultColWidth="8" defaultRowHeight="15" customHeight="1"/>
  <cols>
    <col min="1" max="1" width="4.25" customWidth="1"/>
    <col min="2" max="2" width="6.75" customWidth="1"/>
    <col min="3" max="3" width="14.25" customWidth="1"/>
    <col min="4" max="4" width="58.875" customWidth="1"/>
    <col min="5" max="5" width="10.625" customWidth="1"/>
    <col min="6" max="6" width="7.625" customWidth="1"/>
    <col min="7" max="7" width="12.625" customWidth="1"/>
    <col min="8" max="8" width="14" customWidth="1"/>
    <col min="9" max="9" width="11.5" hidden="1" customWidth="1"/>
    <col min="10" max="10" width="12.75" hidden="1" customWidth="1"/>
    <col min="11" max="11" width="8" customWidth="1"/>
    <col min="12" max="12" width="17.5" customWidth="1"/>
    <col min="13" max="25" width="8" customWidth="1"/>
    <col min="26" max="63" width="11.75" customWidth="1"/>
    <col min="64" max="64" width="8" customWidth="1"/>
  </cols>
  <sheetData>
    <row r="1" spans="1:10" ht="15" customHeight="1">
      <c r="B1" s="6" t="s">
        <v>0</v>
      </c>
      <c r="C1" s="7">
        <v>46054</v>
      </c>
      <c r="D1" s="8"/>
      <c r="E1" s="6" t="s">
        <v>1</v>
      </c>
      <c r="F1" s="9" t="s">
        <v>2</v>
      </c>
      <c r="G1" s="55"/>
      <c r="H1" s="55"/>
      <c r="I1" s="55"/>
      <c r="J1" s="55"/>
    </row>
    <row r="2" spans="1:10" ht="127.5" customHeight="1">
      <c r="B2" s="56" t="s">
        <v>100</v>
      </c>
      <c r="C2" s="56"/>
      <c r="D2" s="56"/>
      <c r="E2" s="56"/>
      <c r="F2" s="56"/>
      <c r="G2" s="57" t="s">
        <v>4</v>
      </c>
      <c r="H2" s="57"/>
      <c r="I2" s="58" t="s">
        <v>109</v>
      </c>
      <c r="J2" s="58"/>
    </row>
    <row r="3" spans="1:10" ht="13.5" customHeight="1">
      <c r="B3" s="12"/>
      <c r="C3" s="12"/>
      <c r="D3" s="59"/>
      <c r="E3" s="59"/>
      <c r="F3" s="59"/>
      <c r="G3" s="57" t="s">
        <v>107</v>
      </c>
      <c r="H3" s="57" t="s">
        <v>108</v>
      </c>
      <c r="I3" s="58" t="s">
        <v>5</v>
      </c>
      <c r="J3" s="58" t="s">
        <v>6</v>
      </c>
    </row>
    <row r="4" spans="1:10" ht="32.85" customHeight="1">
      <c r="B4" s="13" t="s">
        <v>9</v>
      </c>
      <c r="C4" s="14" t="s">
        <v>11</v>
      </c>
      <c r="D4" s="8" t="s">
        <v>12</v>
      </c>
      <c r="E4" s="8" t="s">
        <v>13</v>
      </c>
      <c r="F4" s="15" t="s">
        <v>14</v>
      </c>
      <c r="G4" s="57"/>
      <c r="H4" s="57"/>
      <c r="I4" s="58"/>
      <c r="J4" s="58"/>
    </row>
    <row r="5" spans="1:10" ht="31.5">
      <c r="B5" s="16" t="s">
        <v>15</v>
      </c>
      <c r="C5" s="17" t="s">
        <v>17</v>
      </c>
      <c r="D5" s="18" t="s">
        <v>18</v>
      </c>
      <c r="E5" s="19" t="s">
        <v>19</v>
      </c>
      <c r="F5" s="20">
        <v>1</v>
      </c>
      <c r="G5" s="21">
        <v>116.95</v>
      </c>
      <c r="H5" s="22">
        <f t="shared" ref="H5:H18" si="0">F5*G5</f>
        <v>116.95</v>
      </c>
      <c r="I5" s="23">
        <v>130.41999999999999</v>
      </c>
      <c r="J5" s="23">
        <f t="shared" ref="J5:J18" si="1">I5*F5</f>
        <v>130.41999999999999</v>
      </c>
    </row>
    <row r="6" spans="1:10" ht="15.75">
      <c r="B6" s="16" t="s">
        <v>20</v>
      </c>
      <c r="C6" s="17" t="s">
        <v>99</v>
      </c>
      <c r="D6" s="18" t="s">
        <v>23</v>
      </c>
      <c r="E6" s="19" t="s">
        <v>106</v>
      </c>
      <c r="F6" s="20">
        <v>1</v>
      </c>
      <c r="G6" s="21">
        <v>108.39</v>
      </c>
      <c r="H6" s="22">
        <f t="shared" si="0"/>
        <v>108.39</v>
      </c>
      <c r="I6" s="23">
        <v>108.39</v>
      </c>
      <c r="J6" s="23">
        <f t="shared" si="1"/>
        <v>108.39</v>
      </c>
    </row>
    <row r="7" spans="1:10" ht="15.75">
      <c r="B7" s="16"/>
      <c r="C7" s="17" t="s">
        <v>103</v>
      </c>
      <c r="D7" s="18" t="s">
        <v>104</v>
      </c>
      <c r="E7" s="19" t="s">
        <v>19</v>
      </c>
      <c r="F7" s="20">
        <v>20</v>
      </c>
      <c r="G7" s="21">
        <v>123.07</v>
      </c>
      <c r="H7" s="22">
        <f t="shared" ref="H7:H8" si="2">F7*G7</f>
        <v>2461.3999999999996</v>
      </c>
      <c r="I7" s="23">
        <v>130.43</v>
      </c>
      <c r="J7" s="23">
        <f t="shared" si="1"/>
        <v>2608.6000000000004</v>
      </c>
    </row>
    <row r="8" spans="1:10" ht="31.5">
      <c r="B8" s="16"/>
      <c r="C8" s="17" t="s">
        <v>99</v>
      </c>
      <c r="D8" s="18" t="s">
        <v>105</v>
      </c>
      <c r="E8" s="19" t="s">
        <v>106</v>
      </c>
      <c r="F8" s="20">
        <v>1</v>
      </c>
      <c r="G8" s="21">
        <v>108.39</v>
      </c>
      <c r="H8" s="22">
        <f t="shared" si="2"/>
        <v>108.39</v>
      </c>
      <c r="I8" s="23">
        <v>108.39</v>
      </c>
      <c r="J8" s="23">
        <f t="shared" si="1"/>
        <v>108.39</v>
      </c>
    </row>
    <row r="9" spans="1:10" ht="15.75">
      <c r="B9" s="16" t="s">
        <v>25</v>
      </c>
      <c r="C9" s="17" t="s">
        <v>27</v>
      </c>
      <c r="D9" s="18" t="s">
        <v>28</v>
      </c>
      <c r="E9" s="19" t="s">
        <v>19</v>
      </c>
      <c r="F9" s="20">
        <v>11</v>
      </c>
      <c r="G9" s="21">
        <v>26.71</v>
      </c>
      <c r="H9" s="22">
        <f t="shared" si="0"/>
        <v>293.81</v>
      </c>
      <c r="I9" s="23">
        <v>29.17</v>
      </c>
      <c r="J9" s="23">
        <f t="shared" si="1"/>
        <v>320.87</v>
      </c>
    </row>
    <row r="10" spans="1:10" ht="15.75">
      <c r="B10" s="16" t="s">
        <v>29</v>
      </c>
      <c r="C10" s="17" t="s">
        <v>31</v>
      </c>
      <c r="D10" s="18" t="s">
        <v>32</v>
      </c>
      <c r="E10" s="19" t="s">
        <v>19</v>
      </c>
      <c r="F10" s="20">
        <v>11</v>
      </c>
      <c r="G10" s="21">
        <v>23.52</v>
      </c>
      <c r="H10" s="22">
        <f t="shared" si="0"/>
        <v>258.71999999999997</v>
      </c>
      <c r="I10" s="23">
        <v>25.6</v>
      </c>
      <c r="J10" s="23">
        <f t="shared" si="1"/>
        <v>281.60000000000002</v>
      </c>
    </row>
    <row r="11" spans="1:10" ht="15.75">
      <c r="B11" s="16" t="s">
        <v>33</v>
      </c>
      <c r="C11" s="17" t="s">
        <v>35</v>
      </c>
      <c r="D11" s="18" t="s">
        <v>36</v>
      </c>
      <c r="E11" s="19" t="s">
        <v>37</v>
      </c>
      <c r="F11" s="20">
        <v>12</v>
      </c>
      <c r="G11" s="21">
        <v>71.88</v>
      </c>
      <c r="H11" s="22">
        <f t="shared" si="0"/>
        <v>862.56</v>
      </c>
      <c r="I11" s="23">
        <v>71.88</v>
      </c>
      <c r="J11" s="23">
        <f t="shared" si="1"/>
        <v>862.56</v>
      </c>
    </row>
    <row r="12" spans="1:10" ht="31.5">
      <c r="B12" s="16" t="s">
        <v>38</v>
      </c>
      <c r="C12" s="17" t="s">
        <v>39</v>
      </c>
      <c r="D12" s="18" t="s">
        <v>40</v>
      </c>
      <c r="E12" s="19" t="s">
        <v>37</v>
      </c>
      <c r="F12" s="20">
        <f>MEMÓRIA!F28</f>
        <v>583.03476000000012</v>
      </c>
      <c r="G12" s="21">
        <v>11.21</v>
      </c>
      <c r="H12" s="22">
        <f t="shared" si="0"/>
        <v>6535.8196596000016</v>
      </c>
      <c r="I12" s="23">
        <v>11.21</v>
      </c>
      <c r="J12" s="23">
        <f t="shared" si="1"/>
        <v>6535.8196596000016</v>
      </c>
    </row>
    <row r="13" spans="1:10" ht="47.25">
      <c r="B13" s="16" t="s">
        <v>41</v>
      </c>
      <c r="C13" s="17" t="s">
        <v>42</v>
      </c>
      <c r="D13" s="18" t="s">
        <v>110</v>
      </c>
      <c r="E13" s="24" t="s">
        <v>37</v>
      </c>
      <c r="F13" s="20">
        <f>MEMÓRIA!F35</f>
        <v>163.40775000000002</v>
      </c>
      <c r="G13" s="21">
        <v>9.56</v>
      </c>
      <c r="H13" s="22">
        <f t="shared" si="0"/>
        <v>1562.1780900000003</v>
      </c>
      <c r="I13" s="23">
        <v>9.56</v>
      </c>
      <c r="J13" s="23">
        <f t="shared" si="1"/>
        <v>1562.1780900000003</v>
      </c>
    </row>
    <row r="14" spans="1:10" ht="15.75">
      <c r="B14" s="16" t="s">
        <v>43</v>
      </c>
      <c r="C14" s="17" t="s">
        <v>45</v>
      </c>
      <c r="D14" s="18" t="s">
        <v>46</v>
      </c>
      <c r="E14" s="19" t="s">
        <v>47</v>
      </c>
      <c r="F14" s="20">
        <f>MEMÓRIA!F39</f>
        <v>18.149999999999999</v>
      </c>
      <c r="G14" s="21">
        <v>50.77</v>
      </c>
      <c r="H14" s="22">
        <f t="shared" si="0"/>
        <v>921.47550000000001</v>
      </c>
      <c r="I14" s="23">
        <v>50.77</v>
      </c>
      <c r="J14" s="23">
        <f t="shared" si="1"/>
        <v>921.47550000000001</v>
      </c>
    </row>
    <row r="15" spans="1:10" ht="31.5">
      <c r="B15" s="16" t="s">
        <v>48</v>
      </c>
      <c r="C15" s="17" t="s">
        <v>49</v>
      </c>
      <c r="D15" s="18" t="s">
        <v>50</v>
      </c>
      <c r="E15" s="19" t="s">
        <v>47</v>
      </c>
      <c r="F15" s="20">
        <f>MEMÓRIA!F45</f>
        <v>13.200000000000001</v>
      </c>
      <c r="G15" s="21">
        <v>21.28</v>
      </c>
      <c r="H15" s="22">
        <f t="shared" si="0"/>
        <v>280.89600000000002</v>
      </c>
      <c r="I15" s="23">
        <v>21.28</v>
      </c>
      <c r="J15" s="23">
        <f t="shared" si="1"/>
        <v>280.89600000000002</v>
      </c>
    </row>
    <row r="16" spans="1:10" ht="31.5">
      <c r="A16" s="16"/>
      <c r="B16" s="16" t="s">
        <v>51</v>
      </c>
      <c r="C16" s="17" t="s">
        <v>52</v>
      </c>
      <c r="D16" s="18" t="s">
        <v>53</v>
      </c>
      <c r="E16" s="19" t="s">
        <v>19</v>
      </c>
      <c r="F16" s="20">
        <v>11</v>
      </c>
      <c r="G16" s="22">
        <v>115.24</v>
      </c>
      <c r="H16" s="22">
        <f t="shared" si="0"/>
        <v>1267.6399999999999</v>
      </c>
      <c r="I16" s="23">
        <v>115.24</v>
      </c>
      <c r="J16" s="23">
        <f t="shared" si="1"/>
        <v>1267.6399999999999</v>
      </c>
    </row>
    <row r="17" spans="1:10" ht="31.5">
      <c r="A17" s="16"/>
      <c r="B17" s="16" t="s">
        <v>59</v>
      </c>
      <c r="C17" s="17" t="s">
        <v>54</v>
      </c>
      <c r="D17" s="18" t="s">
        <v>55</v>
      </c>
      <c r="E17" s="19" t="s">
        <v>56</v>
      </c>
      <c r="F17" s="20">
        <f>(MEMÓRIA!F53+MEMÓRIA!F57+MEMÓRIA!F61)*1.1</f>
        <v>12.999181249834511</v>
      </c>
      <c r="G17" s="22">
        <v>48.52</v>
      </c>
      <c r="H17" s="22">
        <f t="shared" si="0"/>
        <v>630.72027424197051</v>
      </c>
      <c r="I17" s="23">
        <v>49.52</v>
      </c>
      <c r="J17" s="23">
        <f t="shared" si="1"/>
        <v>643.71945549180498</v>
      </c>
    </row>
    <row r="18" spans="1:10" ht="31.5">
      <c r="A18" s="16"/>
      <c r="B18" s="16" t="s">
        <v>102</v>
      </c>
      <c r="C18" s="17" t="s">
        <v>57</v>
      </c>
      <c r="D18" s="18" t="s">
        <v>58</v>
      </c>
      <c r="E18" s="19" t="s">
        <v>56</v>
      </c>
      <c r="F18" s="20">
        <f>1.1*MEMÓRIA!F48</f>
        <v>10.692000000000002</v>
      </c>
      <c r="G18" s="22">
        <v>22.11</v>
      </c>
      <c r="H18" s="22">
        <f t="shared" si="0"/>
        <v>236.40012000000004</v>
      </c>
      <c r="I18" s="23">
        <v>23.6</v>
      </c>
      <c r="J18" s="23">
        <f t="shared" si="1"/>
        <v>252.33120000000005</v>
      </c>
    </row>
    <row r="19" spans="1:10" ht="15.75">
      <c r="A19" s="49"/>
      <c r="B19" s="16"/>
      <c r="C19" s="17"/>
      <c r="D19" s="18"/>
      <c r="E19" s="19"/>
      <c r="F19" s="20"/>
      <c r="G19" s="22"/>
      <c r="H19" s="22"/>
      <c r="I19" s="23"/>
      <c r="J19" s="23"/>
    </row>
    <row r="20" spans="1:10" ht="15.75">
      <c r="B20" s="16"/>
      <c r="C20" s="4"/>
      <c r="D20" s="4"/>
      <c r="E20" s="51" t="s">
        <v>60</v>
      </c>
      <c r="F20" s="51"/>
      <c r="G20" s="25">
        <v>0.2248</v>
      </c>
      <c r="H20" s="22">
        <f>SUM(H9:H14)*G20</f>
        <v>2345.6898185100808</v>
      </c>
      <c r="I20" s="26">
        <v>0.28710000000000002</v>
      </c>
      <c r="J20" s="23">
        <f>SUM(J9:J14)*I20</f>
        <v>3010.100882960161</v>
      </c>
    </row>
    <row r="21" spans="1:10" ht="24.6" customHeight="1">
      <c r="B21" s="52" t="s">
        <v>61</v>
      </c>
      <c r="C21" s="52"/>
      <c r="D21" s="52"/>
      <c r="E21" s="52"/>
      <c r="F21" s="52"/>
      <c r="G21" s="53">
        <f>SUM(H5:H20)</f>
        <v>17991.039462352051</v>
      </c>
      <c r="H21" s="53"/>
      <c r="I21" s="54">
        <f>SUM(J5:J20)</f>
        <v>18894.990788051968</v>
      </c>
      <c r="J21" s="54"/>
    </row>
    <row r="22" spans="1:10" ht="12.75" customHeight="1"/>
    <row r="23" spans="1:10" ht="31.15" customHeight="1">
      <c r="B23" s="50" t="s">
        <v>111</v>
      </c>
      <c r="C23" s="50"/>
      <c r="D23" s="50"/>
      <c r="E23" s="50"/>
      <c r="F23" s="50"/>
      <c r="G23" s="50"/>
      <c r="H23" s="50"/>
      <c r="I23" s="50"/>
      <c r="J23" s="50"/>
    </row>
    <row r="24" spans="1:10" ht="12.75" customHeight="1"/>
    <row r="25" spans="1:10" ht="12.75" customHeight="1"/>
    <row r="26" spans="1:10" ht="12.75" customHeight="1"/>
    <row r="27" spans="1:10" ht="12.75" customHeight="1"/>
    <row r="28" spans="1:10" ht="12.75" customHeight="1"/>
    <row r="29" spans="1:10" ht="12.75" customHeight="1"/>
    <row r="30" spans="1:10" ht="12.75" customHeight="1">
      <c r="H30" s="28"/>
      <c r="J30" s="28"/>
    </row>
    <row r="31" spans="1:10" ht="12.75" customHeight="1"/>
    <row r="32" spans="1:10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1048556" ht="12.75" customHeight="1"/>
    <row r="1048557" ht="12.75" customHeight="1"/>
    <row r="1048558" ht="12.75" customHeight="1"/>
    <row r="1048559" ht="12.75" customHeight="1"/>
    <row r="1048560" ht="12.75" customHeight="1"/>
    <row r="1048561" ht="12.75" customHeight="1"/>
    <row r="1048562" ht="12.75" customHeight="1"/>
    <row r="1048563" ht="12.75" customHeight="1"/>
    <row r="1048564" ht="12.75" customHeight="1"/>
    <row r="1048565" ht="12.75" customHeight="1"/>
  </sheetData>
  <mergeCells count="14">
    <mergeCell ref="G1:J1"/>
    <mergeCell ref="B2:F2"/>
    <mergeCell ref="G2:H2"/>
    <mergeCell ref="I2:J2"/>
    <mergeCell ref="D3:F3"/>
    <mergeCell ref="G3:G4"/>
    <mergeCell ref="H3:H4"/>
    <mergeCell ref="I3:I4"/>
    <mergeCell ref="J3:J4"/>
    <mergeCell ref="B23:J23"/>
    <mergeCell ref="E20:F20"/>
    <mergeCell ref="B21:F21"/>
    <mergeCell ref="G21:H21"/>
    <mergeCell ref="I21:J21"/>
  </mergeCells>
  <phoneticPr fontId="25" type="noConversion"/>
  <pageMargins left="0.78740157480314998" right="0.78740157480314998" top="1.9114173228346498" bottom="1.9114173228346498" header="0" footer="0"/>
  <pageSetup paperSize="9" scale="55" orientation="landscape" horizontalDpi="0" verticalDpi="0" r:id="rId1"/>
  <headerFooter alignWithMargins="0">
    <oddHeader>&amp;C&amp;"Arial2,Regular"&amp;10&amp;A</oddHeader>
    <oddFooter>&amp;C&amp;"Arial2,Regular"&amp;10Página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9F7DC3-A093-4F3E-9B76-DFA61FA2C5D8}">
  <dimension ref="B1:H1048576"/>
  <sheetViews>
    <sheetView topLeftCell="A3" workbookViewId="0">
      <selection activeCell="F35" sqref="F35"/>
    </sheetView>
  </sheetViews>
  <sheetFormatPr defaultColWidth="8" defaultRowHeight="15" customHeight="1"/>
  <cols>
    <col min="1" max="1" width="4.25" customWidth="1"/>
    <col min="2" max="2" width="10.625" customWidth="1"/>
    <col min="3" max="4" width="17" hidden="1" customWidth="1"/>
    <col min="5" max="5" width="58.875" customWidth="1"/>
    <col min="6" max="6" width="10.625" customWidth="1"/>
    <col min="7" max="7" width="17.5" customWidth="1"/>
    <col min="8" max="20" width="8" customWidth="1"/>
    <col min="21" max="58" width="11.75" customWidth="1"/>
    <col min="59" max="59" width="8" customWidth="1"/>
  </cols>
  <sheetData>
    <row r="1" spans="2:6" ht="28.35" customHeight="1">
      <c r="B1" s="29"/>
      <c r="C1" s="29"/>
      <c r="D1" s="30"/>
      <c r="E1" s="31"/>
      <c r="F1" s="29"/>
    </row>
    <row r="2" spans="2:6" ht="28.35" customHeight="1">
      <c r="B2" s="29"/>
      <c r="C2" s="29"/>
      <c r="D2" s="30"/>
      <c r="E2" s="32"/>
      <c r="F2" s="29"/>
    </row>
    <row r="3" spans="2:6" ht="28.35" customHeight="1">
      <c r="B3" s="29"/>
      <c r="C3" s="29"/>
      <c r="D3" s="30"/>
      <c r="E3" s="32"/>
      <c r="F3" s="29"/>
    </row>
    <row r="4" spans="2:6" ht="28.35" customHeight="1">
      <c r="B4" s="29"/>
      <c r="C4" s="29"/>
      <c r="D4" s="30"/>
      <c r="E4" s="32"/>
      <c r="F4" s="29"/>
    </row>
    <row r="5" spans="2:6" ht="28.35" customHeight="1">
      <c r="B5" s="29"/>
      <c r="C5" s="29"/>
      <c r="D5" s="30"/>
      <c r="E5" s="33"/>
      <c r="F5" s="29"/>
    </row>
    <row r="6" spans="2:6" ht="28.35" customHeight="1">
      <c r="B6" s="29"/>
      <c r="C6" s="29"/>
      <c r="D6" s="30"/>
      <c r="E6" s="33"/>
      <c r="F6" s="29"/>
    </row>
    <row r="7" spans="2:6" ht="15" customHeight="1">
      <c r="B7" s="6" t="s">
        <v>0</v>
      </c>
      <c r="C7" s="6"/>
      <c r="D7" s="7">
        <v>44796</v>
      </c>
      <c r="E7" s="34"/>
      <c r="F7" s="6" t="s">
        <v>1</v>
      </c>
    </row>
    <row r="8" spans="2:6" ht="60.75" customHeight="1">
      <c r="B8" s="56" t="s">
        <v>98</v>
      </c>
      <c r="C8" s="56"/>
      <c r="D8" s="56"/>
      <c r="E8" s="56"/>
      <c r="F8" s="56"/>
    </row>
    <row r="9" spans="2:6" ht="13.5" customHeight="1">
      <c r="B9" s="12"/>
      <c r="C9" s="12"/>
      <c r="D9" s="12"/>
      <c r="E9" s="59"/>
      <c r="F9" s="59"/>
    </row>
    <row r="10" spans="2:6" ht="32.85" customHeight="1">
      <c r="B10" s="13" t="s">
        <v>9</v>
      </c>
      <c r="C10" s="13" t="s">
        <v>10</v>
      </c>
      <c r="D10" s="14" t="s">
        <v>11</v>
      </c>
      <c r="E10" s="8" t="s">
        <v>12</v>
      </c>
      <c r="F10" s="8" t="s">
        <v>13</v>
      </c>
    </row>
    <row r="11" spans="2:6" ht="32.85" customHeight="1">
      <c r="B11" s="16" t="s">
        <v>15</v>
      </c>
      <c r="C11" s="4" t="s">
        <v>16</v>
      </c>
      <c r="D11" s="17" t="s">
        <v>62</v>
      </c>
      <c r="E11" s="18" t="s">
        <v>18</v>
      </c>
      <c r="F11" s="19" t="s">
        <v>19</v>
      </c>
    </row>
    <row r="12" spans="2:6" ht="32.85" customHeight="1">
      <c r="B12" s="16" t="s">
        <v>20</v>
      </c>
      <c r="C12" s="4" t="s">
        <v>21</v>
      </c>
      <c r="D12" s="17" t="s">
        <v>22</v>
      </c>
      <c r="E12" s="18" t="s">
        <v>23</v>
      </c>
      <c r="F12" s="19" t="s">
        <v>24</v>
      </c>
    </row>
    <row r="13" spans="2:6" ht="15.75">
      <c r="B13" s="16" t="s">
        <v>25</v>
      </c>
      <c r="C13" s="4" t="s">
        <v>26</v>
      </c>
      <c r="D13" s="17">
        <f>MEMÓRIA!A2</f>
        <v>0</v>
      </c>
      <c r="E13" s="18" t="s">
        <v>28</v>
      </c>
      <c r="F13" s="19" t="s">
        <v>56</v>
      </c>
    </row>
    <row r="14" spans="2:6" ht="15.75">
      <c r="B14" s="16" t="s">
        <v>29</v>
      </c>
      <c r="C14" s="4" t="s">
        <v>30</v>
      </c>
      <c r="D14" s="17">
        <f>MEMÓRIA!A7</f>
        <v>0</v>
      </c>
      <c r="E14" s="18" t="s">
        <v>63</v>
      </c>
      <c r="F14" s="19" t="s">
        <v>56</v>
      </c>
    </row>
    <row r="15" spans="2:6" ht="15.75">
      <c r="B15" s="16" t="s">
        <v>33</v>
      </c>
      <c r="C15" s="4" t="s">
        <v>34</v>
      </c>
      <c r="D15" s="17" t="s">
        <v>35</v>
      </c>
      <c r="E15" s="18" t="s">
        <v>36</v>
      </c>
      <c r="F15" s="19" t="s">
        <v>56</v>
      </c>
    </row>
    <row r="16" spans="2:6" ht="15.75">
      <c r="B16" s="16"/>
      <c r="C16" s="4"/>
      <c r="D16" s="17"/>
      <c r="E16" s="18"/>
      <c r="F16" s="19"/>
    </row>
    <row r="17" spans="2:7" ht="31.5">
      <c r="B17" s="16"/>
      <c r="C17" s="4"/>
      <c r="D17" s="17" t="s">
        <v>39</v>
      </c>
      <c r="E17" s="18" t="s">
        <v>40</v>
      </c>
      <c r="F17" s="19" t="s">
        <v>37</v>
      </c>
    </row>
    <row r="18" spans="2:7" ht="15.75">
      <c r="B18" s="16"/>
      <c r="C18" s="4"/>
      <c r="D18" s="17"/>
      <c r="E18" s="18" t="s">
        <v>64</v>
      </c>
      <c r="F18" s="19">
        <v>0.28000000000000003</v>
      </c>
    </row>
    <row r="19" spans="2:7" ht="15.75">
      <c r="B19" s="16"/>
      <c r="C19" s="4"/>
      <c r="D19" s="17"/>
      <c r="E19" s="18" t="s">
        <v>65</v>
      </c>
      <c r="F19" s="19">
        <v>1.2</v>
      </c>
    </row>
    <row r="20" spans="2:7" ht="15.75">
      <c r="B20" s="16"/>
      <c r="C20" s="4"/>
      <c r="D20" s="17"/>
      <c r="E20" s="18" t="s">
        <v>66</v>
      </c>
      <c r="F20" s="19">
        <v>15</v>
      </c>
    </row>
    <row r="21" spans="2:7" ht="15.75">
      <c r="B21" s="16"/>
      <c r="C21" s="4"/>
      <c r="D21" s="17"/>
      <c r="E21" s="35" t="s">
        <v>67</v>
      </c>
      <c r="F21" s="36">
        <f>F20*F19*F18</f>
        <v>5.0400000000000009</v>
      </c>
    </row>
    <row r="22" spans="2:7" ht="15.75">
      <c r="B22" s="16"/>
      <c r="C22" s="4"/>
      <c r="D22" s="17"/>
      <c r="E22" s="35" t="s">
        <v>68</v>
      </c>
      <c r="F22" s="36">
        <v>1.44</v>
      </c>
    </row>
    <row r="23" spans="2:7" ht="15.75">
      <c r="B23" s="16"/>
      <c r="C23" s="4"/>
      <c r="D23" s="17"/>
      <c r="E23" s="18" t="s">
        <v>69</v>
      </c>
      <c r="F23" s="19">
        <v>0.18</v>
      </c>
    </row>
    <row r="24" spans="2:7" ht="15.75">
      <c r="B24" s="16"/>
      <c r="C24" s="4"/>
      <c r="D24" s="17"/>
      <c r="E24" s="18" t="s">
        <v>65</v>
      </c>
      <c r="F24" s="19">
        <v>1.2</v>
      </c>
    </row>
    <row r="25" spans="2:7" ht="15.75">
      <c r="B25" s="16"/>
      <c r="C25" s="4"/>
      <c r="D25" s="17"/>
      <c r="E25" s="18" t="s">
        <v>66</v>
      </c>
      <c r="F25" s="19">
        <v>15</v>
      </c>
    </row>
    <row r="26" spans="2:7" ht="15.75">
      <c r="B26" s="16"/>
      <c r="C26" s="4"/>
      <c r="D26" s="17"/>
      <c r="E26" s="35" t="s">
        <v>70</v>
      </c>
      <c r="F26" s="36">
        <f>F25*F24*F23</f>
        <v>3.2399999999999998</v>
      </c>
    </row>
    <row r="27" spans="2:7" ht="15.75">
      <c r="B27" s="16"/>
      <c r="C27" s="4"/>
      <c r="D27" s="17"/>
      <c r="E27" s="18" t="s">
        <v>71</v>
      </c>
      <c r="F27" s="36">
        <f>F26+F22+F21</f>
        <v>9.7200000000000006</v>
      </c>
    </row>
    <row r="28" spans="2:7" ht="15.75">
      <c r="B28" s="16"/>
      <c r="C28" s="4"/>
      <c r="D28" s="17"/>
      <c r="E28" s="37" t="s">
        <v>72</v>
      </c>
      <c r="F28" s="38">
        <f>F27*54.53*1.1</f>
        <v>583.03476000000012</v>
      </c>
    </row>
    <row r="29" spans="2:7" ht="15.75">
      <c r="B29" s="16"/>
      <c r="C29" s="4"/>
      <c r="D29" s="17"/>
      <c r="E29" s="18"/>
      <c r="F29" s="19"/>
    </row>
    <row r="30" spans="2:7" ht="47.25">
      <c r="B30" s="16"/>
      <c r="C30" s="4"/>
      <c r="D30" s="17" t="s">
        <v>73</v>
      </c>
      <c r="E30" s="18" t="s">
        <v>74</v>
      </c>
      <c r="F30" s="19" t="s">
        <v>37</v>
      </c>
    </row>
    <row r="31" spans="2:7" ht="15.75">
      <c r="B31" s="16"/>
      <c r="C31" s="4"/>
      <c r="D31" s="17"/>
      <c r="E31" s="18" t="s">
        <v>75</v>
      </c>
      <c r="F31" s="19">
        <f>3.15*3</f>
        <v>9.4499999999999993</v>
      </c>
      <c r="G31" t="s">
        <v>76</v>
      </c>
    </row>
    <row r="32" spans="2:7" ht="15.75">
      <c r="B32" s="16"/>
      <c r="C32" s="4"/>
      <c r="D32" s="17"/>
      <c r="E32" s="18" t="s">
        <v>77</v>
      </c>
      <c r="F32" s="19">
        <f>1.2*3</f>
        <v>3.5999999999999996</v>
      </c>
      <c r="G32" t="s">
        <v>76</v>
      </c>
    </row>
    <row r="33" spans="2:8" ht="15.75">
      <c r="B33" s="16"/>
      <c r="C33" s="4"/>
      <c r="D33" s="17"/>
      <c r="E33" s="18" t="s">
        <v>78</v>
      </c>
      <c r="F33" s="19">
        <f>2.1*3</f>
        <v>6.3000000000000007</v>
      </c>
      <c r="G33" t="s">
        <v>76</v>
      </c>
    </row>
    <row r="34" spans="2:8" ht="15.75">
      <c r="B34" s="16"/>
      <c r="C34" s="4"/>
      <c r="D34" s="17"/>
      <c r="E34" s="18" t="s">
        <v>101</v>
      </c>
      <c r="F34" s="19">
        <f>2*1.2</f>
        <v>2.4</v>
      </c>
      <c r="G34" t="s">
        <v>76</v>
      </c>
    </row>
    <row r="35" spans="2:8" ht="15.75">
      <c r="B35" s="16"/>
      <c r="C35" s="4"/>
      <c r="D35" s="17"/>
      <c r="E35" s="37" t="s">
        <v>72</v>
      </c>
      <c r="F35" s="38">
        <f>SUM(F31:F34)*6.83*1.1</f>
        <v>163.40775000000002</v>
      </c>
      <c r="G35" t="s">
        <v>79</v>
      </c>
      <c r="H35">
        <f>SUM(F31:F34)*35.9*1.1</f>
        <v>858.90750000000003</v>
      </c>
    </row>
    <row r="36" spans="2:8" ht="15.75">
      <c r="B36" s="16"/>
      <c r="C36" s="4"/>
      <c r="D36" s="17"/>
      <c r="E36" s="18"/>
      <c r="F36" s="19"/>
    </row>
    <row r="37" spans="2:8" ht="15.75">
      <c r="B37" s="16"/>
      <c r="C37" s="4"/>
      <c r="D37" s="17"/>
      <c r="E37" s="18"/>
      <c r="F37" s="19"/>
    </row>
    <row r="38" spans="2:8" ht="15.75">
      <c r="B38" s="16" t="s">
        <v>41</v>
      </c>
      <c r="C38" s="4" t="s">
        <v>44</v>
      </c>
      <c r="D38" s="17" t="s">
        <v>45</v>
      </c>
      <c r="E38" s="18" t="s">
        <v>46</v>
      </c>
      <c r="F38" s="19" t="s">
        <v>47</v>
      </c>
      <c r="G38" t="s">
        <v>97</v>
      </c>
    </row>
    <row r="39" spans="2:8" ht="15.75">
      <c r="B39" s="16"/>
      <c r="C39" s="4"/>
      <c r="D39" s="17"/>
      <c r="E39" s="37" t="s">
        <v>80</v>
      </c>
      <c r="F39" s="38">
        <v>18.149999999999999</v>
      </c>
    </row>
    <row r="40" spans="2:8" ht="15.75">
      <c r="B40" s="16"/>
      <c r="C40" s="4"/>
      <c r="D40" s="17"/>
      <c r="E40" s="18"/>
      <c r="F40" s="19"/>
    </row>
    <row r="41" spans="2:8" ht="15.75">
      <c r="B41" s="16"/>
      <c r="C41" s="4"/>
      <c r="D41" s="17"/>
      <c r="E41" s="18"/>
      <c r="F41" s="19"/>
    </row>
    <row r="42" spans="2:8" ht="31.5">
      <c r="B42" s="16"/>
      <c r="C42" s="4"/>
      <c r="D42" s="17" t="s">
        <v>81</v>
      </c>
      <c r="E42" s="18" t="s">
        <v>50</v>
      </c>
      <c r="F42" s="19" t="s">
        <v>47</v>
      </c>
    </row>
    <row r="43" spans="2:8" ht="15.75">
      <c r="B43" s="16"/>
      <c r="C43" s="4"/>
      <c r="D43" s="17"/>
      <c r="E43" s="18" t="s">
        <v>82</v>
      </c>
      <c r="F43" s="19">
        <v>1</v>
      </c>
    </row>
    <row r="44" spans="2:8" ht="15.75">
      <c r="B44" s="16"/>
      <c r="C44" s="4"/>
      <c r="D44" s="17"/>
      <c r="E44" s="18" t="s">
        <v>83</v>
      </c>
      <c r="F44" s="19">
        <v>12</v>
      </c>
    </row>
    <row r="45" spans="2:8" ht="15.75">
      <c r="B45" s="16"/>
      <c r="C45" s="4"/>
      <c r="D45" s="17"/>
      <c r="E45" s="37" t="s">
        <v>84</v>
      </c>
      <c r="F45" s="38">
        <f>F44*F43*1.1</f>
        <v>13.200000000000001</v>
      </c>
    </row>
    <row r="46" spans="2:8" ht="12.75" customHeight="1"/>
    <row r="47" spans="2:8" ht="12.75" customHeight="1">
      <c r="E47" t="s">
        <v>85</v>
      </c>
    </row>
    <row r="48" spans="2:8" ht="12.75" customHeight="1">
      <c r="E48" s="37" t="s">
        <v>86</v>
      </c>
      <c r="F48" s="36">
        <f>F27</f>
        <v>9.7200000000000006</v>
      </c>
      <c r="G48" t="s">
        <v>87</v>
      </c>
    </row>
    <row r="49" spans="5:7" ht="12.75" customHeight="1"/>
    <row r="50" spans="5:7" ht="12.75" customHeight="1">
      <c r="E50" t="s">
        <v>88</v>
      </c>
    </row>
    <row r="51" spans="5:7" ht="12.75" customHeight="1">
      <c r="E51" t="s">
        <v>89</v>
      </c>
      <c r="F51">
        <f>SUM(F31:F33)</f>
        <v>19.350000000000001</v>
      </c>
    </row>
    <row r="52" spans="5:7" ht="12.75" customHeight="1">
      <c r="E52" t="s">
        <v>90</v>
      </c>
      <c r="F52">
        <f>0.5</f>
        <v>0.5</v>
      </c>
    </row>
    <row r="53" spans="5:7" ht="12.75" customHeight="1">
      <c r="E53" s="37" t="s">
        <v>91</v>
      </c>
      <c r="F53" s="38">
        <f>F52*F51</f>
        <v>9.6750000000000007</v>
      </c>
      <c r="G53" t="s">
        <v>87</v>
      </c>
    </row>
    <row r="54" spans="5:7" ht="12.75" customHeight="1"/>
    <row r="55" spans="5:7" ht="12.75" customHeight="1">
      <c r="E55" t="s">
        <v>89</v>
      </c>
      <c r="F55" s="39">
        <f>F39</f>
        <v>18.149999999999999</v>
      </c>
    </row>
    <row r="56" spans="5:7" ht="12.75" customHeight="1">
      <c r="E56" t="s">
        <v>92</v>
      </c>
      <c r="F56" s="39">
        <f>0.01875*2*PI()</f>
        <v>0.11780972450961724</v>
      </c>
      <c r="G56" t="s">
        <v>76</v>
      </c>
    </row>
    <row r="57" spans="5:7" ht="12.75" customHeight="1">
      <c r="E57" s="37" t="s">
        <v>91</v>
      </c>
      <c r="F57" s="38">
        <f>F56*F55</f>
        <v>2.138246499849553</v>
      </c>
      <c r="G57" t="s">
        <v>87</v>
      </c>
    </row>
    <row r="58" spans="5:7" ht="12.75" customHeight="1"/>
    <row r="59" spans="5:7" ht="12.75" customHeight="1">
      <c r="E59" t="s">
        <v>93</v>
      </c>
      <c r="F59" s="39">
        <f>F45</f>
        <v>13.200000000000001</v>
      </c>
    </row>
    <row r="60" spans="5:7" ht="12.75" customHeight="1">
      <c r="E60" t="s">
        <v>94</v>
      </c>
      <c r="F60">
        <f>0.05*0.00635</f>
        <v>3.1750000000000002E-4</v>
      </c>
    </row>
    <row r="61" spans="5:7" ht="12.75" customHeight="1">
      <c r="E61" s="37" t="s">
        <v>91</v>
      </c>
      <c r="F61" s="40">
        <f>F59*F60</f>
        <v>4.1910000000000003E-3</v>
      </c>
      <c r="G61" t="s">
        <v>87</v>
      </c>
    </row>
    <row r="62" spans="5:7" ht="12.75" customHeight="1"/>
    <row r="63" spans="5:7" ht="12.75" customHeight="1"/>
    <row r="64" spans="5:7" ht="12.75" customHeight="1"/>
    <row r="65" spans="5:5" ht="12.75" customHeight="1">
      <c r="E65" s="46"/>
    </row>
    <row r="66" spans="5:5" ht="12.75" customHeight="1">
      <c r="E66" s="47"/>
    </row>
    <row r="67" spans="5:5" ht="12.75" customHeight="1">
      <c r="E67" s="47"/>
    </row>
    <row r="68" spans="5:5" ht="12.75" customHeight="1">
      <c r="E68" s="47"/>
    </row>
    <row r="69" spans="5:5" ht="12.75" customHeight="1">
      <c r="E69" s="48"/>
    </row>
    <row r="70" spans="5:5" ht="12.75" customHeight="1">
      <c r="E70" s="47"/>
    </row>
    <row r="71" spans="5:5" ht="12.75" customHeight="1"/>
    <row r="72" spans="5:5" ht="12.75" customHeight="1">
      <c r="E72" s="47"/>
    </row>
    <row r="73" spans="5:5" ht="12.75" customHeight="1">
      <c r="E73" s="47"/>
    </row>
    <row r="74" spans="5:5" ht="12.75" customHeight="1">
      <c r="E74" s="47"/>
    </row>
    <row r="75" spans="5:5" ht="12.75" customHeight="1">
      <c r="E75" s="47"/>
    </row>
    <row r="76" spans="5:5" ht="12.75" customHeight="1">
      <c r="E76" s="47"/>
    </row>
    <row r="77" spans="5:5" ht="12.75" customHeight="1">
      <c r="E77" s="47"/>
    </row>
    <row r="78" spans="5:5" ht="12.75" customHeight="1"/>
    <row r="79" spans="5:5" ht="12.75" customHeight="1">
      <c r="E79" s="46"/>
    </row>
    <row r="80" spans="5:5" ht="12.75" customHeight="1"/>
    <row r="81" spans="5:5" ht="12.75" customHeight="1">
      <c r="E81" s="46"/>
    </row>
    <row r="82" spans="5:5" ht="12.75" customHeight="1"/>
    <row r="83" spans="5:5" ht="12.75" customHeight="1"/>
    <row r="84" spans="5:5" ht="12.75" customHeight="1"/>
    <row r="85" spans="5:5" ht="12.75" customHeight="1">
      <c r="E85" s="46"/>
    </row>
    <row r="86" spans="5:5" ht="12.75" customHeight="1"/>
    <row r="87" spans="5:5" ht="12.75" customHeight="1">
      <c r="E87" s="46"/>
    </row>
    <row r="88" spans="5:5" ht="12.75" customHeight="1"/>
    <row r="89" spans="5:5" ht="12.75" customHeight="1"/>
    <row r="90" spans="5:5" ht="12.75" customHeight="1"/>
    <row r="91" spans="5:5" ht="12.75" customHeight="1">
      <c r="E91" s="46"/>
    </row>
    <row r="92" spans="5:5" ht="12.75" customHeight="1">
      <c r="E92" s="46"/>
    </row>
    <row r="93" spans="5:5" ht="12.75" customHeight="1">
      <c r="E93" s="46"/>
    </row>
    <row r="94" spans="5:5" ht="12.75" customHeight="1"/>
    <row r="95" spans="5:5" ht="12.75" customHeight="1"/>
    <row r="96" spans="5:5" ht="12.75" customHeight="1"/>
    <row r="97" spans="5:5" ht="12.75" customHeight="1">
      <c r="E97" s="46"/>
    </row>
    <row r="98" spans="5:5" ht="12.75" customHeight="1"/>
    <row r="99" spans="5:5" ht="12.75" customHeight="1"/>
    <row r="100" spans="5:5" ht="12.75" customHeight="1"/>
    <row r="101" spans="5:5" ht="12.75" customHeight="1"/>
    <row r="102" spans="5:5" ht="12.75" customHeight="1"/>
    <row r="103" spans="5:5" ht="12.75" customHeight="1"/>
    <row r="104" spans="5:5" ht="12.75" customHeight="1"/>
    <row r="105" spans="5:5" ht="12.75" customHeight="1"/>
    <row r="106" spans="5:5" ht="12.75" customHeight="1"/>
    <row r="107" spans="5:5" ht="12.75" customHeight="1"/>
    <row r="108" spans="5:5" ht="12.75" customHeight="1"/>
    <row r="109" spans="5:5" ht="12.75" customHeight="1"/>
    <row r="110" spans="5:5" ht="12.75" customHeight="1"/>
    <row r="111" spans="5:5" ht="12.75" customHeight="1"/>
    <row r="112" spans="5:5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  <row r="1001" ht="12.75" customHeight="1"/>
    <row r="1002" ht="12.75" customHeight="1"/>
    <row r="1003" ht="12.75" customHeight="1"/>
    <row r="1004" ht="12.75" customHeight="1"/>
    <row r="1005" ht="12.75" customHeight="1"/>
    <row r="1006" ht="12.75" customHeight="1"/>
    <row r="1007" ht="12.75" customHeight="1"/>
    <row r="1008" ht="12.75" customHeight="1"/>
    <row r="1009" ht="12.75" customHeight="1"/>
    <row r="1010" ht="12.75" customHeight="1"/>
    <row r="1011" ht="12.75" customHeight="1"/>
    <row r="1012" ht="12.75" customHeight="1"/>
    <row r="1013" ht="12.75" customHeight="1"/>
    <row r="1014" ht="12.75" customHeight="1"/>
    <row r="1015" ht="12.75" customHeight="1"/>
    <row r="1016" ht="12.75" customHeight="1"/>
    <row r="1017" ht="12.75" customHeight="1"/>
    <row r="1018" ht="12.75" customHeight="1"/>
    <row r="1048575" ht="12.75" customHeight="1"/>
    <row r="1048576" ht="12.75" customHeight="1"/>
  </sheetData>
  <mergeCells count="2">
    <mergeCell ref="B8:F8"/>
    <mergeCell ref="E9:F9"/>
  </mergeCells>
  <pageMargins left="0.78740157480314998" right="0.78740157480314998" top="1.9114173228346498" bottom="1.9114173228346498" header="0" footer="0"/>
  <pageSetup paperSize="9" fitToWidth="0" fitToHeight="0" orientation="portrait" horizontalDpi="0" verticalDpi="0" r:id="rId1"/>
  <headerFooter alignWithMargins="0">
    <oddHeader>&amp;C&amp;"Arial2,Regular"&amp;10&amp;A</oddHeader>
    <oddFooter>&amp;C&amp;"Arial2,Regular"&amp;10Página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EC1CE8-54D7-49FA-AAAB-8578AD57DB14}">
  <dimension ref="B1:P1048569"/>
  <sheetViews>
    <sheetView tabSelected="1" workbookViewId="0">
      <selection activeCell="B3" sqref="B3:G3"/>
    </sheetView>
  </sheetViews>
  <sheetFormatPr defaultColWidth="8" defaultRowHeight="15" customHeight="1"/>
  <cols>
    <col min="1" max="1" width="4.25" customWidth="1"/>
    <col min="2" max="2" width="6.75" customWidth="1"/>
    <col min="3" max="3" width="9.5" customWidth="1"/>
    <col min="4" max="4" width="14.25" customWidth="1"/>
    <col min="5" max="5" width="58.875" customWidth="1"/>
    <col min="6" max="6" width="10.625" customWidth="1"/>
    <col min="7" max="7" width="7.625" customWidth="1"/>
    <col min="8" max="9" width="11.5" customWidth="1"/>
    <col min="10" max="10" width="15.875" customWidth="1"/>
    <col min="11" max="11" width="16.25" customWidth="1"/>
    <col min="12" max="12" width="15.625" hidden="1" customWidth="1"/>
    <col min="13" max="13" width="16.625" hidden="1" customWidth="1"/>
    <col min="14" max="14" width="8" customWidth="1"/>
    <col min="15" max="15" width="17.5" customWidth="1"/>
    <col min="16" max="28" width="8" customWidth="1"/>
    <col min="29" max="66" width="11.75" customWidth="1"/>
    <col min="67" max="67" width="8" customWidth="1"/>
  </cols>
  <sheetData>
    <row r="1" spans="2:16" ht="15.75">
      <c r="B1" s="1"/>
      <c r="C1" s="1"/>
      <c r="D1" s="2"/>
      <c r="E1" s="5"/>
      <c r="F1" s="1"/>
      <c r="G1" s="3"/>
      <c r="H1" s="3"/>
      <c r="I1" s="3"/>
      <c r="J1" s="57" t="s">
        <v>95</v>
      </c>
      <c r="K1" s="57"/>
      <c r="L1" s="58" t="s">
        <v>96</v>
      </c>
      <c r="M1" s="58"/>
    </row>
    <row r="2" spans="2:16" ht="31.5">
      <c r="B2" s="6" t="s">
        <v>0</v>
      </c>
      <c r="C2" s="6"/>
      <c r="D2" s="7">
        <v>46054</v>
      </c>
      <c r="E2" s="8"/>
      <c r="F2" s="6" t="s">
        <v>1</v>
      </c>
      <c r="G2" s="9" t="s">
        <v>2</v>
      </c>
      <c r="H2" s="41" t="s">
        <v>13</v>
      </c>
      <c r="I2" s="42" t="s">
        <v>14</v>
      </c>
      <c r="J2" s="10" t="s">
        <v>5</v>
      </c>
      <c r="K2" s="10" t="s">
        <v>6</v>
      </c>
      <c r="L2" s="11" t="s">
        <v>7</v>
      </c>
      <c r="M2" s="11" t="s">
        <v>8</v>
      </c>
    </row>
    <row r="3" spans="2:16" ht="20.25">
      <c r="B3" s="56" t="s">
        <v>3</v>
      </c>
      <c r="C3" s="56"/>
      <c r="D3" s="56"/>
      <c r="E3" s="56"/>
      <c r="F3" s="56"/>
      <c r="G3" s="56"/>
      <c r="H3" s="43" t="s">
        <v>24</v>
      </c>
      <c r="I3" s="43">
        <v>1</v>
      </c>
      <c r="J3" s="44">
        <f>COMPOSIÇÕES!G21</f>
        <v>17991.039462352051</v>
      </c>
      <c r="K3" s="44">
        <f>I3*J3</f>
        <v>17991.039462352051</v>
      </c>
      <c r="L3" s="45">
        <f>COMPOSIÇÕES!I21</f>
        <v>18894.990788051968</v>
      </c>
      <c r="M3" s="45">
        <f>L3*I3</f>
        <v>18894.990788051968</v>
      </c>
      <c r="O3" s="27"/>
      <c r="P3" s="27"/>
    </row>
    <row r="4" spans="2:16" ht="24.6" customHeight="1">
      <c r="B4" s="52" t="s">
        <v>61</v>
      </c>
      <c r="C4" s="52"/>
      <c r="D4" s="52"/>
      <c r="E4" s="52"/>
      <c r="F4" s="52"/>
      <c r="G4" s="52"/>
      <c r="H4" s="52"/>
      <c r="I4" s="52"/>
      <c r="J4" s="53">
        <f>SUM(K3:K3)</f>
        <v>17991.039462352051</v>
      </c>
      <c r="K4" s="53"/>
      <c r="L4" s="53">
        <f>SUM(M3:M3)</f>
        <v>18894.990788051968</v>
      </c>
      <c r="M4" s="53"/>
    </row>
    <row r="5" spans="2:16" ht="12.75" customHeight="1"/>
    <row r="6" spans="2:16" ht="12.75" customHeight="1"/>
    <row r="7" spans="2:16" ht="12.75" customHeight="1"/>
    <row r="8" spans="2:16" ht="12.75" customHeight="1">
      <c r="K8" s="27"/>
    </row>
    <row r="9" spans="2:16" ht="12.75" customHeight="1"/>
    <row r="10" spans="2:16" ht="12.75" customHeight="1">
      <c r="K10" s="28"/>
      <c r="M10" s="28"/>
    </row>
    <row r="11" spans="2:16" ht="12.75" customHeight="1"/>
    <row r="12" spans="2:16" ht="12.75" customHeight="1"/>
    <row r="13" spans="2:16" ht="12.75" customHeight="1"/>
    <row r="14" spans="2:16" ht="12.75" customHeight="1"/>
    <row r="15" spans="2:16" ht="12.75" customHeight="1"/>
    <row r="16" spans="2:16" ht="12.75" customHeight="1"/>
    <row r="17" ht="12.75" customHeight="1"/>
    <row r="18" ht="12.75" customHeight="1"/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1048536" ht="12.75" customHeight="1"/>
    <row r="1048537" ht="12.75" customHeight="1"/>
    <row r="1048538" ht="12.75" customHeight="1"/>
    <row r="1048539" ht="12.75" customHeight="1"/>
    <row r="1048540" ht="12.75" customHeight="1"/>
    <row r="1048541" ht="12.75" customHeight="1"/>
    <row r="1048542" ht="12.75" customHeight="1"/>
    <row r="1048543" ht="12.75" customHeight="1"/>
    <row r="1048544" ht="12.75" customHeight="1"/>
    <row r="1048545" ht="12.75" customHeight="1"/>
    <row r="1048546" ht="12.75" customHeight="1"/>
    <row r="1048547" ht="12.75" customHeight="1"/>
    <row r="1048548" ht="12.75" customHeight="1"/>
    <row r="1048549" ht="12.75" customHeight="1"/>
    <row r="1048550" ht="12.75" customHeight="1"/>
    <row r="1048551" ht="12.75" customHeight="1"/>
    <row r="1048552" ht="12.75" customHeight="1"/>
    <row r="1048553" ht="12.75" customHeight="1"/>
    <row r="1048554" ht="12.75" customHeight="1"/>
    <row r="1048555" ht="12.75" customHeight="1"/>
    <row r="1048556" ht="12.75" customHeight="1"/>
    <row r="1048557" ht="12.75" customHeight="1"/>
    <row r="1048558" ht="12.75" customHeight="1"/>
    <row r="1048559" ht="12.75" customHeight="1"/>
    <row r="1048560" ht="12.75" customHeight="1"/>
    <row r="1048561" ht="12.75" customHeight="1"/>
    <row r="1048562" ht="12.75" customHeight="1"/>
    <row r="1048563" ht="12.75" customHeight="1"/>
    <row r="1048564" ht="12.75" customHeight="1"/>
    <row r="1048565" ht="12.75" customHeight="1"/>
    <row r="1048566" ht="12.75" customHeight="1"/>
    <row r="1048567" ht="12.75" customHeight="1"/>
    <row r="1048568" ht="12.75" customHeight="1"/>
    <row r="1048569" ht="12.75" customHeight="1"/>
  </sheetData>
  <mergeCells count="6">
    <mergeCell ref="J1:K1"/>
    <mergeCell ref="L1:M1"/>
    <mergeCell ref="B3:G3"/>
    <mergeCell ref="B4:I4"/>
    <mergeCell ref="J4:K4"/>
    <mergeCell ref="L4:M4"/>
  </mergeCells>
  <pageMargins left="0" right="0" top="0.39370078740157505" bottom="0.39370078740157505" header="0" footer="0"/>
  <pageSetup paperSize="0" scale="45" fitToWidth="0" fitToHeight="0" pageOrder="overThenDown" useFirstPageNumber="1" horizontalDpi="0" verticalDpi="0" copies="0"/>
  <headerFooter>
    <oddHeader>&amp;C&amp;A</oddHeader>
    <oddFooter>&amp;CPágina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3258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COMPOSIÇÕES</vt:lpstr>
      <vt:lpstr>MEMÓRIA</vt:lpstr>
      <vt:lpstr>ORÇAMENTO</vt:lpstr>
      <vt:lpstr>COMPOSIÇÕES!Area_de_impressao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 Vaz Trein - 13953</dc:creator>
  <cp:lastModifiedBy>Michelli Linhares de Bastos - 15319</cp:lastModifiedBy>
  <cp:revision>28</cp:revision>
  <cp:lastPrinted>2026-02-12T17:22:39Z</cp:lastPrinted>
  <dcterms:created xsi:type="dcterms:W3CDTF">2026-02-10T19:18:28Z</dcterms:created>
  <dcterms:modified xsi:type="dcterms:W3CDTF">2026-02-20T20:56:59Z</dcterms:modified>
</cp:coreProperties>
</file>