
<file path=[Content_Types].xml><?xml version="1.0" encoding="utf-8"?>
<Types xmlns="http://schemas.openxmlformats.org/package/2006/content-types">
  <Default Extension="fntdata" ContentType="application/x-fontdata"/>
  <Default Extension="jpeg" ContentType="image/jpeg"/>
  <Default Extension="png" ContentType="image/png"/>
  <Default Extension="rels" ContentType="application/vnd.openxmlformats-package.relationships+xml"/>
  <Default Extension="xml" ContentType="application/xml"/>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drawings/drawing1.xml" ContentType="application/vnd.openxmlformats-officedocument.drawing+xml"/>
  <Override PartName="/xl/drawings/vmlDrawing1.vml" ContentType="application/vnd.openxmlformats-officedocument.vmlDrawing"/>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sharedStrings.xml" ContentType="application/vnd.openxmlformats-officedocument.spreadsheetml.sharedStrings+xml"/>
  <Override PartName="/xl/comments1.xml" ContentType="application/vnd.openxmlformats-officedocument.spreadsheetml.comment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workbookPr backupFile="false" showObjects="all" date1904="false"/>
  <workbookProtection/>
  <bookViews>
    <workbookView showHorizontalScroll="true" showVerticalScroll="true" showSheetTabs="true" xWindow="0" yWindow="0" windowWidth="16384" windowHeight="8192" tabRatio="500" firstSheet="0" activeTab="3"/>
  </bookViews>
  <sheets>
    <sheet name="Anexo A - Motorista e Monitor 1" sheetId="1" state="visible" r:id="rId3"/>
    <sheet name="Anexo B Materiais e Equip" sheetId="2" state="visible" r:id="rId4"/>
    <sheet name="Anexo C custos bens" sheetId="3" state="visible" r:id="rId5"/>
    <sheet name="Anexo E resumo" sheetId="4" state="visible" r:id="rId6"/>
  </sheets>
  <definedNames>
    <definedName function="false" hidden="true" localSheetId="1" name="_xlnm._FilterDatabase" vbProcedure="false">'Anexo B Materiais e Equip'!$I$14:$L$19</definedName>
  </definedNames>
  <calcPr iterateCount="100" refMode="A1" iterate="false" iterateDelta="0.001"/>
  <extLst>
    <ext xmlns:loext="http://schemas.libreoffice.org/" uri="{7626C862-2A13-11E5-B345-FEFF819CDC9F}">
      <loext:extCalcPr stringRefSyntax="CalcA1"/>
    </ext>
  </extLst>
</workbook>
</file>

<file path=xl/comments1.xml><?xml version="1.0" encoding="utf-8"?>
<comments xmlns="http://schemas.openxmlformats.org/spreadsheetml/2006/main" xmlns:xdr="http://schemas.openxmlformats.org/drawingml/2006/spreadsheetDrawing">
  <authors>
    <author> </author>
  </authors>
  <commentList>
    <comment ref="B59" authorId="0">
      <text>
        <r>
          <rPr>
            <sz val="10"/>
            <rFont val="Arial"/>
            <family val="2"/>
          </rPr>
          <t xml:space="preserve">Conforme cláusula 14ª: 
Tipo 3 do SESI</t>
        </r>
      </text>
    </comment>
    <comment ref="D46" authorId="0">
      <text>
        <r>
          <rPr>
            <sz val="10"/>
            <rFont val="Arial"/>
            <family val="2"/>
          </rPr>
          <t xml:space="preserve">Juliana Luizelli Alencastro:
</t>
        </r>
        <r>
          <rPr>
            <sz val="8"/>
            <color rgb="FF000000"/>
            <rFont val="Tahoma"/>
            <family val="2"/>
            <charset val="1"/>
          </rPr>
          <t xml:space="preserve">Riscos Ambientais do Trabalho = 1%, 2% ou 3%. Depende do CNAE (Classificação Nacional de Atividade Econômica) da empresa.</t>
        </r>
      </text>
    </comment>
    <comment ref="E22" authorId="0">
      <text>
        <r>
          <rPr>
            <sz val="10"/>
            <rFont val="Arial"/>
            <family val="2"/>
          </rPr>
          <t xml:space="preserve">JLA:
</t>
        </r>
        <r>
          <rPr>
            <sz val="8"/>
            <color rgb="FF000000"/>
            <rFont val="Tahoma"/>
            <family val="2"/>
            <charset val="1"/>
          </rPr>
          <t xml:space="preserve">MPOG = 20,8960 Dias para 44 h 5 dias por semana</t>
        </r>
      </text>
    </comment>
    <comment ref="F46" authorId="0">
      <text>
        <r>
          <rPr>
            <sz val="10"/>
            <rFont val="Arial"/>
            <family val="2"/>
          </rPr>
          <t xml:space="preserve">Juliana Luizelli Alencastro:
</t>
        </r>
        <r>
          <rPr>
            <sz val="8"/>
            <color rgb="FF000000"/>
            <rFont val="Tahoma"/>
            <family val="2"/>
            <charset val="1"/>
          </rPr>
          <t xml:space="preserve">Fator Acidentário de Prevenção (particular de cada empresa)</t>
        </r>
      </text>
    </comment>
    <comment ref="G21" authorId="0">
      <text>
        <r>
          <rPr>
            <sz val="10"/>
            <rFont val="Arial"/>
            <family val="2"/>
          </rPr>
          <t xml:space="preserve">JLA:
</t>
        </r>
        <r>
          <rPr>
            <sz val="8"/>
            <color rgb="FF000000"/>
            <rFont val="Tahoma"/>
            <family val="2"/>
            <charset val="1"/>
          </rPr>
          <t xml:space="preserve">220 hs mensais 44 hs semanais
200 hs mensas 40 hs semanais
150 hs mensais 30 hs semanais
125 hs mensais 25 hs semanais</t>
        </r>
      </text>
    </comment>
    <comment ref="H79" authorId="0">
      <text>
        <r>
          <rPr>
            <sz val="10"/>
            <rFont val="Arial"/>
            <family val="2"/>
          </rPr>
          <t xml:space="preserve">Acórdão 1186/2017 TCU:
Recomenda utilizar percentual de 1,94444% nos primeiros 12 meses e 
A partir do primeiro ano, percentual não pode ser superiro a 0,194%.</t>
        </r>
      </text>
    </comment>
  </commentList>
</comments>
</file>

<file path=xl/sharedStrings.xml><?xml version="1.0" encoding="utf-8"?>
<sst xmlns="http://schemas.openxmlformats.org/spreadsheetml/2006/main" count="473" uniqueCount="293">
  <si>
    <t xml:space="preserve">SERVIÇOS DE TRANSPORTE ESCOLAR</t>
  </si>
  <si>
    <t xml:space="preserve">PLANILHA DE CUSTOS E FORMAÇÃO DE PREÇOS</t>
  </si>
  <si>
    <t xml:space="preserve">Nº do processo:</t>
  </si>
  <si>
    <t xml:space="preserve">Licitação nº:</t>
  </si>
  <si>
    <t xml:space="preserve">Licitante:</t>
  </si>
  <si>
    <t xml:space="preserve">Discriminação dos Serviços (dados referentes à contratação)</t>
  </si>
  <si>
    <t xml:space="preserve">A</t>
  </si>
  <si>
    <t xml:space="preserve">Data de apresentação da proposta (dia/mês/ano)</t>
  </si>
  <si>
    <t xml:space="preserve">B</t>
  </si>
  <si>
    <t xml:space="preserve">Município/UF</t>
  </si>
  <si>
    <t xml:space="preserve">ALVORADA-RS</t>
  </si>
  <si>
    <t xml:space="preserve">C</t>
  </si>
  <si>
    <t xml:space="preserve">Ano do Acordo, Convenção Coletiva ou Sentença Normativa em Dissídio Coletivo</t>
  </si>
  <si>
    <t xml:space="preserve">D</t>
  </si>
  <si>
    <t xml:space="preserve">Número de meses de execução contratual</t>
  </si>
  <si>
    <t xml:space="preserve">ANEXO A
                                                                                                                                   MÃO DE OBRA                                                                                                                                           Mão de obra cargos de motoristas e monitor
</t>
  </si>
  <si>
    <t xml:space="preserve">Dados complementares para composição dos custos referente à mão de obra</t>
  </si>
  <si>
    <t xml:space="preserve">Tipo de serviço</t>
  </si>
  <si>
    <t xml:space="preserve">Motorista de ônibus</t>
  </si>
  <si>
    <t xml:space="preserve">Monitor</t>
  </si>
  <si>
    <t xml:space="preserve">Salário normativo da categoria profissional -  para a jornada de 44 h/sem</t>
  </si>
  <si>
    <t xml:space="preserve">Categoria profissional  CBO: </t>
  </si>
  <si>
    <t xml:space="preserve">7824-10</t>
  </si>
  <si>
    <t xml:space="preserve">3341-15</t>
  </si>
  <si>
    <t xml:space="preserve">Data base da categoria (dia/mês/ano)</t>
  </si>
  <si>
    <t xml:space="preserve">Nota 1: Deverá ser elaborado um quadro para cada tipo de serviço</t>
  </si>
  <si>
    <t xml:space="preserve">Nota 2: A planilha será calculada considerando o valor mensal do empregado</t>
  </si>
  <si>
    <t xml:space="preserve">MÓDULO 1: COMPOSIÇÃO DA REMUNERAÇÃO</t>
  </si>
  <si>
    <t xml:space="preserve">Composição da Remuneração </t>
  </si>
  <si>
    <t xml:space="preserve">Nº de dias úteis</t>
  </si>
  <si>
    <t xml:space="preserve">Nº Serventes</t>
  </si>
  <si>
    <t xml:space="preserve">Nº Horas/Mês</t>
  </si>
  <si>
    <t xml:space="preserve">%</t>
  </si>
  <si>
    <t xml:space="preserve">Valor (R$) </t>
  </si>
  <si>
    <t xml:space="preserve">Salário-base </t>
  </si>
  <si>
    <t xml:space="preserve">Insalubridade (sobre salário mínimo nacional de R$ 1.621,00)</t>
  </si>
  <si>
    <t xml:space="preserve">Periculosidade</t>
  </si>
  <si>
    <t xml:space="preserve">Hora Extra</t>
  </si>
  <si>
    <t xml:space="preserve">E</t>
  </si>
  <si>
    <t xml:space="preserve">DSR (descanso semanal remunerado) 30/25*5</t>
  </si>
  <si>
    <t xml:space="preserve">F</t>
  </si>
  <si>
    <t xml:space="preserve">Outros</t>
  </si>
  <si>
    <t xml:space="preserve">Total da Remuneração</t>
  </si>
  <si>
    <t xml:space="preserve">Nota 1: O Módulo 1 refere-se ao valor devido ao empregado pela prestação do serviço no período de 12 meses</t>
  </si>
  <si>
    <t xml:space="preserve">MÓDULO 2 : ENCARGOS E BENEFÍCIOS ANUAIS, MENSAIS E DIÁRIOS</t>
  </si>
  <si>
    <t xml:space="preserve">Submódulo 2.1 - 13º Salário e Adicional de Férias</t>
  </si>
  <si>
    <t xml:space="preserve">2.1</t>
  </si>
  <si>
    <t xml:space="preserve">13º Salário, Férias e Adicional de Férias</t>
  </si>
  <si>
    <t xml:space="preserve">Percentual (%)</t>
  </si>
  <si>
    <t xml:space="preserve">Valor (R$)</t>
  </si>
  <si>
    <t xml:space="preserve">13º Salário</t>
  </si>
  <si>
    <t xml:space="preserve">Férias e Adicional de Férias</t>
  </si>
  <si>
    <t xml:space="preserve">TOTAL</t>
  </si>
  <si>
    <t xml:space="preserve">Nota 1: Como a planilha de custos e formação de preços é calculada mensalmente, provisiona-se proporcionalmente 1/12 (um doze avos) dos valores referentes á gratificação natalina e ao adicional de férias</t>
  </si>
  <si>
    <t xml:space="preserve">Nota 2: O adicional de férias contido no submódulo 2.1 corresponde a 1/3 (um terço) da remuneração, que, por sua vez, é dividido por 12, conforme Nota 1</t>
  </si>
  <si>
    <t xml:space="preserve">Submódulo 2.2 - Encargos Previdenciários, FGTS e outras contribuições:</t>
  </si>
  <si>
    <t xml:space="preserve">2.2</t>
  </si>
  <si>
    <t xml:space="preserve">Encargos Previdenciários e FGTS</t>
  </si>
  <si>
    <t xml:space="preserve">INSS</t>
  </si>
  <si>
    <t xml:space="preserve">SESI ou SESC</t>
  </si>
  <si>
    <t xml:space="preserve">SENAI ou SENAC</t>
  </si>
  <si>
    <t xml:space="preserve">INCRA</t>
  </si>
  <si>
    <t xml:space="preserve">Salário educação</t>
  </si>
  <si>
    <t xml:space="preserve">FGTS</t>
  </si>
  <si>
    <t xml:space="preserve">G</t>
  </si>
  <si>
    <t xml:space="preserve">Seguro Acidente de Trabalho =                          SAT = (RAT x FAP)
SAT = ( %Riscos Ambientais do Trabalho x Fator Acidentário de Prevenção de cada empresa )</t>
  </si>
  <si>
    <t xml:space="preserve">RAT =</t>
  </si>
  <si>
    <t xml:space="preserve"> FAP =</t>
  </si>
  <si>
    <t xml:space="preserve">H</t>
  </si>
  <si>
    <t xml:space="preserve">SEBRAE</t>
  </si>
  <si>
    <t xml:space="preserve">Nota 1: Os percentuais dos encargos previdenciários, do FGTS e das demais contribuições são aqueles estabelecidos pela legislação vigente.</t>
  </si>
  <si>
    <t xml:space="preserve">Nota 2: O SAT, a depender do grau de risco do serviço, irá variar entre 1% para risco leve, 2% para risco médio e 3% para risco grave</t>
  </si>
  <si>
    <t xml:space="preserve">Nota 3: Esses percentuais incidem sobre algumas rubricas constantes nos Módulos 3 e 4</t>
  </si>
  <si>
    <t xml:space="preserve">Submódulo 2.3 - Benefícios Mensais e Diários</t>
  </si>
  <si>
    <t xml:space="preserve">2.3</t>
  </si>
  <si>
    <t xml:space="preserve">Benefícios Mensais e Diários</t>
  </si>
  <si>
    <t xml:space="preserve">Valor unit.(R$)</t>
  </si>
  <si>
    <r>
      <rPr>
        <b val="true"/>
        <sz val="10"/>
        <rFont val="Arial"/>
        <family val="2"/>
        <charset val="1"/>
      </rPr>
      <t xml:space="preserve">Transporte                                              </t>
    </r>
    <r>
      <rPr>
        <b val="true"/>
        <sz val="10"/>
        <color rgb="FF000080"/>
        <rFont val="Arial"/>
        <family val="2"/>
        <charset val="1"/>
      </rPr>
      <t xml:space="preserve"> </t>
    </r>
    <r>
      <rPr>
        <b val="true"/>
        <sz val="10"/>
        <color rgb="FF333399"/>
        <rFont val="Arial"/>
        <family val="2"/>
        <charset val="1"/>
      </rPr>
      <t xml:space="preserve">Cálculo do valor: [(2xVTx21) – (6%xSB)] </t>
    </r>
  </si>
  <si>
    <r>
      <rPr>
        <b val="true"/>
        <sz val="10"/>
        <rFont val="Arial"/>
        <family val="2"/>
        <charset val="1"/>
      </rPr>
      <t xml:space="preserve">      A.1) Valor da passagem do transporte coletivo no município de prestação dos serviços:</t>
    </r>
    <r>
      <rPr>
        <b val="true"/>
        <sz val="10"/>
        <color rgb="FFFF0000"/>
        <rFont val="Arial"/>
        <family val="2"/>
        <charset val="1"/>
      </rPr>
      <t xml:space="preserve"> </t>
    </r>
  </si>
  <si>
    <t xml:space="preserve">      A.2) Quantidade de passagens por dia por empregado:</t>
  </si>
  <si>
    <r>
      <rPr>
        <b val="true"/>
        <sz val="10"/>
        <rFont val="Arial"/>
        <family val="2"/>
        <charset val="1"/>
      </rPr>
      <t xml:space="preserve">Auxílio-alimentação  (vales, cesta básica, entre outros) </t>
    </r>
    <r>
      <rPr>
        <b val="true"/>
        <sz val="10"/>
        <color rgb="FF000080"/>
        <rFont val="Arial"/>
        <family val="2"/>
        <charset val="1"/>
      </rPr>
      <t xml:space="preserve">Cálculo do valor = [VA)x(1-0,20)]</t>
    </r>
  </si>
  <si>
    <r>
      <rPr>
        <b val="true"/>
        <sz val="10"/>
        <rFont val="Arial"/>
        <family val="2"/>
        <charset val="1"/>
      </rPr>
      <t xml:space="preserve">      B.1) Valor do auxílio-alimentação </t>
    </r>
    <r>
      <rPr>
        <b val="true"/>
        <sz val="10"/>
        <color rgb="FF000080"/>
        <rFont val="Arial"/>
        <family val="2"/>
        <charset val="1"/>
      </rPr>
      <t xml:space="preserve">(cláusula 15</t>
    </r>
    <r>
      <rPr>
        <b val="true"/>
        <vertAlign val="superscript"/>
        <sz val="10"/>
        <color rgb="FF000080"/>
        <rFont val="Arial"/>
        <family val="2"/>
        <charset val="1"/>
      </rPr>
      <t xml:space="preserve">a</t>
    </r>
    <r>
      <rPr>
        <b val="true"/>
        <sz val="10"/>
        <color rgb="FF000080"/>
        <rFont val="Arial"/>
        <family val="2"/>
        <charset val="1"/>
      </rPr>
      <t xml:space="preserve"> da CCT Motorista)</t>
    </r>
    <r>
      <rPr>
        <b val="true"/>
        <sz val="10"/>
        <rFont val="Arial"/>
        <family val="2"/>
        <charset val="1"/>
      </rPr>
      <t xml:space="preserve">: </t>
    </r>
  </si>
  <si>
    <r>
      <rPr>
        <b val="true"/>
        <sz val="10"/>
        <rFont val="Arial"/>
        <family val="2"/>
        <charset val="1"/>
      </rPr>
      <t xml:space="preserve">      B.2) Valor da cesta básica </t>
    </r>
    <r>
      <rPr>
        <b val="true"/>
        <sz val="10"/>
        <color rgb="FF000080"/>
        <rFont val="Arial"/>
        <family val="2"/>
        <charset val="1"/>
      </rPr>
      <t xml:space="preserve">(cláusula 14</t>
    </r>
    <r>
      <rPr>
        <b val="true"/>
        <vertAlign val="superscript"/>
        <sz val="10"/>
        <color rgb="FF000080"/>
        <rFont val="Arial"/>
        <family val="2"/>
        <charset val="1"/>
      </rPr>
      <t xml:space="preserve">a</t>
    </r>
    <r>
      <rPr>
        <b val="true"/>
        <sz val="10"/>
        <color rgb="FF000080"/>
        <rFont val="Arial"/>
        <family val="2"/>
        <charset val="1"/>
      </rPr>
      <t xml:space="preserve"> da CCT  Motorista)</t>
    </r>
    <r>
      <rPr>
        <b val="true"/>
        <sz val="10"/>
        <rFont val="Arial"/>
        <family val="2"/>
        <charset val="1"/>
      </rPr>
      <t xml:space="preserve">: </t>
    </r>
  </si>
  <si>
    <t xml:space="preserve">Assistência médica e familiar (cláusula 12ª CCT Motorista e 12° do Monitor): </t>
  </si>
  <si>
    <t xml:space="preserve">Auxílio Creche</t>
  </si>
  <si>
    <t xml:space="preserve">Auxílio Educação</t>
  </si>
  <si>
    <t xml:space="preserve">Seguro de vida (cláusula 13ª CCT Motorista): </t>
  </si>
  <si>
    <t xml:space="preserve">Total de Benefícios Mensais e Diários</t>
  </si>
  <si>
    <t xml:space="preserve">Nota 1: O valor informado deverá ser o custo real do benefício (descontado o valor eventualmente pelo empregado)</t>
  </si>
  <si>
    <t xml:space="preserve">Nota 2: O percentual de desconto do Vale Transporte deve estar de acordo com a CCT ou , se CCT omissa, CLT</t>
  </si>
  <si>
    <t xml:space="preserve">Percentual:</t>
  </si>
  <si>
    <t xml:space="preserve">Nota 3: O percentual de desconto do Vale Alimentação/Refeição e cesta básica deve estar de acordo com a CCT.</t>
  </si>
  <si>
    <t xml:space="preserve">Quadro-Resumo - Módulo 2 - Encargos e Benefícios Anuais, Mensais e Diários</t>
  </si>
  <si>
    <t xml:space="preserve">Encargos e Benefícios Anuais, Mensais e Diários</t>
  </si>
  <si>
    <t xml:space="preserve">Encargos Previdenciários, FGTS e outras contribuições</t>
  </si>
  <si>
    <t xml:space="preserve">MÓDULO 3: PROVISÃO PARA RESCISÃO</t>
  </si>
  <si>
    <t xml:space="preserve">Provisão para rescisão</t>
  </si>
  <si>
    <r>
      <rPr>
        <b val="true"/>
        <sz val="10"/>
        <rFont val="Arial"/>
        <family val="2"/>
        <charset val="1"/>
      </rPr>
      <t xml:space="preserve">Aviso-prévio indenizado. </t>
    </r>
    <r>
      <rPr>
        <i val="true"/>
        <sz val="10"/>
        <rFont val="Arial"/>
        <family val="2"/>
        <charset val="1"/>
      </rPr>
      <t xml:space="preserve">Cálculo do valor = (Rem/nº meses do contrato)x(nº de dias de indenização/30)x x% de rotatividade anual - utilizado 30 dias</t>
    </r>
  </si>
  <si>
    <r>
      <rPr>
        <b val="true"/>
        <sz val="10"/>
        <rFont val="Arial"/>
        <family val="2"/>
        <charset val="1"/>
      </rPr>
      <t xml:space="preserve">Incidência do FGTS. </t>
    </r>
    <r>
      <rPr>
        <i val="true"/>
        <sz val="10"/>
        <rFont val="Arial"/>
        <family val="2"/>
        <charset val="1"/>
      </rPr>
      <t xml:space="preserve">Cálculo do valor = (Aviso Prévio Indenizado x 8%)</t>
    </r>
  </si>
  <si>
    <r>
      <rPr>
        <b val="true"/>
        <sz val="10"/>
        <rFont val="Arial"/>
        <family val="2"/>
        <charset val="1"/>
      </rPr>
      <t xml:space="preserve">Multa sobre FGTS e contribuições sociais sobre o aviso-prévio indenizado. </t>
    </r>
    <r>
      <rPr>
        <i val="true"/>
        <sz val="10"/>
        <rFont val="Arial"/>
        <family val="2"/>
        <charset val="1"/>
      </rPr>
      <t xml:space="preserve">Cálculo do valor: Rem  (40% x 8% x x%)</t>
    </r>
  </si>
  <si>
    <r>
      <rPr>
        <b val="true"/>
        <sz val="10"/>
        <rFont val="Arial"/>
        <family val="2"/>
        <charset val="1"/>
      </rPr>
      <t xml:space="preserve">Aviso-previo trabalhado.
</t>
    </r>
    <r>
      <rPr>
        <i val="true"/>
        <sz val="10"/>
        <rFont val="Arial"/>
        <family val="2"/>
        <charset val="1"/>
      </rPr>
      <t xml:space="preserve">Cálculo do valor = [(Rem/30)x7]/nº meses do contrato</t>
    </r>
  </si>
  <si>
    <t xml:space="preserve">Incidência dos encargos do submódulo 2.2 sobre o aviso-prévio trabalhado</t>
  </si>
  <si>
    <r>
      <rPr>
        <b val="true"/>
        <sz val="10"/>
        <rFont val="Arial"/>
        <family val="2"/>
        <charset val="1"/>
      </rPr>
      <t xml:space="preserve">Multa sobre FGTS e contribuições sociais sobre o aviso-prévio trabalhado.</t>
    </r>
    <r>
      <rPr>
        <b val="true"/>
        <sz val="10"/>
        <color rgb="FFFF0000"/>
        <rFont val="Arial"/>
        <family val="2"/>
        <charset val="1"/>
      </rPr>
      <t xml:space="preserve"> </t>
    </r>
    <r>
      <rPr>
        <i val="true"/>
        <sz val="10"/>
        <rFont val="Arial"/>
        <family val="2"/>
        <charset val="1"/>
      </rPr>
      <t xml:space="preserve">Cálculo do valor: Rem + 13º salário + férias (40% x 8% x 100%)</t>
    </r>
  </si>
  <si>
    <t xml:space="preserve">Nota 1: A ocorrência de aviso-prévio indenizado deverá ser apurada com uso de dados referenciais levantados no histórico de contratos. Para construção do exemplo, utilizamos a estimativa que 5% dos empregados serão substituídos em um ano.</t>
  </si>
  <si>
    <t xml:space="preserve">Nota 2: O número de dias de indenização do aviso prévio indenizado depente do período de permanencia do funcionário na empresa, sendo no mínimo 30 dias, se inferior a um ano, e acrescentando 3 dias a cada ano adicional</t>
  </si>
  <si>
    <t xml:space="preserve">Dias:</t>
  </si>
  <si>
    <t xml:space="preserve">Nota 3: O percentual máximo de 1,94444% para cálculo de aviso prévio trabalhado para o primeiro ano de contrato segue orientações do Acórdão 1186/2017 TCU. Havendo renovação do contrato, este percentual deve ser reduzido para 0,194%.</t>
  </si>
  <si>
    <t xml:space="preserve">MÓDULO 4: CUSTO DE REPOSIÇÃO DO PROFISSIONAL AUSENTE</t>
  </si>
  <si>
    <t xml:space="preserve">Submódulo 4.1 - Ausências Legais</t>
  </si>
  <si>
    <t xml:space="preserve">4.1</t>
  </si>
  <si>
    <t xml:space="preserve">Ausências Legais</t>
  </si>
  <si>
    <t xml:space="preserve">Férias                                                 Considerado no Submódulo 2.1</t>
  </si>
  <si>
    <r>
      <rPr>
        <b val="true"/>
        <sz val="10"/>
        <rFont val="Arial"/>
        <family val="2"/>
        <charset val="1"/>
      </rPr>
      <t xml:space="preserve">Ausências legais                                </t>
    </r>
    <r>
      <rPr>
        <i val="true"/>
        <sz val="10"/>
        <rFont val="Arial"/>
        <family val="2"/>
        <charset val="1"/>
      </rPr>
      <t xml:space="preserve">Cálculo do valor = [(Rem/30)x x dias]/12</t>
    </r>
  </si>
  <si>
    <r>
      <rPr>
        <b val="true"/>
        <sz val="10"/>
        <rFont val="Arial"/>
        <family val="2"/>
        <charset val="1"/>
      </rPr>
      <t xml:space="preserve">Licença-paternidade                         </t>
    </r>
    <r>
      <rPr>
        <i val="true"/>
        <sz val="10"/>
        <rFont val="Arial"/>
        <family val="2"/>
        <charset val="1"/>
      </rPr>
      <t xml:space="preserve"> Cálculo do valor = {[(Rem/30)x5dias]/12}x x%</t>
    </r>
  </si>
  <si>
    <r>
      <rPr>
        <b val="true"/>
        <sz val="10"/>
        <rFont val="Arial"/>
        <family val="2"/>
        <charset val="1"/>
      </rPr>
      <t xml:space="preserve">Ausência por acidente de trabalho. </t>
    </r>
    <r>
      <rPr>
        <i val="true"/>
        <sz val="10"/>
        <rFont val="Arial"/>
        <family val="2"/>
        <charset val="1"/>
      </rPr>
      <t xml:space="preserve">Cálculo do valor  = {[(Rem/30)x15dias]/12}x x% </t>
    </r>
  </si>
  <si>
    <r>
      <rPr>
        <b val="true"/>
        <sz val="10"/>
        <rFont val="Arial"/>
        <family val="2"/>
        <charset val="1"/>
      </rPr>
      <t xml:space="preserve">Ausência por doença                         </t>
    </r>
    <r>
      <rPr>
        <i val="true"/>
        <sz val="10"/>
        <rFont val="Arial"/>
        <family val="2"/>
        <charset val="1"/>
      </rPr>
      <t xml:space="preserve">Cálculo do valor = [(Rem/30)x xdias]/12</t>
    </r>
  </si>
  <si>
    <t xml:space="preserve">Outros (especificar)</t>
  </si>
  <si>
    <t xml:space="preserve">Subtotal</t>
  </si>
  <si>
    <t xml:space="preserve">Incidência dos encargos do submódulo 2.2 sobre o custo de reposição do profissional ausente </t>
  </si>
  <si>
    <t xml:space="preserve">Nota 1: Férias – considerando que o valor pago ao substituto durante as férias do empregado já consta na remuneração (Módulo 1) e que o valor pago ao empregado para fazer frente ao custo de suas férias acrescidas de um terço constitucional já foram apuradas na letra B do submódulo 2.1., não existe o custo a ser aportado nesta rubrica</t>
  </si>
  <si>
    <t xml:space="preserve">Estatísticas / Estimativas:</t>
  </si>
  <si>
    <t xml:space="preserve">Nota 2: As ausências legais (faltas justificadas por lei) deverão ser apuradas com uso de dados referenciais levantados no histórico de contratos. Para construção do exemplo, utilizamos 2,96 dias.</t>
  </si>
  <si>
    <t xml:space="preserve">Dias</t>
  </si>
  <si>
    <t xml:space="preserve">Nota 3: A licença-paternidade deverá ser apurada com uso de dados referenciais levantados no histórico de contratos. Para construção do exemplo, utilizamos 1,5%.</t>
  </si>
  <si>
    <t xml:space="preserve">Nota 4: A ocorrência das ausências por acidente de trabalho deverá ser apurada com uso de dados referenciais levantados no histórico de contratos. Para construção do exemplo, utilizamos 15 dias de média de dias pagos pela empresa e 0,78% de incidência de ocorrência</t>
  </si>
  <si>
    <t xml:space="preserve">Nota 5: A ocorrência das ausências por doença deverá ser apurada com uso de dados referenciais levantados no histórico de contratos. Para construção do exemplo, utilizamos 5 dias de média de dias pagos pela empresa</t>
  </si>
  <si>
    <t xml:space="preserve">Submódulo 4.1.1. - Afastamento Maternidade (120 dias)</t>
  </si>
  <si>
    <t xml:space="preserve">4.1.1</t>
  </si>
  <si>
    <t xml:space="preserve">Afastamento Maternidade</t>
  </si>
  <si>
    <t xml:space="preserve">Férias Pagas ao Substituto pelos 120 dias de Reposição  Cálculo do valor = {[(Rem + Rem/3)*4/12]/12}x x% </t>
  </si>
  <si>
    <t xml:space="preserve">Incidência dos encargos do submódulo 2.2 sobre as férias pagas ao substituto pelos 120 dias de Reposição  </t>
  </si>
  <si>
    <t xml:space="preserve">Incidência do submódulo 2.2 sobre a Remuneração e o 13º salário proporcionais aos 120 dias de reposição     Cálculo do valor = [(Rem + 13º salário)*4/12]/12x x%</t>
  </si>
  <si>
    <t xml:space="preserve">Afastamento por licença maternidade 2% foi estipulado.</t>
  </si>
  <si>
    <t xml:space="preserve">Submódulo 4.2 - Intrajornada</t>
  </si>
  <si>
    <t xml:space="preserve">4.2</t>
  </si>
  <si>
    <t xml:space="preserve">Intrajornada</t>
  </si>
  <si>
    <t xml:space="preserve">Intervalo para repouso ou alimentação</t>
  </si>
  <si>
    <t xml:space="preserve">Nota 1: Essa rubrica somente será calculada se houver reposição por um substituto durante a ausência do empregado, no período de intervalo para repouso/alimentação. Para o cálculo dessa forma, o valor aportado será o correspondente ao período do intervalo, com as incidências legais</t>
  </si>
  <si>
    <t xml:space="preserve">Quadro-Resumo - Módulo 4 - Custo de Reposição do Profissional Ausente</t>
  </si>
  <si>
    <t xml:space="preserve">Custo de Reposição do Profissional Ausente</t>
  </si>
  <si>
    <t xml:space="preserve">Afastamento Maternidade (120 dias)</t>
  </si>
  <si>
    <t xml:space="preserve">MÓDULO 5: INSUMOS DIVERSOS</t>
  </si>
  <si>
    <t xml:space="preserve">Insumos diversos</t>
  </si>
  <si>
    <t xml:space="preserve">Uniformes e EPI's</t>
  </si>
  <si>
    <t xml:space="preserve">Materiais e Ferramentas</t>
  </si>
  <si>
    <t xml:space="preserve">N/A</t>
  </si>
  <si>
    <t xml:space="preserve">Equipamentos</t>
  </si>
  <si>
    <t xml:space="preserve">D.1</t>
  </si>
  <si>
    <t xml:space="preserve">Custos Variáveis e Fixos com 1 Ônibus</t>
  </si>
  <si>
    <t xml:space="preserve">Total de Insumos Diversos</t>
  </si>
  <si>
    <t xml:space="preserve">MÓDULO 6 - CUSTOS INDIRETOS, TRIBUTOS E LUCRO</t>
  </si>
  <si>
    <t xml:space="preserve">Custos indiretos, tributos e lucro</t>
  </si>
  <si>
    <t xml:space="preserve">BASE DE CÁLCULO DOS CUSTOS INDIRETOS  = (Total da Remuneração + Total dos Benefícios Mensais e Diários + Total de Insumos Diversos + Total do Quadro-resumo do Módulo 4 de Encargos Sociais e Trabalhistas)</t>
  </si>
  <si>
    <t xml:space="preserve">-</t>
  </si>
  <si>
    <t xml:space="preserve">Custos indiretos</t>
  </si>
  <si>
    <t xml:space="preserve">BASE DE CÁLCULO DO LUCRO = (Total da Remuneração + Total dos Benefícios Mensais e Diários + Total de Insumos Diversos + Total do Quadro-resumo do Módulo 4 de Encargos Sociais e Trabalhistas + Custos Indiretos)</t>
  </si>
  <si>
    <t xml:space="preserve">Lucro</t>
  </si>
  <si>
    <t xml:space="preserve">BASE DE CÁLCULO DOS TRIBUTOS </t>
  </si>
  <si>
    <t xml:space="preserve">Tributos</t>
  </si>
  <si>
    <t xml:space="preserve">C.1    Tributos Federais (especificar)           </t>
  </si>
  <si>
    <r>
      <rPr>
        <sz val="10"/>
        <rFont val="Arial"/>
        <family val="2"/>
        <charset val="1"/>
      </rPr>
      <t xml:space="preserve">  </t>
    </r>
    <r>
      <rPr>
        <b val="true"/>
        <sz val="10"/>
        <rFont val="Arial"/>
        <family val="2"/>
        <charset val="1"/>
      </rPr>
      <t xml:space="preserve">a) Cofins</t>
    </r>
  </si>
  <si>
    <r>
      <rPr>
        <sz val="10"/>
        <rFont val="Arial"/>
        <family val="2"/>
        <charset val="1"/>
      </rPr>
      <t xml:space="preserve">  </t>
    </r>
    <r>
      <rPr>
        <b val="true"/>
        <sz val="10"/>
        <rFont val="Arial"/>
        <family val="2"/>
        <charset val="1"/>
      </rPr>
      <t xml:space="preserve">b) PIS</t>
    </r>
  </si>
  <si>
    <t xml:space="preserve">  c) CPP exclusivamente para o Simples Nacional</t>
  </si>
  <si>
    <t xml:space="preserve">C.2   Tributos Estaduais (especificar)</t>
  </si>
  <si>
    <t xml:space="preserve">C.3   Tributos Municipais (especificar):</t>
  </si>
  <si>
    <r>
      <rPr>
        <sz val="10"/>
        <rFont val="Arial"/>
        <family val="2"/>
        <charset val="1"/>
      </rPr>
      <t xml:space="preserve">  </t>
    </r>
    <r>
      <rPr>
        <b val="true"/>
        <sz val="10"/>
        <rFont val="Arial"/>
        <family val="2"/>
        <charset val="1"/>
      </rPr>
      <t xml:space="preserve">a) ISS                                               </t>
    </r>
  </si>
  <si>
    <t xml:space="preserve">Percentual Total e Valor Total de Tributos  </t>
  </si>
  <si>
    <t xml:space="preserve">Cálculo dos Tributos</t>
  </si>
  <si>
    <t xml:space="preserve">                                         Base de Cálculo para os Tributos</t>
  </si>
  <si>
    <t xml:space="preserve"> = ( --------------------------------------------------------- ) x Alíquota do Tributo</t>
  </si>
  <si>
    <t xml:space="preserve">                                        1 - (Total de Tributos em % dividido por 100)</t>
  </si>
  <si>
    <t xml:space="preserve">Total Custos Indiretos, Lucro e Tributos</t>
  </si>
  <si>
    <t xml:space="preserve">ANEXO  III - B
Quadro-Resumo do custo por empregado
</t>
  </si>
  <si>
    <t xml:space="preserve">Mão de obra vinculada à execução contratual (valor por empregado)</t>
  </si>
  <si>
    <t xml:space="preserve">Módulo 1 - Composição da remuneração</t>
  </si>
  <si>
    <t xml:space="preserve">Módulo 2 - Encargos e Benefícios Anuais, Mensais e Diários</t>
  </si>
  <si>
    <t xml:space="preserve">Módulo 3 - Provisão para Rescisão</t>
  </si>
  <si>
    <t xml:space="preserve">Módulo 4 - Custo de Reposição do Profissional Ausente</t>
  </si>
  <si>
    <t xml:space="preserve">Módulo 5 - Insumos Diversos</t>
  </si>
  <si>
    <t xml:space="preserve">Subtotal (A + B + C + D + E)</t>
  </si>
  <si>
    <t xml:space="preserve">Módulo 6 - Custos indiretos, lucro e tributos</t>
  </si>
  <si>
    <t xml:space="preserve">Valor mensal por empregado</t>
  </si>
  <si>
    <t xml:space="preserve">Alvorada/RS, 14 de abril de 2026.</t>
  </si>
  <si>
    <t xml:space="preserve">NOTAS EXPLICATIVAS </t>
  </si>
  <si>
    <t xml:space="preserve">Convenção Coletiva </t>
  </si>
  <si>
    <t xml:space="preserve">A empresa deverá anexar na planilha a convenção coletiva que será utilizada pela empresa, dentro da legalidade.</t>
  </si>
  <si>
    <t xml:space="preserve">PIS/Cofins</t>
  </si>
  <si>
    <t xml:space="preserve">A empresa deverá colocar sua tributação, conforme opção efetuada, e comprovar por meio da DCTF de dezembro do ano anterior. </t>
  </si>
  <si>
    <t xml:space="preserve">ISS </t>
  </si>
  <si>
    <t xml:space="preserve">Lei Municipal 2586/2012 devido no município Item 16:02</t>
  </si>
  <si>
    <t xml:space="preserve">ANEXO B</t>
  </si>
  <si>
    <t xml:space="preserve">PLANILHA DE QUANTIDADES E ORÇAMENTO DE EQUIPAMENTOS, UNIFORMES E MATERIAIS</t>
  </si>
  <si>
    <t xml:space="preserve">Instruções:</t>
  </si>
  <si>
    <t xml:space="preserve">Os insumos referem-se ao necessário para os 12(doze) meses de contrato.</t>
  </si>
  <si>
    <t xml:space="preserve">Preencher com, no mínimo, todos os insumos e quantidades exigidas no edital.</t>
  </si>
  <si>
    <t xml:space="preserve">Deve-se descrever todos os uniformes/materiais/equipamentos necessários à consecução do serviço.</t>
  </si>
  <si>
    <t xml:space="preserve">MÓDULO 5 – INSUMOS DIVERSOS</t>
  </si>
  <si>
    <t xml:space="preserve">UNIFORMES e EPI's</t>
  </si>
  <si>
    <t xml:space="preserve">Qtde</t>
  </si>
  <si>
    <t xml:space="preserve">Descrição</t>
  </si>
  <si>
    <t xml:space="preserve">Custo unitário</t>
  </si>
  <si>
    <t xml:space="preserve">Custo Total</t>
  </si>
  <si>
    <t xml:space="preserve">Custo mensal </t>
  </si>
  <si>
    <t xml:space="preserve">Cargos</t>
  </si>
  <si>
    <t xml:space="preserve">Quantidade cargos rateio</t>
  </si>
  <si>
    <t xml:space="preserve">Rateio</t>
  </si>
  <si>
    <t xml:space="preserve">Periodicidade</t>
  </si>
  <si>
    <t xml:space="preserve">Trocas no ano</t>
  </si>
  <si>
    <t xml:space="preserve">Quant. Por troca por funcionário</t>
  </si>
  <si>
    <t xml:space="preserve">Quantidade total ano</t>
  </si>
  <si>
    <t xml:space="preserve">Calça Social</t>
  </si>
  <si>
    <t xml:space="preserve">Motorista  e Monitor</t>
  </si>
  <si>
    <t xml:space="preserve">Sem troca</t>
  </si>
  <si>
    <t xml:space="preserve">Camisa Social Manga Longa</t>
  </si>
  <si>
    <t xml:space="preserve">Camisa Social Manga Curta</t>
  </si>
  <si>
    <t xml:space="preserve">Calçado Fechado</t>
  </si>
  <si>
    <t xml:space="preserve">Custo Mensal Motorista e Monitor</t>
  </si>
  <si>
    <t xml:space="preserve">EQUIPAMENTOS e SERVIÇOS</t>
  </si>
  <si>
    <t xml:space="preserve">Custo Unitário</t>
  </si>
  <si>
    <t xml:space="preserve">Valor Anual</t>
  </si>
  <si>
    <t xml:space="preserve">Valor Mensal</t>
  </si>
  <si>
    <t xml:space="preserve">Vida útil/meses</t>
  </si>
  <si>
    <t xml:space="preserve">Equipamento GPS 4G</t>
  </si>
  <si>
    <t xml:space="preserve">Mão de obra instalação</t>
  </si>
  <si>
    <t xml:space="preserve">Mensalidade serviço</t>
  </si>
  <si>
    <t xml:space="preserve">Celular</t>
  </si>
  <si>
    <t xml:space="preserve">Recarga para Celular</t>
  </si>
  <si>
    <t xml:space="preserve">Placa de Identificação</t>
  </si>
  <si>
    <t xml:space="preserve">Custo Total Mensal</t>
  </si>
  <si>
    <t xml:space="preserve">Custo Mensal por Cargo: Motorista e Monitor</t>
  </si>
  <si>
    <t xml:space="preserve">ANEXO C</t>
  </si>
  <si>
    <t xml:space="preserve">PLANILHA DE CUSTOS DE BENS</t>
  </si>
  <si>
    <t xml:space="preserve">Cálculo do Custo com a disponibilização dos seguintes Bens:</t>
  </si>
  <si>
    <t xml:space="preserve">1 Ônibus para 40 passageiros</t>
  </si>
  <si>
    <t xml:space="preserve">1.1. Depreciação</t>
  </si>
  <si>
    <t xml:space="preserve">Discriminação</t>
  </si>
  <si>
    <t xml:space="preserve">Unidade</t>
  </si>
  <si>
    <t xml:space="preserve">Quantidade</t>
  </si>
  <si>
    <r>
      <rPr>
        <b val="true"/>
        <sz val="9"/>
        <rFont val="Arial"/>
        <family val="2"/>
        <charset val="1"/>
      </rPr>
      <t xml:space="preserve">Total </t>
    </r>
    <r>
      <rPr>
        <b val="true"/>
        <u val="single"/>
        <sz val="9"/>
        <rFont val="Arial"/>
        <family val="2"/>
        <charset val="1"/>
      </rPr>
      <t xml:space="preserve">(R$)</t>
    </r>
  </si>
  <si>
    <t xml:space="preserve">Custo de aquisição do ônibus</t>
  </si>
  <si>
    <t xml:space="preserve">unidade</t>
  </si>
  <si>
    <t xml:space="preserve">Vida útil do ônibus</t>
  </si>
  <si>
    <t xml:space="preserve">anos</t>
  </si>
  <si>
    <t xml:space="preserve">Idade do ônibus</t>
  </si>
  <si>
    <t xml:space="preserve">Depreciação do ônibus</t>
  </si>
  <si>
    <t xml:space="preserve">Depreciação mensal do ônibus</t>
  </si>
  <si>
    <t xml:space="preserve">mês</t>
  </si>
  <si>
    <t xml:space="preserve">Fator de utilização</t>
  </si>
  <si>
    <t xml:space="preserve">1.2. Remuneração do Capital</t>
  </si>
  <si>
    <t xml:space="preserve">Taxa de juros anual nominal (projeção FOCUS selic )</t>
  </si>
  <si>
    <t xml:space="preserve">Valor do veículo proposto</t>
  </si>
  <si>
    <t xml:space="preserve">R$</t>
  </si>
  <si>
    <t xml:space="preserve">Investimento médio total do ônibus</t>
  </si>
  <si>
    <t xml:space="preserve">Remuneração mensal de capital do ônibus</t>
  </si>
  <si>
    <t xml:space="preserve">1.3. Impostos e Seguros – ônibus</t>
  </si>
  <si>
    <t xml:space="preserve">IPVA (1% sobre valor bem)</t>
  </si>
  <si>
    <t xml:space="preserve">Licenciamento e Seguro obrigatório</t>
  </si>
  <si>
    <t xml:space="preserve">Seguro contra terceiros</t>
  </si>
  <si>
    <t xml:space="preserve">Impostos e seguros mensais</t>
  </si>
  <si>
    <t xml:space="preserve">1.4. Consumos – ônibus</t>
  </si>
  <si>
    <t xml:space="preserve">Quilometragem estimativa mensal</t>
  </si>
  <si>
    <t xml:space="preserve">Consumo</t>
  </si>
  <si>
    <t xml:space="preserve">Custo de óleo diesel / km rodado</t>
  </si>
  <si>
    <t xml:space="preserve">km/l</t>
  </si>
  <si>
    <t xml:space="preserve">Custo mensal com óleo diesel</t>
  </si>
  <si>
    <t xml:space="preserve">km</t>
  </si>
  <si>
    <t xml:space="preserve">Custo de óleo / 10.000 km rodados</t>
  </si>
  <si>
    <t xml:space="preserve">troca/10.000 km</t>
  </si>
  <si>
    <t xml:space="preserve">Custo mensal com óleo</t>
  </si>
  <si>
    <t xml:space="preserve">Custo com consumos/km rodado</t>
  </si>
  <si>
    <t xml:space="preserve">R$/km rodado</t>
  </si>
  <si>
    <t xml:space="preserve">Total da frota</t>
  </si>
  <si>
    <t xml:space="preserve">1.5. Manutenção (incluindo lavagens)</t>
  </si>
  <si>
    <t xml:space="preserve">Custo de manutenção do ônibus</t>
  </si>
  <si>
    <t xml:space="preserve">Lavagem do ônibus</t>
  </si>
  <si>
    <t xml:space="preserve">Total da frota ônibus</t>
  </si>
  <si>
    <t xml:space="preserve">1.6. Pneus – ônibus</t>
  </si>
  <si>
    <t xml:space="preserve">Custo do jogo de pneus </t>
  </si>
  <si>
    <t xml:space="preserve">Número de recapagens por pneu</t>
  </si>
  <si>
    <t xml:space="preserve">Custo de recapagem</t>
  </si>
  <si>
    <r>
      <rPr>
        <sz val="10"/>
        <rFont val="Arial"/>
        <family val="2"/>
        <charset val="1"/>
      </rPr>
      <t xml:space="preserve">Custo jg. compl. + </t>
    </r>
    <r>
      <rPr>
        <sz val="10"/>
        <color rgb="FFFF0000"/>
        <rFont val="Arial"/>
        <family val="2"/>
        <charset val="1"/>
      </rPr>
      <t xml:space="preserve">X</t>
    </r>
    <r>
      <rPr>
        <sz val="10"/>
        <rFont val="Arial"/>
        <family val="2"/>
        <charset val="1"/>
      </rPr>
      <t xml:space="preserve"> recap./ km rodado</t>
    </r>
  </si>
  <si>
    <t xml:space="preserve">km/jogo</t>
  </si>
  <si>
    <t xml:space="preserve">Custo mensal com pneus</t>
  </si>
  <si>
    <t xml:space="preserve">Custo Mensal com Veículos  (R$/mês)</t>
  </si>
  <si>
    <t xml:space="preserve">ANEXO D</t>
  </si>
  <si>
    <t xml:space="preserve">QUADRO RESUMO DA CONTRATAÇÃO</t>
  </si>
  <si>
    <t xml:space="preserve">Custos Totais</t>
  </si>
  <si>
    <t xml:space="preserve">Anexo A (1500)</t>
  </si>
  <si>
    <t xml:space="preserve">Estimativa KM</t>
  </si>
  <si>
    <t xml:space="preserve">Custo Total KM</t>
  </si>
  <si>
    <t xml:space="preserve">Total Pessoal</t>
  </si>
  <si>
    <t xml:space="preserve">Número de meses do Contrato – 12</t>
  </si>
  <si>
    <t xml:space="preserve">VALOR ANUAL DO CONTRATO</t>
  </si>
</sst>
</file>

<file path=xl/styles.xml><?xml version="1.0" encoding="utf-8"?>
<styleSheet xmlns="http://schemas.openxmlformats.org/spreadsheetml/2006/main">
  <numFmts count="27">
    <numFmt numFmtId="164" formatCode="General"/>
    <numFmt numFmtId="165" formatCode="&quot; R$ &quot;* #,##0.00\ ;&quot;-R$ &quot;* #,##0.00\ ;&quot; R$ &quot;* \-#\ ;@\ "/>
    <numFmt numFmtId="166" formatCode="0%"/>
    <numFmt numFmtId="167" formatCode="d/m/yyyy"/>
    <numFmt numFmtId="168" formatCode="&quot;R$ &quot;#,##0.00"/>
    <numFmt numFmtId="169" formatCode="* #,##0.00\ ;\-* #,##0.00\ ;* \-#\ ;@\ "/>
    <numFmt numFmtId="170" formatCode="[hh]:mm:ss"/>
    <numFmt numFmtId="171" formatCode="#,##0.00"/>
    <numFmt numFmtId="172" formatCode="0.00%"/>
    <numFmt numFmtId="173" formatCode="[$R$-416]\ #,##0.00;[RED]\-[$R$-416]\ #,##0.00"/>
    <numFmt numFmtId="174" formatCode="0.0000%"/>
    <numFmt numFmtId="175" formatCode="0.0000"/>
    <numFmt numFmtId="176" formatCode="0.00000%"/>
    <numFmt numFmtId="177" formatCode="#,##0"/>
    <numFmt numFmtId="178" formatCode="#,##0.00\ ;\-#,##0.00\ "/>
    <numFmt numFmtId="179" formatCode="0.0%"/>
    <numFmt numFmtId="180" formatCode="#,##0\ ;\-#,##0\ "/>
    <numFmt numFmtId="181" formatCode="@"/>
    <numFmt numFmtId="182" formatCode="0"/>
    <numFmt numFmtId="183" formatCode="0.00"/>
    <numFmt numFmtId="184" formatCode="[$R$-416]\ * #,##0.00\ ;\-[$R$-416]\ * #,##0.00\ ;[$R$-416]\ * \-#\ ;@\ "/>
    <numFmt numFmtId="185" formatCode="* #,##0.00\ ;* \(#,##0.00\);* \-#\ ;@\ "/>
    <numFmt numFmtId="186" formatCode="hh:mm:ss"/>
    <numFmt numFmtId="187" formatCode="#,##0.000"/>
    <numFmt numFmtId="188" formatCode="* #,##0.000\ ;* \(#,##0.000\);* \-#\ ;@\ "/>
    <numFmt numFmtId="189" formatCode="* #,##0\ ;* \(#,##0\);* \-#\ ;@\ "/>
    <numFmt numFmtId="190" formatCode="* #,##0.00000\ ;\-* #,##0.00000\ ;* \-#\ ;@\ "/>
  </numFmts>
  <fonts count="37">
    <font>
      <sz val="10"/>
      <name val="Arial"/>
      <family val="2"/>
      <charset val="1"/>
    </font>
    <font>
      <sz val="10"/>
      <name val="Arial"/>
      <family val="0"/>
    </font>
    <font>
      <sz val="10"/>
      <name val="Arial"/>
      <family val="0"/>
    </font>
    <font>
      <sz val="10"/>
      <name val="Arial"/>
      <family val="0"/>
    </font>
    <font>
      <sz val="11"/>
      <color rgb="FF000000"/>
      <name val="Calibri"/>
      <family val="2"/>
      <charset val="1"/>
    </font>
    <font>
      <sz val="9"/>
      <name val="Calibri"/>
      <family val="2"/>
      <charset val="1"/>
    </font>
    <font>
      <b val="true"/>
      <sz val="18"/>
      <color rgb="FF800080"/>
      <name val="Calibri"/>
      <family val="2"/>
      <charset val="1"/>
    </font>
    <font>
      <b val="true"/>
      <sz val="18"/>
      <name val="Calibri"/>
      <family val="2"/>
      <charset val="1"/>
    </font>
    <font>
      <b val="true"/>
      <sz val="10"/>
      <name val="Calibri"/>
      <family val="2"/>
      <charset val="1"/>
    </font>
    <font>
      <b val="true"/>
      <sz val="10"/>
      <color rgb="FFFF0000"/>
      <name val="Calibri"/>
      <family val="2"/>
      <charset val="1"/>
    </font>
    <font>
      <b val="true"/>
      <sz val="10"/>
      <color rgb="FFFFFFFF"/>
      <name val="Calibri"/>
      <family val="2"/>
      <charset val="1"/>
    </font>
    <font>
      <sz val="10"/>
      <color rgb="FF000000"/>
      <name val="Calibri"/>
      <family val="2"/>
      <charset val="1"/>
    </font>
    <font>
      <sz val="11"/>
      <color rgb="FFFF0000"/>
      <name val="Calibri"/>
      <family val="2"/>
      <charset val="1"/>
    </font>
    <font>
      <sz val="8"/>
      <name val="Calibri"/>
      <family val="2"/>
      <charset val="1"/>
    </font>
    <font>
      <b val="true"/>
      <i val="true"/>
      <sz val="11"/>
      <color rgb="FF000000"/>
      <name val="Calibri"/>
      <family val="2"/>
      <charset val="1"/>
    </font>
    <font>
      <b val="true"/>
      <sz val="10"/>
      <name val="Arial"/>
      <family val="2"/>
      <charset val="1"/>
    </font>
    <font>
      <b val="true"/>
      <sz val="10"/>
      <color rgb="FF000080"/>
      <name val="Arial"/>
      <family val="2"/>
      <charset val="1"/>
    </font>
    <font>
      <b val="true"/>
      <sz val="10"/>
      <color rgb="FF333399"/>
      <name val="Arial"/>
      <family val="2"/>
      <charset val="1"/>
    </font>
    <font>
      <b val="true"/>
      <sz val="10"/>
      <color rgb="FFFF0000"/>
      <name val="Arial"/>
      <family val="2"/>
      <charset val="1"/>
    </font>
    <font>
      <b val="true"/>
      <vertAlign val="superscript"/>
      <sz val="10"/>
      <color rgb="FF000080"/>
      <name val="Arial"/>
      <family val="2"/>
      <charset val="1"/>
    </font>
    <font>
      <sz val="10"/>
      <name val="Calibri"/>
      <family val="2"/>
      <charset val="1"/>
    </font>
    <font>
      <i val="true"/>
      <sz val="10"/>
      <name val="Arial"/>
      <family val="2"/>
      <charset val="1"/>
    </font>
    <font>
      <b val="true"/>
      <sz val="10"/>
      <color rgb="FF000000"/>
      <name val="Calibri"/>
      <family val="2"/>
      <charset val="1"/>
    </font>
    <font>
      <b val="true"/>
      <sz val="10"/>
      <color rgb="FF333399"/>
      <name val="Calibri"/>
      <family val="2"/>
      <charset val="1"/>
    </font>
    <font>
      <b val="true"/>
      <sz val="11"/>
      <color rgb="FF000000"/>
      <name val="Calibri"/>
      <family val="2"/>
      <charset val="1"/>
    </font>
    <font>
      <b val="true"/>
      <sz val="9"/>
      <name val="Calibri"/>
      <family val="2"/>
      <charset val="1"/>
    </font>
    <font>
      <sz val="10"/>
      <name val="Arial"/>
      <family val="2"/>
    </font>
    <font>
      <sz val="8"/>
      <color rgb="FF000000"/>
      <name val="Tahoma"/>
      <family val="2"/>
      <charset val="1"/>
    </font>
    <font>
      <i val="true"/>
      <u val="single"/>
      <sz val="10"/>
      <color rgb="FF000000"/>
      <name val="Calibri"/>
      <family val="2"/>
      <charset val="1"/>
    </font>
    <font>
      <b val="true"/>
      <sz val="9"/>
      <color rgb="FF000000"/>
      <name val="Calibri"/>
      <family val="2"/>
      <charset val="1"/>
    </font>
    <font>
      <b val="true"/>
      <u val="single"/>
      <sz val="16"/>
      <color rgb="FF000000"/>
      <name val="Calibri"/>
      <family val="2"/>
      <charset val="1"/>
    </font>
    <font>
      <b val="true"/>
      <u val="single"/>
      <sz val="10"/>
      <name val="Calibri"/>
      <family val="2"/>
      <charset val="1"/>
    </font>
    <font>
      <u val="single"/>
      <sz val="10"/>
      <color rgb="FF0000FF"/>
      <name val="Arial"/>
      <family val="2"/>
      <charset val="1"/>
    </font>
    <font>
      <b val="true"/>
      <sz val="9"/>
      <name val="Arial"/>
      <family val="2"/>
      <charset val="1"/>
    </font>
    <font>
      <b val="true"/>
      <u val="single"/>
      <sz val="9"/>
      <name val="Arial"/>
      <family val="2"/>
      <charset val="1"/>
    </font>
    <font>
      <sz val="10"/>
      <color rgb="FFFF0000"/>
      <name val="Calibri"/>
      <family val="2"/>
      <charset val="1"/>
    </font>
    <font>
      <sz val="10"/>
      <color rgb="FFFF0000"/>
      <name val="Arial"/>
      <family val="2"/>
      <charset val="1"/>
    </font>
  </fonts>
  <fills count="20">
    <fill>
      <patternFill patternType="none"/>
    </fill>
    <fill>
      <patternFill patternType="gray125"/>
    </fill>
    <fill>
      <patternFill patternType="solid">
        <fgColor rgb="FFFFFF99"/>
        <bgColor rgb="FFFFFFCC"/>
      </patternFill>
    </fill>
    <fill>
      <patternFill patternType="solid">
        <fgColor rgb="FFFFFF00"/>
        <bgColor rgb="FFFFFF00"/>
      </patternFill>
    </fill>
    <fill>
      <patternFill patternType="solid">
        <fgColor rgb="FF333399"/>
        <bgColor rgb="FF003366"/>
      </patternFill>
    </fill>
    <fill>
      <patternFill patternType="solid">
        <fgColor rgb="FFB4C7E7"/>
        <bgColor rgb="FFC0C0C0"/>
      </patternFill>
    </fill>
    <fill>
      <patternFill patternType="solid">
        <fgColor rgb="FF806000"/>
        <bgColor rgb="FF808000"/>
      </patternFill>
    </fill>
    <fill>
      <patternFill patternType="solid">
        <fgColor rgb="FFF4B183"/>
        <bgColor rgb="FFC0C0C0"/>
      </patternFill>
    </fill>
    <fill>
      <patternFill patternType="solid">
        <fgColor rgb="FFFFFFFF"/>
        <bgColor rgb="FFFFFFCC"/>
      </patternFill>
    </fill>
    <fill>
      <patternFill patternType="solid">
        <fgColor rgb="FFFF7C80"/>
        <bgColor rgb="FFFF8080"/>
      </patternFill>
    </fill>
    <fill>
      <patternFill patternType="solid">
        <fgColor rgb="FFFF8080"/>
        <bgColor rgb="FFFF7C80"/>
      </patternFill>
    </fill>
    <fill>
      <patternFill patternType="solid">
        <fgColor rgb="FF800080"/>
        <bgColor rgb="FF800080"/>
      </patternFill>
    </fill>
    <fill>
      <patternFill patternType="solid">
        <fgColor rgb="FFFF6600"/>
        <bgColor rgb="FFFF9900"/>
      </patternFill>
    </fill>
    <fill>
      <patternFill patternType="solid">
        <fgColor rgb="FFFFCC00"/>
        <bgColor rgb="FFFFFF00"/>
      </patternFill>
    </fill>
    <fill>
      <patternFill patternType="solid">
        <fgColor rgb="FFC0C0C0"/>
        <bgColor rgb="FFB4C7E7"/>
      </patternFill>
    </fill>
    <fill>
      <patternFill patternType="solid">
        <fgColor rgb="FF808000"/>
        <bgColor rgb="FF806000"/>
      </patternFill>
    </fill>
    <fill>
      <patternFill patternType="solid">
        <fgColor rgb="FFC5E0B4"/>
        <bgColor rgb="FFD9D9D9"/>
      </patternFill>
    </fill>
    <fill>
      <patternFill patternType="solid">
        <fgColor rgb="FFD9D9D9"/>
        <bgColor rgb="FFDEEBF7"/>
      </patternFill>
    </fill>
    <fill>
      <patternFill patternType="solid">
        <fgColor rgb="FFCCCCFF"/>
        <bgColor rgb="FFB4C7E7"/>
      </patternFill>
    </fill>
    <fill>
      <patternFill patternType="solid">
        <fgColor rgb="FFDEEBF7"/>
        <bgColor rgb="FFD9D9D9"/>
      </patternFill>
    </fill>
  </fills>
  <borders count="39">
    <border diagonalUp="false" diagonalDown="false">
      <left/>
      <right/>
      <top/>
      <bottom/>
      <diagonal/>
    </border>
    <border diagonalUp="false" diagonalDown="false">
      <left style="hair"/>
      <right/>
      <top style="hair"/>
      <bottom/>
      <diagonal/>
    </border>
    <border diagonalUp="false" diagonalDown="false">
      <left style="hair"/>
      <right/>
      <top/>
      <bottom/>
      <diagonal/>
    </border>
    <border diagonalUp="false" diagonalDown="false">
      <left style="hair"/>
      <right style="thin"/>
      <top style="thin"/>
      <bottom style="thin"/>
      <diagonal/>
    </border>
    <border diagonalUp="false" diagonalDown="false">
      <left style="thin"/>
      <right style="hair"/>
      <top style="thin"/>
      <bottom style="thin"/>
      <diagonal/>
    </border>
    <border diagonalUp="false" diagonalDown="false">
      <left style="hair"/>
      <right style="hair"/>
      <top style="thin"/>
      <bottom style="thin"/>
      <diagonal/>
    </border>
    <border diagonalUp="false" diagonalDown="false">
      <left style="thin"/>
      <right style="thin"/>
      <top style="thin"/>
      <bottom style="thin"/>
      <diagonal/>
    </border>
    <border diagonalUp="false" diagonalDown="false">
      <left style="hair"/>
      <right/>
      <top style="thin"/>
      <bottom/>
      <diagonal/>
    </border>
    <border diagonalUp="false" diagonalDown="false">
      <left style="hair"/>
      <right/>
      <top/>
      <bottom style="thin"/>
      <diagonal/>
    </border>
    <border diagonalUp="false" diagonalDown="false">
      <left style="hair"/>
      <right style="hair"/>
      <top style="hair"/>
      <bottom style="hair"/>
      <diagonal/>
    </border>
    <border diagonalUp="false" diagonalDown="false">
      <left style="hair"/>
      <right style="thin"/>
      <top/>
      <bottom style="thin"/>
      <diagonal/>
    </border>
    <border diagonalUp="false" diagonalDown="false">
      <left style="thin"/>
      <right style="thin"/>
      <top/>
      <bottom style="thin"/>
      <diagonal/>
    </border>
    <border diagonalUp="false" diagonalDown="false">
      <left style="thin"/>
      <right style="hair"/>
      <top/>
      <bottom style="thin"/>
      <diagonal/>
    </border>
    <border diagonalUp="false" diagonalDown="false">
      <left/>
      <right style="thin"/>
      <top style="thin"/>
      <bottom style="thin"/>
      <diagonal/>
    </border>
    <border diagonalUp="false" diagonalDown="false">
      <left style="hair"/>
      <right/>
      <top style="thin"/>
      <bottom style="thin"/>
      <diagonal/>
    </border>
    <border diagonalUp="false" diagonalDown="false">
      <left style="thin"/>
      <right/>
      <top style="thin"/>
      <bottom style="thin"/>
      <diagonal/>
    </border>
    <border diagonalUp="false" diagonalDown="false">
      <left style="hair"/>
      <right style="thin"/>
      <top style="thin"/>
      <bottom/>
      <diagonal/>
    </border>
    <border diagonalUp="false" diagonalDown="false">
      <left style="thin"/>
      <right/>
      <top style="thin"/>
      <bottom/>
      <diagonal/>
    </border>
    <border diagonalUp="false" diagonalDown="false">
      <left style="thin"/>
      <right style="hair"/>
      <top style="thin"/>
      <bottom/>
      <diagonal/>
    </border>
    <border diagonalUp="false" diagonalDown="false">
      <left style="hair"/>
      <right style="hair"/>
      <top/>
      <bottom style="thin"/>
      <diagonal/>
    </border>
    <border diagonalUp="false" diagonalDown="false">
      <left style="hair"/>
      <right/>
      <top/>
      <bottom style="hair"/>
      <diagonal/>
    </border>
    <border diagonalUp="false" diagonalDown="false">
      <left style="hair"/>
      <right/>
      <top style="hair"/>
      <bottom style="hair"/>
      <diagonal/>
    </border>
    <border diagonalUp="false" diagonalDown="false">
      <left/>
      <right style="hair"/>
      <top/>
      <bottom/>
      <diagonal/>
    </border>
    <border diagonalUp="false" diagonalDown="false">
      <left/>
      <right style="hair"/>
      <top/>
      <bottom style="thin"/>
      <diagonal/>
    </border>
    <border diagonalUp="false" diagonalDown="false">
      <left/>
      <right/>
      <top style="thin"/>
      <bottom style="thin"/>
      <diagonal/>
    </border>
    <border diagonalUp="false" diagonalDown="false">
      <left style="thin"/>
      <right/>
      <top/>
      <bottom/>
      <diagonal/>
    </border>
    <border diagonalUp="false" diagonalDown="false">
      <left style="medium"/>
      <right style="thin"/>
      <top style="medium"/>
      <bottom style="medium"/>
      <diagonal/>
    </border>
    <border diagonalUp="false" diagonalDown="false">
      <left style="thin"/>
      <right style="thin"/>
      <top style="medium"/>
      <bottom style="medium"/>
      <diagonal/>
    </border>
    <border diagonalUp="false" diagonalDown="false">
      <left style="thin"/>
      <right style="medium"/>
      <top style="medium"/>
      <bottom style="medium"/>
      <diagonal/>
    </border>
    <border diagonalUp="false" diagonalDown="false">
      <left style="thin"/>
      <right style="thin"/>
      <top style="thin"/>
      <bottom style="double"/>
      <diagonal/>
    </border>
    <border diagonalUp="false" diagonalDown="false">
      <left style="medium"/>
      <right style="medium"/>
      <top style="medium"/>
      <bottom style="medium"/>
      <diagonal/>
    </border>
    <border diagonalUp="false" diagonalDown="false">
      <left style="medium"/>
      <right style="thin"/>
      <top style="medium"/>
      <bottom/>
      <diagonal/>
    </border>
    <border diagonalUp="false" diagonalDown="false">
      <left style="thin"/>
      <right style="thin"/>
      <top style="medium"/>
      <bottom/>
      <diagonal/>
    </border>
    <border diagonalUp="false" diagonalDown="false">
      <left style="thin"/>
      <right style="thin"/>
      <top style="thin"/>
      <bottom/>
      <diagonal/>
    </border>
    <border diagonalUp="false" diagonalDown="false">
      <left style="thin"/>
      <right style="thin"/>
      <top/>
      <bottom/>
      <diagonal/>
    </border>
    <border diagonalUp="false" diagonalDown="false">
      <left/>
      <right style="medium"/>
      <top style="medium"/>
      <bottom style="medium"/>
      <diagonal/>
    </border>
    <border diagonalUp="false" diagonalDown="false">
      <left style="thin"/>
      <right/>
      <top/>
      <bottom style="thin"/>
      <diagonal/>
    </border>
    <border diagonalUp="false" diagonalDown="false">
      <left style="medium"/>
      <right/>
      <top style="medium"/>
      <bottom style="medium"/>
      <diagonal/>
    </border>
    <border diagonalUp="false" diagonalDown="false">
      <left/>
      <right/>
      <top style="medium"/>
      <bottom style="medium"/>
      <diagonal/>
    </border>
  </borders>
  <cellStyleXfs count="24">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9" fontId="4"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165" fontId="4" fillId="0" borderId="0" applyFont="true" applyBorder="false" applyAlignment="true" applyProtection="false">
      <alignment horizontal="general" vertical="bottom" textRotation="0" wrapText="false" indent="0" shrinkToFit="false"/>
    </xf>
    <xf numFmtId="42" fontId="1" fillId="0" borderId="0" applyFont="true" applyBorder="false" applyAlignment="false" applyProtection="false"/>
    <xf numFmtId="166" fontId="4" fillId="0" borderId="0" applyFont="true" applyBorder="false" applyAlignment="true" applyProtection="false">
      <alignment horizontal="general" vertical="bottom" textRotation="0" wrapText="false" indent="0" shrinkToFit="false"/>
    </xf>
    <xf numFmtId="164" fontId="32" fillId="0" borderId="0" applyFont="true" applyBorder="false" applyAlignment="true" applyProtection="false">
      <alignment horizontal="general" vertical="bottom" textRotation="0" wrapText="false" indent="0" shrinkToFit="false"/>
    </xf>
    <xf numFmtId="165" fontId="4"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6" fontId="4" fillId="0" borderId="0" applyFont="true" applyBorder="false" applyAlignment="true" applyProtection="false">
      <alignment horizontal="general" vertical="bottom" textRotation="0" wrapText="false" indent="0" shrinkToFit="false"/>
    </xf>
  </cellStyleXfs>
  <cellXfs count="32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6" fillId="2" borderId="1" xfId="0" applyFont="true" applyBorder="true" applyAlignment="true" applyProtection="true">
      <alignment horizontal="center" vertical="center" textRotation="0" wrapText="true" indent="0" shrinkToFit="false"/>
      <protection locked="true" hidden="false"/>
    </xf>
    <xf numFmtId="164" fontId="7" fillId="2" borderId="2" xfId="0" applyFont="true" applyBorder="true" applyAlignment="true" applyProtection="true">
      <alignment horizontal="center" vertical="center" textRotation="0" wrapText="true" indent="0" shrinkToFit="false"/>
      <protection locked="true" hidden="false"/>
    </xf>
    <xf numFmtId="164" fontId="8" fillId="0" borderId="3" xfId="0" applyFont="true" applyBorder="true" applyAlignment="true" applyProtection="true">
      <alignment horizontal="left" vertical="center" textRotation="0" wrapText="true" indent="0" shrinkToFit="false"/>
      <protection locked="true" hidden="false"/>
    </xf>
    <xf numFmtId="164" fontId="9" fillId="3" borderId="4" xfId="0" applyFont="true" applyBorder="true" applyAlignment="true" applyProtection="true">
      <alignment horizontal="center" vertical="center" textRotation="0" wrapText="true" indent="0" shrinkToFit="false"/>
      <protection locked="false" hidden="false"/>
    </xf>
    <xf numFmtId="167" fontId="8" fillId="0" borderId="5" xfId="0" applyFont="true" applyBorder="true" applyAlignment="true" applyProtection="true">
      <alignment horizontal="left" vertical="center" textRotation="0" wrapText="true" indent="0" shrinkToFit="false"/>
      <protection locked="true" hidden="false"/>
    </xf>
    <xf numFmtId="167" fontId="8" fillId="3" borderId="5" xfId="0" applyFont="true" applyBorder="true" applyAlignment="true" applyProtection="true">
      <alignment horizontal="center" vertical="center" textRotation="0" wrapText="true" indent="0" shrinkToFit="false"/>
      <protection locked="false" hidden="false"/>
    </xf>
    <xf numFmtId="164" fontId="8" fillId="2" borderId="5" xfId="0" applyFont="true" applyBorder="true" applyAlignment="true" applyProtection="true">
      <alignment horizontal="left" vertical="center" textRotation="0" wrapText="true" indent="0" shrinkToFit="false"/>
      <protection locked="true" hidden="false"/>
    </xf>
    <xf numFmtId="164" fontId="8" fillId="0" borderId="3" xfId="0" applyFont="true" applyBorder="true" applyAlignment="true" applyProtection="true">
      <alignment horizontal="center" vertical="center" textRotation="0" wrapText="true" indent="0" shrinkToFit="false"/>
      <protection locked="true" hidden="false"/>
    </xf>
    <xf numFmtId="164" fontId="8" fillId="0" borderId="6" xfId="0" applyFont="true" applyBorder="true" applyAlignment="true" applyProtection="true">
      <alignment horizontal="left" vertical="center" textRotation="0" wrapText="true" indent="0" shrinkToFit="false"/>
      <protection locked="true" hidden="false"/>
    </xf>
    <xf numFmtId="167" fontId="9" fillId="3" borderId="4" xfId="0" applyFont="true" applyBorder="true" applyAlignment="true" applyProtection="true">
      <alignment horizontal="center" vertical="center" textRotation="0" wrapText="true" indent="0" shrinkToFit="false"/>
      <protection locked="true" hidden="false"/>
    </xf>
    <xf numFmtId="164" fontId="8" fillId="0" borderId="4" xfId="0" applyFont="true" applyBorder="true" applyAlignment="true" applyProtection="true">
      <alignment horizontal="center" vertical="center" textRotation="0" wrapText="true" indent="0" shrinkToFit="false"/>
      <protection locked="true" hidden="false"/>
    </xf>
    <xf numFmtId="164" fontId="8" fillId="3" borderId="4" xfId="0" applyFont="true" applyBorder="true" applyAlignment="true" applyProtection="true">
      <alignment horizontal="center" vertical="center" textRotation="0" wrapText="true" indent="0" shrinkToFit="false"/>
      <protection locked="false" hidden="false"/>
    </xf>
    <xf numFmtId="164" fontId="8" fillId="2" borderId="7" xfId="0" applyFont="true" applyBorder="true" applyAlignment="true" applyProtection="true">
      <alignment horizontal="center" vertical="center" textRotation="0" wrapText="false" indent="0" shrinkToFit="false"/>
      <protection locked="true" hidden="false"/>
    </xf>
    <xf numFmtId="164" fontId="8" fillId="0" borderId="6" xfId="0" applyFont="true" applyBorder="true" applyAlignment="true" applyProtection="true">
      <alignment horizontal="center" vertical="center" textRotation="0" wrapText="true" indent="0" shrinkToFit="false"/>
      <protection locked="true" hidden="false"/>
    </xf>
    <xf numFmtId="164" fontId="8" fillId="2" borderId="8" xfId="0" applyFont="true" applyBorder="true" applyAlignment="true" applyProtection="true">
      <alignment horizontal="center" vertical="center" textRotation="0" wrapText="true" indent="0" shrinkToFit="false"/>
      <protection locked="true" hidden="false"/>
    </xf>
    <xf numFmtId="164" fontId="10" fillId="4" borderId="3" xfId="0" applyFont="true" applyBorder="true" applyAlignment="true" applyProtection="true">
      <alignment horizontal="center" vertical="center" textRotation="0" wrapText="true" indent="0" shrinkToFit="false"/>
      <protection locked="true" hidden="false"/>
    </xf>
    <xf numFmtId="164" fontId="10" fillId="4" borderId="6" xfId="0" applyFont="true" applyBorder="true" applyAlignment="true" applyProtection="true">
      <alignment horizontal="center" vertical="center" textRotation="0" wrapText="true" indent="0" shrinkToFit="false"/>
      <protection locked="true" hidden="false"/>
    </xf>
    <xf numFmtId="168" fontId="10" fillId="4" borderId="4" xfId="0" applyFont="true" applyBorder="true" applyAlignment="true" applyProtection="true">
      <alignment horizontal="center" vertical="center" textRotation="0" wrapText="true" indent="0" shrinkToFit="false"/>
      <protection locked="true" hidden="false"/>
    </xf>
    <xf numFmtId="165" fontId="11" fillId="3" borderId="9" xfId="17" applyFont="true" applyBorder="true" applyAlignment="true" applyProtection="true">
      <alignment horizontal="right" vertical="bottom" textRotation="0" wrapText="false" indent="0" shrinkToFit="false"/>
      <protection locked="false" hidden="false"/>
    </xf>
    <xf numFmtId="169" fontId="12" fillId="0" borderId="0" xfId="0" applyFont="true" applyBorder="false" applyAlignment="true" applyProtection="true">
      <alignment horizontal="general" vertical="bottom" textRotation="0" wrapText="false" indent="0" shrinkToFit="false"/>
      <protection locked="true" hidden="false"/>
    </xf>
    <xf numFmtId="164" fontId="8" fillId="0" borderId="4" xfId="15" applyFont="true" applyBorder="true" applyAlignment="true" applyProtection="true">
      <alignment horizontal="center" vertical="center" textRotation="0" wrapText="false" indent="0" shrinkToFit="false"/>
      <protection locked="false" hidden="false"/>
    </xf>
    <xf numFmtId="167" fontId="8" fillId="3" borderId="4" xfId="0" applyFont="true" applyBorder="true" applyAlignment="true" applyProtection="true">
      <alignment horizontal="center" vertical="center" textRotation="0" wrapText="true" indent="0" shrinkToFit="false"/>
      <protection locked="false" hidden="false"/>
    </xf>
    <xf numFmtId="164" fontId="13" fillId="0" borderId="5" xfId="0" applyFont="true" applyBorder="true" applyAlignment="true" applyProtection="true">
      <alignment horizontal="left" vertical="bottom" textRotation="0" wrapText="true" indent="0" shrinkToFit="false"/>
      <protection locked="true" hidden="false"/>
    </xf>
    <xf numFmtId="164" fontId="10" fillId="4" borderId="5" xfId="0" applyFont="true" applyBorder="true" applyAlignment="true" applyProtection="true">
      <alignment horizontal="center" vertical="center" textRotation="0" wrapText="true" indent="0" shrinkToFit="false"/>
      <protection locked="true" hidden="false"/>
    </xf>
    <xf numFmtId="164" fontId="8" fillId="5" borderId="10" xfId="0" applyFont="true" applyBorder="true" applyAlignment="true" applyProtection="true">
      <alignment horizontal="center" vertical="center" textRotation="0" wrapText="true" indent="0" shrinkToFit="false"/>
      <protection locked="true" hidden="false"/>
    </xf>
    <xf numFmtId="164" fontId="8" fillId="5" borderId="6" xfId="0" applyFont="true" applyBorder="true" applyAlignment="true" applyProtection="true">
      <alignment horizontal="center" vertical="center" textRotation="0" wrapText="true" indent="0" shrinkToFit="false"/>
      <protection locked="true" hidden="false"/>
    </xf>
    <xf numFmtId="164" fontId="8" fillId="5" borderId="11" xfId="0" applyFont="true" applyBorder="true" applyAlignment="true" applyProtection="true">
      <alignment horizontal="center" vertical="center" textRotation="0" wrapText="false" indent="0" shrinkToFit="false"/>
      <protection locked="true" hidden="false"/>
    </xf>
    <xf numFmtId="164" fontId="8" fillId="5" borderId="12" xfId="0" applyFont="true" applyBorder="true" applyAlignment="true" applyProtection="true">
      <alignment horizontal="center" vertical="center" textRotation="0" wrapText="true" indent="0" shrinkToFit="false"/>
      <protection locked="true" hidden="false"/>
    </xf>
    <xf numFmtId="170" fontId="4" fillId="0" borderId="0" xfId="0" applyFont="true" applyBorder="false" applyAlignment="true" applyProtection="true">
      <alignment horizontal="general" vertical="bottom" textRotation="0" wrapText="false" indent="0" shrinkToFit="false"/>
      <protection locked="true" hidden="false"/>
    </xf>
    <xf numFmtId="164" fontId="8" fillId="0" borderId="13" xfId="0" applyFont="true" applyBorder="true" applyAlignment="true" applyProtection="true">
      <alignment horizontal="general" vertical="center" textRotation="0" wrapText="false" indent="0" shrinkToFit="false"/>
      <protection locked="true" hidden="false"/>
    </xf>
    <xf numFmtId="171" fontId="8" fillId="0" borderId="4" xfId="0" applyFont="true" applyBorder="true" applyAlignment="true" applyProtection="true">
      <alignment horizontal="general" vertical="center" textRotation="0" wrapText="false" indent="0" shrinkToFit="false"/>
      <protection locked="true" hidden="false"/>
    </xf>
    <xf numFmtId="164" fontId="8" fillId="0" borderId="13" xfId="0" applyFont="true" applyBorder="true" applyAlignment="true" applyProtection="true">
      <alignment horizontal="justify" vertical="center" textRotation="0" wrapText="true" indent="0" shrinkToFit="false"/>
      <protection locked="true" hidden="false"/>
    </xf>
    <xf numFmtId="172" fontId="8" fillId="3" borderId="6" xfId="0" applyFont="true" applyBorder="true" applyAlignment="true" applyProtection="true">
      <alignment horizontal="general" vertical="center" textRotation="0" wrapText="false" indent="0" shrinkToFit="false"/>
      <protection locked="fals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71" fontId="8" fillId="3" borderId="6" xfId="0" applyFont="true" applyBorder="true" applyAlignment="true" applyProtection="true">
      <alignment horizontal="general" vertical="center" textRotation="0" wrapText="false" indent="0" shrinkToFit="false"/>
      <protection locked="false" hidden="false"/>
    </xf>
    <xf numFmtId="172" fontId="8" fillId="0" borderId="6" xfId="0" applyFont="true" applyBorder="true" applyAlignment="true" applyProtection="true">
      <alignment horizontal="general" vertical="center" textRotation="0" wrapText="false" indent="0" shrinkToFit="false"/>
      <protection locked="false" hidden="false"/>
    </xf>
    <xf numFmtId="164" fontId="14" fillId="0" borderId="0" xfId="0" applyFont="true" applyBorder="false" applyAlignment="true" applyProtection="true">
      <alignment horizontal="left" vertical="bottom" textRotation="0" wrapText="false" indent="0" shrinkToFit="false"/>
      <protection locked="true" hidden="false"/>
    </xf>
    <xf numFmtId="164" fontId="8" fillId="0" borderId="6" xfId="0" applyFont="true" applyBorder="true" applyAlignment="true" applyProtection="true">
      <alignment horizontal="left" vertical="center" textRotation="0" wrapText="true" indent="0" shrinkToFit="false"/>
      <protection locked="false" hidden="false"/>
    </xf>
    <xf numFmtId="171" fontId="8" fillId="0" borderId="4" xfId="0" applyFont="true" applyBorder="true" applyAlignment="true" applyProtection="true">
      <alignment horizontal="general" vertical="center" textRotation="0" wrapText="false" indent="0" shrinkToFit="false"/>
      <protection locked="false" hidden="false"/>
    </xf>
    <xf numFmtId="164" fontId="8" fillId="5" borderId="3" xfId="0" applyFont="true" applyBorder="true" applyAlignment="true" applyProtection="true">
      <alignment horizontal="right" vertical="center" textRotation="0" wrapText="true" indent="0" shrinkToFit="false"/>
      <protection locked="true" hidden="false"/>
    </xf>
    <xf numFmtId="171" fontId="8" fillId="5" borderId="4" xfId="0" applyFont="true" applyBorder="true" applyAlignment="true" applyProtection="true">
      <alignment horizontal="general" vertical="center" textRotation="0" wrapText="false" indent="0" shrinkToFit="false"/>
      <protection locked="true" hidden="false"/>
    </xf>
    <xf numFmtId="173" fontId="14" fillId="0" borderId="0" xfId="0" applyFont="true" applyBorder="false" applyAlignment="true" applyProtection="true">
      <alignment horizontal="general" vertical="bottom" textRotation="0" wrapText="false" indent="0" shrinkToFit="false"/>
      <protection locked="true" hidden="false"/>
    </xf>
    <xf numFmtId="164" fontId="14" fillId="0" borderId="0" xfId="0" applyFont="true" applyBorder="false" applyAlignment="true" applyProtection="true">
      <alignment horizontal="general" vertical="bottom" textRotation="0" wrapText="false" indent="0" shrinkToFit="false"/>
      <protection locked="true" hidden="false"/>
    </xf>
    <xf numFmtId="164" fontId="10" fillId="6" borderId="5" xfId="0" applyFont="true" applyBorder="true" applyAlignment="true" applyProtection="true">
      <alignment horizontal="center" vertical="center" textRotation="0" wrapText="false" indent="0" shrinkToFit="false"/>
      <protection locked="true" hidden="false"/>
    </xf>
    <xf numFmtId="164" fontId="8" fillId="7" borderId="5" xfId="0" applyFont="true" applyBorder="true" applyAlignment="true" applyProtection="true">
      <alignment horizontal="center" vertical="center" textRotation="0" wrapText="true" indent="0" shrinkToFit="false"/>
      <protection locked="true" hidden="false"/>
    </xf>
    <xf numFmtId="164" fontId="8" fillId="7" borderId="14" xfId="0" applyFont="true" applyBorder="true" applyAlignment="true" applyProtection="true">
      <alignment horizontal="center" vertical="center" textRotation="0" wrapText="false" indent="0" shrinkToFit="false"/>
      <protection locked="true" hidden="false"/>
    </xf>
    <xf numFmtId="164" fontId="8" fillId="7" borderId="6" xfId="0" applyFont="true" applyBorder="true" applyAlignment="true" applyProtection="true">
      <alignment horizontal="center" vertical="center" textRotation="0" wrapText="true" indent="0" shrinkToFit="false"/>
      <protection locked="true" hidden="false"/>
    </xf>
    <xf numFmtId="164" fontId="8" fillId="7" borderId="4" xfId="0" applyFont="true" applyBorder="true" applyAlignment="true" applyProtection="true">
      <alignment horizontal="center" vertical="center" textRotation="0" wrapText="true" indent="0" shrinkToFit="false"/>
      <protection locked="true" hidden="false"/>
    </xf>
    <xf numFmtId="164" fontId="8" fillId="0" borderId="14" xfId="0" applyFont="true" applyBorder="true" applyAlignment="true" applyProtection="true">
      <alignment horizontal="center" vertical="center" textRotation="0" wrapText="false" indent="0" shrinkToFit="false"/>
      <protection locked="true" hidden="false"/>
    </xf>
    <xf numFmtId="174" fontId="8" fillId="0" borderId="6" xfId="0" applyFont="true" applyBorder="true" applyAlignment="true" applyProtection="true">
      <alignment horizontal="right" vertical="center" textRotation="0" wrapText="false" indent="0" shrinkToFit="false"/>
      <protection locked="true" hidden="false"/>
    </xf>
    <xf numFmtId="171" fontId="8" fillId="8" borderId="4" xfId="0" applyFont="true" applyBorder="true" applyAlignment="true" applyProtection="true">
      <alignment horizontal="right" vertical="center" textRotation="0" wrapText="false" indent="0" shrinkToFit="false"/>
      <protection locked="true" hidden="false"/>
    </xf>
    <xf numFmtId="172" fontId="8" fillId="8" borderId="0" xfId="0" applyFont="true" applyBorder="false" applyAlignment="true" applyProtection="true">
      <alignment horizontal="right" vertical="center" textRotation="0" wrapText="false" indent="0" shrinkToFit="false"/>
      <protection locked="true" hidden="false"/>
    </xf>
    <xf numFmtId="172" fontId="4" fillId="0" borderId="0" xfId="0" applyFont="true" applyBorder="false" applyAlignment="true" applyProtection="true">
      <alignment horizontal="general" vertical="bottom" textRotation="0" wrapText="false" indent="0" shrinkToFit="false"/>
      <protection locked="true" hidden="false"/>
    </xf>
    <xf numFmtId="164" fontId="8" fillId="7" borderId="3" xfId="0" applyFont="true" applyBorder="true" applyAlignment="true" applyProtection="true">
      <alignment horizontal="right" vertical="center" textRotation="0" wrapText="false" indent="0" shrinkToFit="false"/>
      <protection locked="true" hidden="false"/>
    </xf>
    <xf numFmtId="174" fontId="8" fillId="7" borderId="6" xfId="0" applyFont="true" applyBorder="true" applyAlignment="true" applyProtection="true">
      <alignment horizontal="right" vertical="center" textRotation="0" wrapText="false" indent="0" shrinkToFit="false"/>
      <protection locked="true" hidden="false"/>
    </xf>
    <xf numFmtId="171" fontId="8" fillId="7" borderId="4" xfId="0" applyFont="true" applyBorder="true" applyAlignment="true" applyProtection="true">
      <alignment horizontal="general" vertical="center" textRotation="0" wrapText="false" indent="0" shrinkToFit="false"/>
      <protection locked="true" hidden="false"/>
    </xf>
    <xf numFmtId="164" fontId="8" fillId="9" borderId="5" xfId="0" applyFont="true" applyBorder="true" applyAlignment="true" applyProtection="true">
      <alignment horizontal="center" vertical="center" textRotation="0" wrapText="true" indent="0" shrinkToFit="false"/>
      <protection locked="true" hidden="false"/>
    </xf>
    <xf numFmtId="164" fontId="8" fillId="10" borderId="14" xfId="0" applyFont="true" applyBorder="true" applyAlignment="true" applyProtection="true">
      <alignment horizontal="center" vertical="center" textRotation="0" wrapText="false" indent="0" shrinkToFit="false"/>
      <protection locked="true" hidden="false"/>
    </xf>
    <xf numFmtId="164" fontId="8" fillId="10" borderId="6" xfId="0" applyFont="true" applyBorder="true" applyAlignment="true" applyProtection="true">
      <alignment horizontal="center" vertical="center" textRotation="0" wrapText="true" indent="0" shrinkToFit="false"/>
      <protection locked="true" hidden="false"/>
    </xf>
    <xf numFmtId="164" fontId="8" fillId="10" borderId="4" xfId="0" applyFont="true" applyBorder="true" applyAlignment="true" applyProtection="true">
      <alignment horizontal="center" vertical="center" textRotation="0" wrapText="true" indent="0" shrinkToFit="false"/>
      <protection locked="true" hidden="false"/>
    </xf>
    <xf numFmtId="172" fontId="8" fillId="0" borderId="6" xfId="0" applyFont="true" applyBorder="true" applyAlignment="true" applyProtection="true">
      <alignment horizontal="right" vertical="center" textRotation="0" wrapText="false" indent="0" shrinkToFit="false"/>
      <protection locked="false" hidden="false"/>
    </xf>
    <xf numFmtId="164" fontId="15" fillId="0" borderId="6" xfId="0" applyFont="true" applyBorder="true" applyAlignment="true" applyProtection="true">
      <alignment horizontal="left" vertical="center" textRotation="0" wrapText="true" indent="0" shrinkToFit="false"/>
      <protection locked="true" hidden="false"/>
    </xf>
    <xf numFmtId="164" fontId="8" fillId="0" borderId="6" xfId="0" applyFont="true" applyBorder="true" applyAlignment="true" applyProtection="true">
      <alignment horizontal="right" vertical="center" textRotation="0" wrapText="true" indent="0" shrinkToFit="false"/>
      <protection locked="true" hidden="false"/>
    </xf>
    <xf numFmtId="166" fontId="8" fillId="3" borderId="6" xfId="0" applyFont="true" applyBorder="true" applyAlignment="true" applyProtection="true">
      <alignment horizontal="center" vertical="center" textRotation="0" wrapText="true" indent="0" shrinkToFit="false"/>
      <protection locked="false" hidden="false"/>
    </xf>
    <xf numFmtId="175" fontId="8" fillId="3" borderId="6" xfId="0" applyFont="true" applyBorder="true" applyAlignment="true" applyProtection="true">
      <alignment horizontal="center" vertical="center" textRotation="0" wrapText="true" indent="0" shrinkToFit="false"/>
      <protection locked="false" hidden="false"/>
    </xf>
    <xf numFmtId="174" fontId="8" fillId="0" borderId="6" xfId="0" applyFont="true" applyBorder="true" applyAlignment="true" applyProtection="true">
      <alignment horizontal="right" vertical="center" textRotation="0" wrapText="false" indent="0" shrinkToFit="false"/>
      <protection locked="false" hidden="false"/>
    </xf>
    <xf numFmtId="164" fontId="8" fillId="9" borderId="3" xfId="0" applyFont="true" applyBorder="true" applyAlignment="true" applyProtection="true">
      <alignment horizontal="right" vertical="center" textRotation="0" wrapText="false" indent="0" shrinkToFit="false"/>
      <protection locked="true" hidden="false"/>
    </xf>
    <xf numFmtId="174" fontId="8" fillId="9" borderId="6" xfId="0" applyFont="true" applyBorder="true" applyAlignment="true" applyProtection="true">
      <alignment horizontal="right" vertical="center" textRotation="0" wrapText="false" indent="0" shrinkToFit="false"/>
      <protection locked="true" hidden="false"/>
    </xf>
    <xf numFmtId="171" fontId="8" fillId="9" borderId="4" xfId="0" applyFont="true" applyBorder="true" applyAlignment="true" applyProtection="true">
      <alignment horizontal="general" vertical="center" textRotation="0" wrapText="false" indent="0" shrinkToFit="false"/>
      <protection locked="true" hidden="false"/>
    </xf>
    <xf numFmtId="164" fontId="8" fillId="5" borderId="5" xfId="0" applyFont="true" applyBorder="true" applyAlignment="true" applyProtection="true">
      <alignment horizontal="center" vertical="center" textRotation="0" wrapText="true" indent="0" shrinkToFit="false"/>
      <protection locked="true" hidden="false"/>
    </xf>
    <xf numFmtId="164" fontId="8" fillId="5" borderId="3" xfId="0" applyFont="true" applyBorder="true" applyAlignment="true" applyProtection="true">
      <alignment horizontal="center" vertical="center" textRotation="0" wrapText="false" indent="0" shrinkToFit="false"/>
      <protection locked="true" hidden="false"/>
    </xf>
    <xf numFmtId="164" fontId="8" fillId="5" borderId="15" xfId="0" applyFont="true" applyBorder="true" applyAlignment="true" applyProtection="true">
      <alignment horizontal="center" vertical="center" textRotation="0" wrapText="true" indent="0" shrinkToFit="false"/>
      <protection locked="true" hidden="false"/>
    </xf>
    <xf numFmtId="164" fontId="8" fillId="5" borderId="4" xfId="0" applyFont="true" applyBorder="true" applyAlignment="true" applyProtection="true">
      <alignment horizontal="center" vertical="center" textRotation="0" wrapText="true" indent="0" shrinkToFit="false"/>
      <protection locked="true" hidden="false"/>
    </xf>
    <xf numFmtId="164" fontId="8" fillId="0" borderId="3" xfId="0" applyFont="true" applyBorder="true" applyAlignment="true" applyProtection="true">
      <alignment horizontal="center" vertical="center" textRotation="0" wrapText="false" indent="0" shrinkToFit="false"/>
      <protection locked="true" hidden="false"/>
    </xf>
    <xf numFmtId="164" fontId="15" fillId="0" borderId="15" xfId="0" applyFont="true" applyBorder="true" applyAlignment="true" applyProtection="true">
      <alignment horizontal="left" vertical="center" textRotation="0" wrapText="true" indent="0" shrinkToFit="false"/>
      <protection locked="true" hidden="false"/>
    </xf>
    <xf numFmtId="171" fontId="8" fillId="0" borderId="4" xfId="0" applyFont="true" applyBorder="true" applyAlignment="true" applyProtection="true">
      <alignment horizontal="right" vertical="center" textRotation="0" wrapText="false" indent="0" shrinkToFit="false"/>
      <protection locked="true" hidden="false"/>
    </xf>
    <xf numFmtId="165" fontId="8" fillId="3" borderId="6" xfId="17" applyFont="true" applyBorder="true" applyAlignment="true" applyProtection="true">
      <alignment horizontal="general" vertical="center" textRotation="0" wrapText="false" indent="0" shrinkToFit="false"/>
      <protection locked="false" hidden="false"/>
    </xf>
    <xf numFmtId="171" fontId="8" fillId="0" borderId="4" xfId="0" applyFont="true" applyBorder="true" applyAlignment="true" applyProtection="true">
      <alignment horizontal="center" vertical="center" textRotation="0" wrapText="false" indent="0" shrinkToFit="false"/>
      <protection locked="true" hidden="false"/>
    </xf>
    <xf numFmtId="171" fontId="8" fillId="0" borderId="6" xfId="0" applyFont="true" applyBorder="true" applyAlignment="true" applyProtection="true">
      <alignment horizontal="general" vertical="center" textRotation="0" wrapText="false" indent="0" shrinkToFit="false"/>
      <protection locked="true" hidden="false"/>
    </xf>
    <xf numFmtId="164" fontId="15" fillId="8" borderId="15" xfId="0" applyFont="true" applyBorder="true" applyAlignment="true" applyProtection="true">
      <alignment horizontal="left" vertical="center" textRotation="0" wrapText="true" indent="0" shrinkToFit="false"/>
      <protection locked="true" hidden="false"/>
    </xf>
    <xf numFmtId="164" fontId="15" fillId="8" borderId="15" xfId="0" applyFont="true" applyBorder="true" applyAlignment="true" applyProtection="true">
      <alignment horizontal="left" vertical="center" textRotation="0" wrapText="true" indent="0" shrinkToFit="false"/>
      <protection locked="false" hidden="false"/>
    </xf>
    <xf numFmtId="171" fontId="8" fillId="3" borderId="4" xfId="0" applyFont="true" applyBorder="true" applyAlignment="true" applyProtection="true">
      <alignment horizontal="right" vertical="center" textRotation="0" wrapText="false" indent="0" shrinkToFit="false"/>
      <protection locked="false" hidden="false"/>
    </xf>
    <xf numFmtId="171" fontId="9" fillId="3" borderId="6" xfId="0" applyFont="true" applyBorder="true" applyAlignment="true" applyProtection="true">
      <alignment horizontal="right" vertical="center" textRotation="0" wrapText="false" indent="0" shrinkToFit="false"/>
      <protection locked="false" hidden="false"/>
    </xf>
    <xf numFmtId="164" fontId="8" fillId="0" borderId="15" xfId="0" applyFont="true" applyBorder="true" applyAlignment="true" applyProtection="true">
      <alignment horizontal="left" vertical="center" textRotation="0" wrapText="true" indent="0" shrinkToFit="false"/>
      <protection locked="false" hidden="false"/>
    </xf>
    <xf numFmtId="164" fontId="8" fillId="0" borderId="15" xfId="0" applyFont="true" applyBorder="true" applyAlignment="true" applyProtection="true">
      <alignment horizontal="left" vertical="center" textRotation="0" wrapText="true" indent="0" shrinkToFit="false"/>
      <protection locked="true" hidden="false"/>
    </xf>
    <xf numFmtId="171" fontId="8" fillId="3" borderId="6" xfId="0" applyFont="true" applyBorder="true" applyAlignment="true" applyProtection="true">
      <alignment horizontal="right" vertical="center" textRotation="0" wrapText="true" indent="0" shrinkToFit="false"/>
      <protection locked="false" hidden="false"/>
    </xf>
    <xf numFmtId="171" fontId="8" fillId="3" borderId="4" xfId="0" applyFont="true" applyBorder="true" applyAlignment="true" applyProtection="true">
      <alignment horizontal="right" vertical="center" textRotation="0" wrapText="true" indent="0" shrinkToFit="false"/>
      <protection locked="false" hidden="false"/>
    </xf>
    <xf numFmtId="164" fontId="8" fillId="0" borderId="9" xfId="0" applyFont="true" applyBorder="true" applyAlignment="true" applyProtection="true">
      <alignment horizontal="left" vertical="center" textRotation="0" wrapText="true" indent="0" shrinkToFit="false"/>
      <protection locked="false" hidden="false"/>
    </xf>
    <xf numFmtId="164" fontId="20" fillId="5" borderId="16" xfId="0" applyFont="true" applyBorder="true" applyAlignment="true" applyProtection="true">
      <alignment horizontal="center" vertical="center" textRotation="0" wrapText="false" indent="0" shrinkToFit="false"/>
      <protection locked="true" hidden="false"/>
    </xf>
    <xf numFmtId="164" fontId="8" fillId="5" borderId="17" xfId="0" applyFont="true" applyBorder="true" applyAlignment="true" applyProtection="true">
      <alignment horizontal="right" vertical="center" textRotation="0" wrapText="false" indent="0" shrinkToFit="false"/>
      <protection locked="true" hidden="false"/>
    </xf>
    <xf numFmtId="171" fontId="8" fillId="5" borderId="18" xfId="0" applyFont="true" applyBorder="true" applyAlignment="true" applyProtection="true">
      <alignment horizontal="general" vertical="center" textRotation="0" wrapText="false" indent="0" shrinkToFit="false"/>
      <protection locked="true" hidden="false"/>
    </xf>
    <xf numFmtId="164" fontId="13" fillId="0" borderId="6" xfId="0" applyFont="true" applyBorder="true" applyAlignment="true" applyProtection="true">
      <alignment horizontal="left" vertical="bottom" textRotation="0" wrapText="true" indent="0" shrinkToFit="false"/>
      <protection locked="true" hidden="false"/>
    </xf>
    <xf numFmtId="166" fontId="13" fillId="0" borderId="6" xfId="0" applyFont="true" applyBorder="true" applyAlignment="true" applyProtection="true">
      <alignment horizontal="left" vertical="bottom" textRotation="0" wrapText="true" indent="0" shrinkToFit="false"/>
      <protection locked="true" hidden="false"/>
    </xf>
    <xf numFmtId="164" fontId="10" fillId="7" borderId="19" xfId="0" applyFont="true" applyBorder="true" applyAlignment="true" applyProtection="true">
      <alignment horizontal="center" vertical="center" textRotation="0" wrapText="false" indent="0" shrinkToFit="false"/>
      <protection locked="true" hidden="false"/>
    </xf>
    <xf numFmtId="164" fontId="10" fillId="4" borderId="19" xfId="0" applyFont="true" applyBorder="true" applyAlignment="true" applyProtection="true">
      <alignment horizontal="center" vertical="center" textRotation="0" wrapText="true" indent="0" shrinkToFit="false"/>
      <protection locked="true" hidden="false"/>
    </xf>
    <xf numFmtId="164" fontId="8" fillId="7" borderId="3" xfId="0" applyFont="true" applyBorder="true" applyAlignment="true" applyProtection="true">
      <alignment horizontal="center" vertical="bottom" textRotation="0" wrapText="false" indent="0" shrinkToFit="false"/>
      <protection locked="true" hidden="false"/>
    </xf>
    <xf numFmtId="164" fontId="8" fillId="7" borderId="6" xfId="0" applyFont="true" applyBorder="true" applyAlignment="true" applyProtection="true">
      <alignment horizontal="center" vertical="center" textRotation="0" wrapText="false" indent="0" shrinkToFit="false"/>
      <protection locked="true" hidden="false"/>
    </xf>
    <xf numFmtId="164" fontId="8" fillId="7" borderId="4" xfId="0" applyFont="true" applyBorder="true" applyAlignment="true" applyProtection="true">
      <alignment horizontal="center" vertical="bottom" textRotation="0" wrapText="false" indent="0" shrinkToFit="false"/>
      <protection locked="true" hidden="false"/>
    </xf>
    <xf numFmtId="164" fontId="8" fillId="0" borderId="3" xfId="0" applyFont="true" applyBorder="true" applyAlignment="true" applyProtection="true">
      <alignment horizontal="center" vertical="bottom" textRotation="0" wrapText="false" indent="0" shrinkToFit="false"/>
      <protection locked="true" hidden="false"/>
    </xf>
    <xf numFmtId="164" fontId="8" fillId="8" borderId="6" xfId="0" applyFont="true" applyBorder="true" applyAlignment="true" applyProtection="true">
      <alignment horizontal="left" vertical="center" textRotation="0" wrapText="false" indent="0" shrinkToFit="false"/>
      <protection locked="true" hidden="false"/>
    </xf>
    <xf numFmtId="171" fontId="8" fillId="8" borderId="4" xfId="0" applyFont="true" applyBorder="true" applyAlignment="true" applyProtection="true">
      <alignment horizontal="general" vertical="bottom" textRotation="0" wrapText="false" indent="0" shrinkToFit="false"/>
      <protection locked="true" hidden="false"/>
    </xf>
    <xf numFmtId="164" fontId="10" fillId="9" borderId="5" xfId="0" applyFont="true" applyBorder="true" applyAlignment="true" applyProtection="true">
      <alignment horizontal="center" vertical="center" textRotation="0" wrapText="true" indent="0" shrinkToFit="false"/>
      <protection locked="true" hidden="false"/>
    </xf>
    <xf numFmtId="164" fontId="8" fillId="9" borderId="3" xfId="0" applyFont="true" applyBorder="true" applyAlignment="true" applyProtection="true">
      <alignment horizontal="center" vertical="center" textRotation="0" wrapText="false" indent="0" shrinkToFit="false"/>
      <protection locked="true" hidden="false"/>
    </xf>
    <xf numFmtId="164" fontId="8" fillId="9" borderId="6" xfId="0" applyFont="true" applyBorder="true" applyAlignment="true" applyProtection="true">
      <alignment horizontal="center" vertical="center" textRotation="0" wrapText="false" indent="0" shrinkToFit="false"/>
      <protection locked="true" hidden="false"/>
    </xf>
    <xf numFmtId="164" fontId="8" fillId="9" borderId="6" xfId="0" applyFont="true" applyBorder="true" applyAlignment="true" applyProtection="true">
      <alignment horizontal="center" vertical="center" textRotation="0" wrapText="true" indent="0" shrinkToFit="false"/>
      <protection locked="true" hidden="false"/>
    </xf>
    <xf numFmtId="164" fontId="8" fillId="9" borderId="4" xfId="0" applyFont="true" applyBorder="true" applyAlignment="true" applyProtection="true">
      <alignment horizontal="center" vertical="center" textRotation="0" wrapText="false" indent="0" shrinkToFit="false"/>
      <protection locked="true" hidden="false"/>
    </xf>
    <xf numFmtId="164" fontId="15" fillId="8" borderId="6" xfId="0" applyFont="true" applyBorder="true" applyAlignment="true" applyProtection="true">
      <alignment horizontal="left" vertical="center" textRotation="0" wrapText="true" indent="0" shrinkToFit="false"/>
      <protection locked="true" hidden="false"/>
    </xf>
    <xf numFmtId="176" fontId="8" fillId="8" borderId="6" xfId="0" applyFont="true" applyBorder="true" applyAlignment="true" applyProtection="true">
      <alignment horizontal="center" vertical="center" textRotation="0" wrapText="true" indent="0" shrinkToFit="false"/>
      <protection locked="false" hidden="false"/>
    </xf>
    <xf numFmtId="171" fontId="8" fillId="8" borderId="4" xfId="0" applyFont="true" applyBorder="true" applyAlignment="true" applyProtection="true">
      <alignment horizontal="right" vertical="center" textRotation="0" wrapText="false" indent="0" shrinkToFit="false"/>
      <protection locked="false" hidden="false"/>
    </xf>
    <xf numFmtId="176" fontId="8" fillId="0" borderId="6" xfId="0" applyFont="true" applyBorder="true" applyAlignment="true" applyProtection="true">
      <alignment horizontal="center" vertical="center" textRotation="0" wrapText="true" indent="0" shrinkToFit="false"/>
      <protection locked="false" hidden="false"/>
    </xf>
    <xf numFmtId="164" fontId="8" fillId="9" borderId="16" xfId="0" applyFont="true" applyBorder="true" applyAlignment="true" applyProtection="true">
      <alignment horizontal="right" vertical="center" textRotation="0" wrapText="false" indent="0" shrinkToFit="false"/>
      <protection locked="true" hidden="false"/>
    </xf>
    <xf numFmtId="171" fontId="8" fillId="9" borderId="18" xfId="0" applyFont="true" applyBorder="true" applyAlignment="true" applyProtection="true">
      <alignment horizontal="right" vertical="center" textRotation="0" wrapText="false" indent="0" shrinkToFit="false"/>
      <protection locked="true" hidden="false"/>
    </xf>
    <xf numFmtId="164" fontId="13" fillId="0" borderId="15" xfId="0" applyFont="true" applyBorder="true" applyAlignment="true" applyProtection="true">
      <alignment horizontal="left" vertical="center" textRotation="0" wrapText="true" indent="0" shrinkToFit="false"/>
      <protection locked="true" hidden="false"/>
    </xf>
    <xf numFmtId="164" fontId="13" fillId="0" borderId="6" xfId="0" applyFont="true" applyBorder="true" applyAlignment="true" applyProtection="true">
      <alignment horizontal="center" vertical="center" textRotation="0" wrapText="true" indent="0" shrinkToFit="false"/>
      <protection locked="true" hidden="false"/>
    </xf>
    <xf numFmtId="166" fontId="13" fillId="3" borderId="6" xfId="19" applyFont="true" applyBorder="true" applyAlignment="true" applyProtection="true">
      <alignment horizontal="center" vertical="center" textRotation="0" wrapText="true" indent="0" shrinkToFit="false"/>
      <protection locked="true" hidden="false"/>
    </xf>
    <xf numFmtId="164" fontId="13" fillId="0" borderId="6" xfId="0" applyFont="true" applyBorder="true" applyAlignment="true" applyProtection="true">
      <alignment horizontal="left" vertical="center" textRotation="0" wrapText="true" indent="0" shrinkToFit="false"/>
      <protection locked="true" hidden="false"/>
    </xf>
    <xf numFmtId="177" fontId="13" fillId="3" borderId="6" xfId="0" applyFont="true" applyBorder="true" applyAlignment="true" applyProtection="true">
      <alignment horizontal="center" vertical="center" textRotation="0" wrapText="true" indent="0" shrinkToFit="false"/>
      <protection locked="true" hidden="false"/>
    </xf>
    <xf numFmtId="164" fontId="10" fillId="11" borderId="19" xfId="0" applyFont="true" applyBorder="true" applyAlignment="true" applyProtection="true">
      <alignment horizontal="center" vertical="center" textRotation="0" wrapText="true" indent="0" shrinkToFit="false"/>
      <protection locked="true" hidden="false"/>
    </xf>
    <xf numFmtId="164" fontId="8" fillId="5" borderId="3" xfId="0" applyFont="true" applyBorder="true" applyAlignment="true" applyProtection="true">
      <alignment horizontal="center" vertical="bottom" textRotation="0" wrapText="false" indent="0" shrinkToFit="false"/>
      <protection locked="true" hidden="false"/>
    </xf>
    <xf numFmtId="164" fontId="8" fillId="5" borderId="6" xfId="0" applyFont="true" applyBorder="true" applyAlignment="true" applyProtection="true">
      <alignment horizontal="center" vertical="center" textRotation="0" wrapText="false" indent="0" shrinkToFit="false"/>
      <protection locked="true" hidden="false"/>
    </xf>
    <xf numFmtId="164" fontId="8" fillId="5" borderId="4" xfId="0" applyFont="true" applyBorder="true" applyAlignment="true" applyProtection="true">
      <alignment horizontal="center" vertical="bottom" textRotation="0" wrapText="false" indent="0" shrinkToFit="false"/>
      <protection locked="true" hidden="false"/>
    </xf>
    <xf numFmtId="176" fontId="8" fillId="0" borderId="6" xfId="0" applyFont="true" applyBorder="true" applyAlignment="true" applyProtection="true">
      <alignment horizontal="left" vertical="center" textRotation="0" wrapText="true" indent="0" shrinkToFit="false"/>
      <protection locked="false" hidden="false"/>
    </xf>
    <xf numFmtId="164" fontId="15" fillId="8" borderId="6" xfId="0" applyFont="true" applyBorder="true" applyAlignment="true" applyProtection="true">
      <alignment horizontal="left" vertical="center" textRotation="0" wrapText="false" indent="0" shrinkToFit="false"/>
      <protection locked="true" hidden="false"/>
    </xf>
    <xf numFmtId="176" fontId="8" fillId="8" borderId="6" xfId="0" applyFont="true" applyBorder="true" applyAlignment="true" applyProtection="true">
      <alignment horizontal="center" vertical="center" textRotation="0" wrapText="false" indent="0" shrinkToFit="false"/>
      <protection locked="false" hidden="false"/>
    </xf>
    <xf numFmtId="176" fontId="8" fillId="8" borderId="6" xfId="0" applyFont="true" applyBorder="true" applyAlignment="true" applyProtection="true">
      <alignment horizontal="left" vertical="center" textRotation="0" wrapText="false" indent="0" shrinkToFit="false"/>
      <protection locked="false" hidden="false"/>
    </xf>
    <xf numFmtId="171" fontId="8" fillId="8" borderId="4" xfId="0" applyFont="true" applyBorder="true" applyAlignment="true" applyProtection="true">
      <alignment horizontal="right" vertical="bottom" textRotation="0" wrapText="false" indent="0" shrinkToFit="false"/>
      <protection locked="false" hidden="false"/>
    </xf>
    <xf numFmtId="176" fontId="8" fillId="5" borderId="6" xfId="0" applyFont="true" applyBorder="true" applyAlignment="true" applyProtection="true">
      <alignment horizontal="center" vertical="center" textRotation="0" wrapText="false" indent="0" shrinkToFit="false"/>
      <protection locked="true" hidden="false"/>
    </xf>
    <xf numFmtId="171" fontId="8" fillId="5" borderId="4" xfId="0" applyFont="true" applyBorder="true" applyAlignment="true" applyProtection="true">
      <alignment horizontal="right" vertical="bottom" textRotation="0" wrapText="false" indent="0" shrinkToFit="false"/>
      <protection locked="true" hidden="false"/>
    </xf>
    <xf numFmtId="164" fontId="22" fillId="0" borderId="20" xfId="0" applyFont="true" applyBorder="true" applyAlignment="true" applyProtection="true">
      <alignment horizontal="center" vertical="bottom" textRotation="0" wrapText="false" indent="0" shrinkToFit="false"/>
      <protection locked="true" hidden="false"/>
    </xf>
    <xf numFmtId="164" fontId="22" fillId="0" borderId="21" xfId="0" applyFont="true" applyBorder="true" applyAlignment="true" applyProtection="true">
      <alignment horizontal="left" vertical="center" textRotation="0" wrapText="true" indent="0" shrinkToFit="false"/>
      <protection locked="true" hidden="false"/>
    </xf>
    <xf numFmtId="176" fontId="8" fillId="0" borderId="6" xfId="0" applyFont="true" applyBorder="true" applyAlignment="true" applyProtection="true">
      <alignment horizontal="center" vertical="center" textRotation="0" wrapText="false" indent="0" shrinkToFit="false"/>
      <protection locked="false" hidden="false"/>
    </xf>
    <xf numFmtId="164" fontId="8" fillId="5" borderId="3" xfId="0" applyFont="true" applyBorder="true" applyAlignment="true" applyProtection="true">
      <alignment horizontal="right" vertical="center" textRotation="0" wrapText="false" indent="0" shrinkToFit="false"/>
      <protection locked="true" hidden="false"/>
    </xf>
    <xf numFmtId="171" fontId="8" fillId="5" borderId="4" xfId="0" applyFont="true" applyBorder="true" applyAlignment="true" applyProtection="true">
      <alignment horizontal="right" vertical="center" textRotation="0" wrapText="false" indent="0" shrinkToFit="false"/>
      <protection locked="true" hidden="false"/>
    </xf>
    <xf numFmtId="164" fontId="13" fillId="0" borderId="14" xfId="0" applyFont="true" applyBorder="true" applyAlignment="true" applyProtection="true">
      <alignment horizontal="left" vertical="center" textRotation="0" wrapText="true" indent="0" shrinkToFit="false"/>
      <protection locked="true" hidden="false"/>
    </xf>
    <xf numFmtId="178" fontId="4" fillId="3" borderId="6" xfId="15" applyFont="true" applyBorder="true" applyAlignment="true" applyProtection="true">
      <alignment horizontal="center" vertical="center" textRotation="0" wrapText="true" indent="0" shrinkToFit="false"/>
      <protection locked="true" hidden="false"/>
    </xf>
    <xf numFmtId="179" fontId="13" fillId="3" borderId="6" xfId="0" applyFont="true" applyBorder="true" applyAlignment="true" applyProtection="true">
      <alignment horizontal="center" vertical="center" textRotation="0" wrapText="true" indent="0" shrinkToFit="false"/>
      <protection locked="true" hidden="false"/>
    </xf>
    <xf numFmtId="172" fontId="13" fillId="3" borderId="6" xfId="0" applyFont="true" applyBorder="true" applyAlignment="true" applyProtection="true">
      <alignment horizontal="center" vertical="center" textRotation="0" wrapText="true" indent="0" shrinkToFit="false"/>
      <protection locked="true" hidden="false"/>
    </xf>
    <xf numFmtId="180" fontId="4" fillId="3" borderId="6" xfId="15" applyFont="true" applyBorder="true" applyAlignment="true" applyProtection="true">
      <alignment horizontal="center" vertical="center" textRotation="0" wrapText="true" indent="0" shrinkToFit="false"/>
      <protection locked="true" hidden="false"/>
    </xf>
    <xf numFmtId="164" fontId="8" fillId="7" borderId="3" xfId="0" applyFont="true" applyBorder="true" applyAlignment="true" applyProtection="true">
      <alignment horizontal="center" vertical="center" textRotation="0" wrapText="false" indent="0" shrinkToFit="false"/>
      <protection locked="true" hidden="false"/>
    </xf>
    <xf numFmtId="164" fontId="8" fillId="7" borderId="4" xfId="0" applyFont="true" applyBorder="true" applyAlignment="true" applyProtection="true">
      <alignment horizontal="center" vertical="center" textRotation="0" wrapText="false" indent="0" shrinkToFit="false"/>
      <protection locked="true" hidden="false"/>
    </xf>
    <xf numFmtId="164" fontId="8" fillId="8" borderId="6" xfId="0" applyFont="true" applyBorder="true" applyAlignment="true" applyProtection="true">
      <alignment horizontal="left" vertical="center" textRotation="0" wrapText="true" indent="0" shrinkToFit="false"/>
      <protection locked="true" hidden="false"/>
    </xf>
    <xf numFmtId="171" fontId="8" fillId="8" borderId="9" xfId="0" applyFont="true" applyBorder="true" applyAlignment="true" applyProtection="true">
      <alignment horizontal="right" vertical="center" textRotation="0" wrapText="false" indent="0" shrinkToFit="false"/>
      <protection locked="false" hidden="false"/>
    </xf>
    <xf numFmtId="171" fontId="8" fillId="7" borderId="4" xfId="0" applyFont="true" applyBorder="true" applyAlignment="true" applyProtection="true">
      <alignment horizontal="right" vertical="center" textRotation="0" wrapText="false" indent="0" shrinkToFit="false"/>
      <protection locked="true" hidden="false"/>
    </xf>
    <xf numFmtId="168" fontId="10" fillId="4" borderId="5" xfId="0" applyFont="true" applyBorder="true" applyAlignment="true" applyProtection="true">
      <alignment horizontal="center" vertical="center" textRotation="0" wrapText="true" indent="0" shrinkToFit="false"/>
      <protection locked="true" hidden="false"/>
    </xf>
    <xf numFmtId="171" fontId="8" fillId="9" borderId="4" xfId="0" applyFont="true" applyBorder="true" applyAlignment="true" applyProtection="true">
      <alignment horizontal="right" vertical="center" textRotation="0" wrapText="false" indent="0" shrinkToFit="false"/>
      <protection locked="true" hidden="false"/>
    </xf>
    <xf numFmtId="164" fontId="8" fillId="5" borderId="5" xfId="0" applyFont="true" applyBorder="true" applyAlignment="true" applyProtection="true">
      <alignment horizontal="center" vertical="center" textRotation="0" wrapText="false" indent="0" shrinkToFit="false"/>
      <protection locked="true" hidden="false"/>
    </xf>
    <xf numFmtId="164" fontId="8" fillId="5" borderId="4" xfId="0" applyFont="true" applyBorder="true" applyAlignment="true" applyProtection="true">
      <alignment horizontal="center" vertical="center" textRotation="0" wrapText="false" indent="0" shrinkToFit="false"/>
      <protection locked="true" hidden="false"/>
    </xf>
    <xf numFmtId="164" fontId="10" fillId="7" borderId="5" xfId="0" applyFont="true" applyBorder="true" applyAlignment="true" applyProtection="true">
      <alignment horizontal="center" vertical="center" textRotation="0" wrapText="true" indent="0" shrinkToFit="false"/>
      <protection locked="true" hidden="false"/>
    </xf>
    <xf numFmtId="164" fontId="8" fillId="7" borderId="15" xfId="0" applyFont="true" applyBorder="true" applyAlignment="true" applyProtection="true">
      <alignment horizontal="center" vertical="center" textRotation="0" wrapText="true" indent="0" shrinkToFit="false"/>
      <protection locked="true" hidden="false"/>
    </xf>
    <xf numFmtId="171" fontId="8" fillId="0" borderId="6" xfId="0" applyFont="true" applyBorder="true" applyAlignment="true" applyProtection="true">
      <alignment horizontal="right" vertical="center" textRotation="0" wrapText="false" indent="0" shrinkToFit="false"/>
      <protection locked="true" hidden="false"/>
    </xf>
    <xf numFmtId="171" fontId="8" fillId="0" borderId="6" xfId="0" applyFont="true" applyBorder="true" applyAlignment="true" applyProtection="true">
      <alignment horizontal="right" vertical="center" textRotation="0" wrapText="true" indent="0" shrinkToFit="false"/>
      <protection locked="true" hidden="false"/>
    </xf>
    <xf numFmtId="171" fontId="8" fillId="0" borderId="4" xfId="0" applyFont="true" applyBorder="true" applyAlignment="true" applyProtection="true">
      <alignment horizontal="right" vertical="center" textRotation="0" wrapText="true" indent="0" shrinkToFit="false"/>
      <protection locked="true" hidden="false"/>
    </xf>
    <xf numFmtId="171" fontId="8" fillId="7" borderId="4" xfId="0" applyFont="true" applyBorder="true" applyAlignment="true" applyProtection="true">
      <alignment horizontal="right" vertical="center" textRotation="0" wrapText="true" indent="0" shrinkToFit="false"/>
      <protection locked="true" hidden="false"/>
    </xf>
    <xf numFmtId="164" fontId="10" fillId="12" borderId="5" xfId="0" applyFont="true" applyBorder="true" applyAlignment="true" applyProtection="true">
      <alignment horizontal="center" vertical="center" textRotation="0" wrapText="false" indent="0" shrinkToFit="false"/>
      <protection locked="true" hidden="false"/>
    </xf>
    <xf numFmtId="164" fontId="8" fillId="13" borderId="3" xfId="0" applyFont="true" applyBorder="true" applyAlignment="true" applyProtection="true">
      <alignment horizontal="center" vertical="center" textRotation="0" wrapText="false" indent="0" shrinkToFit="false"/>
      <protection locked="true" hidden="false"/>
    </xf>
    <xf numFmtId="164" fontId="8" fillId="13" borderId="6" xfId="0" applyFont="true" applyBorder="true" applyAlignment="true" applyProtection="true">
      <alignment horizontal="center" vertical="center" textRotation="0" wrapText="false" indent="0" shrinkToFit="false"/>
      <protection locked="true" hidden="false"/>
    </xf>
    <xf numFmtId="171" fontId="8" fillId="13" borderId="4" xfId="0" applyFont="true" applyBorder="true" applyAlignment="true" applyProtection="true">
      <alignment horizontal="center" vertical="center" textRotation="0" wrapText="false" indent="0" shrinkToFit="false"/>
      <protection locked="true" hidden="false"/>
    </xf>
    <xf numFmtId="164" fontId="8" fillId="14" borderId="3" xfId="0" applyFont="true" applyBorder="true" applyAlignment="true" applyProtection="true">
      <alignment horizontal="justify" vertical="center" textRotation="0" wrapText="true" indent="0" shrinkToFit="false"/>
      <protection locked="true" hidden="false"/>
    </xf>
    <xf numFmtId="164" fontId="9" fillId="0" borderId="6" xfId="0" applyFont="true" applyBorder="true" applyAlignment="true" applyProtection="true">
      <alignment horizontal="center" vertical="center" textRotation="0" wrapText="false" indent="0" shrinkToFit="false"/>
      <protection locked="true" hidden="false"/>
    </xf>
    <xf numFmtId="164" fontId="8" fillId="0" borderId="6" xfId="0" applyFont="true" applyBorder="true" applyAlignment="true" applyProtection="true">
      <alignment horizontal="left" vertical="center" textRotation="0" wrapText="false" indent="0" shrinkToFit="false"/>
      <protection locked="true" hidden="false"/>
    </xf>
    <xf numFmtId="172" fontId="10" fillId="12" borderId="6" xfId="0" applyFont="true" applyBorder="true" applyAlignment="true" applyProtection="true">
      <alignment horizontal="center" vertical="center" textRotation="0" wrapText="false" indent="0" shrinkToFit="false"/>
      <protection locked="false" hidden="false"/>
    </xf>
    <xf numFmtId="172" fontId="9" fillId="0" borderId="6" xfId="0" applyFont="true" applyBorder="true" applyAlignment="true" applyProtection="true">
      <alignment horizontal="center" vertical="center" textRotation="0" wrapText="false" indent="0" shrinkToFit="false"/>
      <protection locked="true" hidden="false"/>
    </xf>
    <xf numFmtId="164" fontId="8" fillId="0" borderId="3" xfId="0" applyFont="true" applyBorder="true" applyAlignment="true" applyProtection="true">
      <alignment horizontal="justify" vertical="center" textRotation="0" wrapText="true" indent="0" shrinkToFit="false"/>
      <protection locked="true" hidden="false"/>
    </xf>
    <xf numFmtId="172" fontId="8" fillId="0" borderId="6" xfId="0" applyFont="true" applyBorder="true" applyAlignment="true" applyProtection="true">
      <alignment horizontal="center" vertical="center" textRotation="0" wrapText="false" indent="0" shrinkToFit="false"/>
      <protection locked="true" hidden="false"/>
    </xf>
    <xf numFmtId="164" fontId="0" fillId="0" borderId="6" xfId="0" applyFont="true" applyBorder="true" applyAlignment="true" applyProtection="true">
      <alignment horizontal="left" vertical="center" textRotation="0" wrapText="true" indent="0" shrinkToFit="false"/>
      <protection locked="true" hidden="false"/>
    </xf>
    <xf numFmtId="172" fontId="10" fillId="12" borderId="6" xfId="0" applyFont="true" applyBorder="true" applyAlignment="true" applyProtection="true">
      <alignment horizontal="center" vertical="center" textRotation="0" wrapText="true" indent="0" shrinkToFit="false"/>
      <protection locked="false" hidden="false"/>
    </xf>
    <xf numFmtId="172" fontId="8" fillId="0" borderId="6" xfId="0" applyFont="true" applyBorder="true" applyAlignment="true" applyProtection="true">
      <alignment horizontal="center" vertical="center" textRotation="0" wrapText="true" indent="0" shrinkToFit="false"/>
      <protection locked="true" hidden="false"/>
    </xf>
    <xf numFmtId="164" fontId="8" fillId="13" borderId="3" xfId="0" applyFont="true" applyBorder="true" applyAlignment="true" applyProtection="true">
      <alignment horizontal="left" vertical="center" textRotation="0" wrapText="true" indent="0" shrinkToFit="false"/>
      <protection locked="true" hidden="false"/>
    </xf>
    <xf numFmtId="172" fontId="8" fillId="13" borderId="6" xfId="0" applyFont="true" applyBorder="true" applyAlignment="true" applyProtection="true">
      <alignment horizontal="center" vertical="center" textRotation="0" wrapText="false" indent="0" shrinkToFit="false"/>
      <protection locked="true" hidden="false"/>
    </xf>
    <xf numFmtId="171" fontId="8" fillId="13" borderId="4" xfId="0" applyFont="true" applyBorder="true" applyAlignment="true" applyProtection="true">
      <alignment horizontal="right" vertical="center" textRotation="0" wrapText="false" indent="0" shrinkToFit="false"/>
      <protection locked="true" hidden="false"/>
    </xf>
    <xf numFmtId="164" fontId="23" fillId="0" borderId="8" xfId="0" applyFont="true" applyBorder="true" applyAlignment="true" applyProtection="true">
      <alignment horizontal="center" vertical="center" textRotation="0" wrapText="false" indent="0" shrinkToFit="false"/>
      <protection locked="true" hidden="false"/>
    </xf>
    <xf numFmtId="164" fontId="23" fillId="0" borderId="22" xfId="0" applyFont="true" applyBorder="true" applyAlignment="true" applyProtection="true">
      <alignment horizontal="left" vertical="center" textRotation="0" wrapText="false" indent="0" shrinkToFit="false"/>
      <protection locked="true" hidden="false"/>
    </xf>
    <xf numFmtId="164" fontId="23" fillId="0" borderId="22" xfId="0" applyFont="true" applyBorder="true" applyAlignment="true" applyProtection="true">
      <alignment horizontal="center" vertical="center" textRotation="0" wrapText="false" indent="0" shrinkToFit="false"/>
      <protection locked="true" hidden="false"/>
    </xf>
    <xf numFmtId="164" fontId="23" fillId="0" borderId="23" xfId="0" applyFont="true" applyBorder="true" applyAlignment="true" applyProtection="true">
      <alignment horizontal="left" vertical="center" textRotation="0" wrapText="false" indent="0" shrinkToFit="false"/>
      <protection locked="true" hidden="false"/>
    </xf>
    <xf numFmtId="164" fontId="8" fillId="13" borderId="3" xfId="0" applyFont="true" applyBorder="true" applyAlignment="true" applyProtection="true">
      <alignment horizontal="right" vertical="center" textRotation="0" wrapText="false" indent="0" shrinkToFit="false"/>
      <protection locked="true" hidden="false"/>
    </xf>
    <xf numFmtId="171" fontId="8" fillId="13" borderId="4" xfId="0" applyFont="true" applyBorder="true" applyAlignment="true" applyProtection="true">
      <alignment horizontal="right" vertical="center" textRotation="0" wrapText="true" indent="0" shrinkToFit="false"/>
      <protection locked="true" hidden="false"/>
    </xf>
    <xf numFmtId="181" fontId="10" fillId="15" borderId="5" xfId="0" applyFont="true" applyBorder="true" applyAlignment="true" applyProtection="true">
      <alignment horizontal="center" vertical="center" textRotation="0" wrapText="true" indent="0" shrinkToFit="false"/>
      <protection locked="true" hidden="false"/>
    </xf>
    <xf numFmtId="164" fontId="8" fillId="2" borderId="14" xfId="0" applyFont="true" applyBorder="true" applyAlignment="true" applyProtection="true">
      <alignment horizontal="center" vertical="center" textRotation="0" wrapText="true" indent="0" shrinkToFit="false"/>
      <protection locked="true" hidden="false"/>
    </xf>
    <xf numFmtId="164" fontId="8" fillId="2" borderId="4" xfId="0" applyFont="true" applyBorder="true" applyAlignment="true" applyProtection="true">
      <alignment horizontal="center" vertical="center" textRotation="0" wrapText="true" indent="0" shrinkToFit="false"/>
      <protection locked="true" hidden="false"/>
    </xf>
    <xf numFmtId="181" fontId="8" fillId="0" borderId="3" xfId="0" applyFont="true" applyBorder="true" applyAlignment="true" applyProtection="true">
      <alignment horizontal="center" vertical="center" textRotation="0" wrapText="true" indent="0" shrinkToFit="false"/>
      <protection locked="true" hidden="false"/>
    </xf>
    <xf numFmtId="164" fontId="8" fillId="0" borderId="24" xfId="0" applyFont="true" applyBorder="true" applyAlignment="true" applyProtection="true">
      <alignment horizontal="left" vertical="center" textRotation="0" wrapText="true" indent="0" shrinkToFit="false"/>
      <protection locked="true" hidden="false"/>
    </xf>
    <xf numFmtId="181" fontId="8" fillId="2" borderId="14" xfId="0" applyFont="true" applyBorder="true" applyAlignment="true" applyProtection="true">
      <alignment horizontal="right" vertical="center" textRotation="0" wrapText="true" indent="0" shrinkToFit="false"/>
      <protection locked="true" hidden="false"/>
    </xf>
    <xf numFmtId="171" fontId="8" fillId="2" borderId="4" xfId="0" applyFont="true" applyBorder="true" applyAlignment="true" applyProtection="true">
      <alignment horizontal="right" vertical="center" textRotation="0" wrapText="true" indent="0" shrinkToFit="false"/>
      <protection locked="true" hidden="false"/>
    </xf>
    <xf numFmtId="181" fontId="8" fillId="16" borderId="14" xfId="0" applyFont="true" applyBorder="true" applyAlignment="true" applyProtection="true">
      <alignment horizontal="right" vertical="center" textRotation="0" wrapText="true" indent="0" shrinkToFit="false"/>
      <protection locked="true" hidden="false"/>
    </xf>
    <xf numFmtId="171" fontId="8" fillId="16" borderId="4" xfId="0" applyFont="true" applyBorder="true" applyAlignment="true" applyProtection="true">
      <alignment horizontal="right" vertical="center" textRotation="0" wrapText="true" indent="0" shrinkToFit="false"/>
      <protection locked="true" hidden="false"/>
    </xf>
    <xf numFmtId="164" fontId="24" fillId="0" borderId="0" xfId="0" applyFont="true" applyBorder="false" applyAlignment="true" applyProtection="true">
      <alignment horizontal="general" vertical="center" textRotation="0" wrapText="false" indent="0" shrinkToFit="false"/>
      <protection locked="true" hidden="false"/>
    </xf>
    <xf numFmtId="164" fontId="24" fillId="0" borderId="0" xfId="0" applyFont="true" applyBorder="true" applyAlignment="true" applyProtection="true">
      <alignment horizontal="center" vertical="center" textRotation="0" wrapText="false" indent="0" shrinkToFit="false"/>
      <protection locked="true" hidden="false"/>
    </xf>
    <xf numFmtId="164" fontId="8" fillId="0" borderId="0" xfId="0" applyFont="true" applyBorder="true" applyAlignment="true" applyProtection="true">
      <alignment horizontal="center" vertical="bottom" textRotation="0" wrapText="false" indent="0" shrinkToFit="false"/>
      <protection locked="true" hidden="false"/>
    </xf>
    <xf numFmtId="164" fontId="25" fillId="0" borderId="6" xfId="0" applyFont="true" applyBorder="true" applyAlignment="true" applyProtection="true">
      <alignment horizontal="general" vertical="bottom" textRotation="0" wrapText="false" indent="0" shrinkToFit="false"/>
      <protection locked="true" hidden="false"/>
    </xf>
    <xf numFmtId="164" fontId="13" fillId="0" borderId="6" xfId="0" applyFont="true" applyBorder="true" applyAlignment="true" applyProtection="true">
      <alignment horizontal="left" vertical="bottom" textRotation="0" wrapText="false" indent="0" shrinkToFit="false"/>
      <protection locked="true" hidden="false"/>
    </xf>
    <xf numFmtId="169" fontId="4" fillId="0" borderId="0" xfId="15" applyFont="true" applyBorder="true" applyAlignment="true" applyProtection="true">
      <alignment horizontal="general" vertical="bottom" textRotation="0" wrapText="false" indent="0" shrinkToFit="false"/>
      <protection locked="true" hidden="false"/>
    </xf>
    <xf numFmtId="164" fontId="4" fillId="0" borderId="0" xfId="22" applyFont="true" applyBorder="false" applyAlignment="true" applyProtection="true">
      <alignment horizontal="center" vertical="bottom" textRotation="0" wrapText="false" indent="0" shrinkToFit="false"/>
      <protection locked="true" hidden="false"/>
    </xf>
    <xf numFmtId="164" fontId="4" fillId="0" borderId="0" xfId="22" applyFont="true" applyBorder="false" applyAlignment="true" applyProtection="true">
      <alignment horizontal="general" vertical="bottom" textRotation="0" wrapText="false" indent="0" shrinkToFit="false"/>
      <protection locked="true" hidden="false"/>
    </xf>
    <xf numFmtId="165" fontId="4" fillId="0" borderId="0" xfId="21" applyFont="true" applyBorder="true" applyAlignment="true" applyProtection="true">
      <alignment horizontal="right" vertical="bottom" textRotation="0" wrapText="false" indent="0" shrinkToFit="false"/>
      <protection locked="true" hidden="false"/>
    </xf>
    <xf numFmtId="164" fontId="11" fillId="0" borderId="0" xfId="22" applyFont="true" applyBorder="false" applyAlignment="true" applyProtection="true">
      <alignment horizontal="justify" vertical="bottom" textRotation="0" wrapText="false" indent="0" shrinkToFit="false"/>
      <protection locked="true" hidden="false"/>
    </xf>
    <xf numFmtId="164" fontId="22" fillId="17" borderId="25" xfId="22" applyFont="true" applyBorder="true" applyAlignment="true" applyProtection="true">
      <alignment horizontal="center" vertical="center" textRotation="0" wrapText="false" indent="0" shrinkToFit="false"/>
      <protection locked="true" hidden="false"/>
    </xf>
    <xf numFmtId="164" fontId="22" fillId="17" borderId="25" xfId="22" applyFont="true" applyBorder="true" applyAlignment="true" applyProtection="true">
      <alignment horizontal="center" vertical="center" textRotation="0" wrapText="true" indent="0" shrinkToFit="false"/>
      <protection locked="true" hidden="false"/>
    </xf>
    <xf numFmtId="164" fontId="28" fillId="0" borderId="0" xfId="22" applyFont="true" applyBorder="true" applyAlignment="true" applyProtection="true">
      <alignment horizontal="left" vertical="center" textRotation="0" wrapText="false" indent="0" shrinkToFit="false"/>
      <protection locked="true" hidden="false"/>
    </xf>
    <xf numFmtId="164" fontId="11" fillId="0" borderId="0" xfId="22" applyFont="true" applyBorder="true" applyAlignment="true" applyProtection="true">
      <alignment horizontal="left" vertical="center" textRotation="0" wrapText="false" indent="0" shrinkToFit="false"/>
      <protection locked="true" hidden="false"/>
    </xf>
    <xf numFmtId="164" fontId="11" fillId="0" borderId="0" xfId="22" applyFont="true" applyBorder="true" applyAlignment="true" applyProtection="true">
      <alignment horizontal="left" vertical="center" textRotation="0" wrapText="true" indent="0" shrinkToFit="false"/>
      <protection locked="true" hidden="false"/>
    </xf>
    <xf numFmtId="164" fontId="11" fillId="0" borderId="0" xfId="22" applyFont="true" applyBorder="false" applyAlignment="true" applyProtection="true">
      <alignment horizontal="center" vertical="center" textRotation="0" wrapText="false" indent="0" shrinkToFit="false"/>
      <protection locked="true" hidden="false"/>
    </xf>
    <xf numFmtId="164" fontId="11" fillId="0" borderId="0" xfId="22" applyFont="true" applyBorder="false" applyAlignment="true" applyProtection="true">
      <alignment horizontal="left" vertical="center" textRotation="0" wrapText="false" indent="0" shrinkToFit="false"/>
      <protection locked="true" hidden="false"/>
    </xf>
    <xf numFmtId="165" fontId="11" fillId="0" borderId="0" xfId="21" applyFont="true" applyBorder="true" applyAlignment="true" applyProtection="true">
      <alignment horizontal="right" vertical="center" textRotation="0" wrapText="false" indent="0" shrinkToFit="false"/>
      <protection locked="true" hidden="false"/>
    </xf>
    <xf numFmtId="164" fontId="22" fillId="0" borderId="0" xfId="22" applyFont="true" applyBorder="true" applyAlignment="true" applyProtection="true">
      <alignment horizontal="center" vertical="center" textRotation="0" wrapText="false" indent="0" shrinkToFit="false"/>
      <protection locked="true" hidden="false"/>
    </xf>
    <xf numFmtId="164" fontId="22" fillId="0" borderId="0" xfId="22" applyFont="true" applyBorder="false" applyAlignment="true" applyProtection="true">
      <alignment horizontal="center" vertical="bottom" textRotation="0" wrapText="false" indent="0" shrinkToFit="false"/>
      <protection locked="true" hidden="false"/>
    </xf>
    <xf numFmtId="164" fontId="22" fillId="0" borderId="0" xfId="22" applyFont="true" applyBorder="false" applyAlignment="true" applyProtection="true">
      <alignment horizontal="justify" vertical="bottom" textRotation="0" wrapText="false" indent="0" shrinkToFit="false"/>
      <protection locked="true" hidden="false"/>
    </xf>
    <xf numFmtId="164" fontId="22" fillId="0" borderId="6" xfId="22" applyFont="true" applyBorder="true" applyAlignment="true" applyProtection="true">
      <alignment horizontal="center" vertical="center" textRotation="0" wrapText="true" indent="0" shrinkToFit="false"/>
      <protection locked="true" hidden="false"/>
    </xf>
    <xf numFmtId="165" fontId="22" fillId="0" borderId="6" xfId="21" applyFont="true" applyBorder="true" applyAlignment="true" applyProtection="true">
      <alignment horizontal="right" vertical="center" textRotation="0" wrapText="true" indent="0" shrinkToFit="false"/>
      <protection locked="true" hidden="false"/>
    </xf>
    <xf numFmtId="164" fontId="4" fillId="0" borderId="0" xfId="22" applyFont="true" applyBorder="false" applyAlignment="true" applyProtection="true">
      <alignment horizontal="general" vertical="bottom" textRotation="0" wrapText="true" indent="0" shrinkToFit="false"/>
      <protection locked="true" hidden="false"/>
    </xf>
    <xf numFmtId="182" fontId="11" fillId="3" borderId="6" xfId="22" applyFont="true" applyBorder="true" applyAlignment="true" applyProtection="true">
      <alignment horizontal="center" vertical="center" textRotation="0" wrapText="true" indent="0" shrinkToFit="false"/>
      <protection locked="false" hidden="false"/>
    </xf>
    <xf numFmtId="183" fontId="11" fillId="0" borderId="6" xfId="22" applyFont="true" applyBorder="true" applyAlignment="true" applyProtection="true">
      <alignment horizontal="center" vertical="center" textRotation="0" wrapText="true" indent="0" shrinkToFit="false"/>
      <protection locked="true" hidden="false"/>
    </xf>
    <xf numFmtId="169" fontId="4" fillId="3" borderId="6" xfId="15" applyFont="true" applyBorder="true" applyAlignment="true" applyProtection="true">
      <alignment horizontal="center" vertical="center" textRotation="0" wrapText="false" indent="0" shrinkToFit="false"/>
      <protection locked="false" hidden="false"/>
    </xf>
    <xf numFmtId="169" fontId="4" fillId="0" borderId="6" xfId="15" applyFont="true" applyBorder="true" applyAlignment="true" applyProtection="true">
      <alignment horizontal="left" vertical="center" textRotation="0" wrapText="true" indent="0" shrinkToFit="false"/>
      <protection locked="true" hidden="false"/>
    </xf>
    <xf numFmtId="182" fontId="11" fillId="0" borderId="6" xfId="22" applyFont="true" applyBorder="true" applyAlignment="true" applyProtection="true">
      <alignment horizontal="center" vertical="center" textRotation="0" wrapText="true" indent="0" shrinkToFit="false"/>
      <protection locked="true" hidden="false"/>
    </xf>
    <xf numFmtId="164" fontId="22" fillId="0" borderId="6" xfId="22" applyFont="true" applyBorder="true" applyAlignment="true" applyProtection="true">
      <alignment horizontal="right" vertical="center" textRotation="0" wrapText="true" indent="0" shrinkToFit="false"/>
      <protection locked="true" hidden="false"/>
    </xf>
    <xf numFmtId="165" fontId="29" fillId="0" borderId="6" xfId="21" applyFont="true" applyBorder="true" applyAlignment="true" applyProtection="true">
      <alignment horizontal="left" vertical="center" textRotation="0" wrapText="true" indent="0" shrinkToFit="false"/>
      <protection locked="true" hidden="false"/>
    </xf>
    <xf numFmtId="164" fontId="22" fillId="0" borderId="0" xfId="22" applyFont="true" applyBorder="false" applyAlignment="true" applyProtection="true">
      <alignment horizontal="center" vertical="top" textRotation="0" wrapText="true" indent="0" shrinkToFit="false"/>
      <protection locked="true" hidden="false"/>
    </xf>
    <xf numFmtId="164" fontId="22" fillId="0" borderId="0" xfId="22" applyFont="true" applyBorder="false" applyAlignment="true" applyProtection="true">
      <alignment horizontal="right" vertical="top" textRotation="0" wrapText="true" indent="0" shrinkToFit="false"/>
      <protection locked="true" hidden="false"/>
    </xf>
    <xf numFmtId="169" fontId="22" fillId="0" borderId="0" xfId="22" applyFont="true" applyBorder="false" applyAlignment="true" applyProtection="true">
      <alignment horizontal="center" vertical="top" textRotation="0" wrapText="true" indent="0" shrinkToFit="false"/>
      <protection locked="true" hidden="false"/>
    </xf>
    <xf numFmtId="165" fontId="22" fillId="0" borderId="0" xfId="21" applyFont="true" applyBorder="true" applyAlignment="true" applyProtection="true">
      <alignment horizontal="right" vertical="top" textRotation="0" wrapText="true" indent="0" shrinkToFit="false"/>
      <protection locked="true" hidden="false"/>
    </xf>
    <xf numFmtId="164" fontId="22" fillId="0" borderId="0" xfId="22" applyFont="true" applyBorder="false" applyAlignment="true" applyProtection="true">
      <alignment horizontal="general" vertical="center" textRotation="0" wrapText="false" indent="0" shrinkToFit="false"/>
      <protection locked="true" hidden="false"/>
    </xf>
    <xf numFmtId="164" fontId="11" fillId="3" borderId="6" xfId="22" applyFont="true" applyBorder="true" applyAlignment="true" applyProtection="true">
      <alignment horizontal="center" vertical="center" textRotation="0" wrapText="true" indent="0" shrinkToFit="false"/>
      <protection locked="false" hidden="false"/>
    </xf>
    <xf numFmtId="164" fontId="11" fillId="0" borderId="6" xfId="22" applyFont="true" applyBorder="true" applyAlignment="true" applyProtection="true">
      <alignment horizontal="center" vertical="center" textRotation="0" wrapText="true" indent="0" shrinkToFit="false"/>
      <protection locked="true" hidden="false"/>
    </xf>
    <xf numFmtId="184" fontId="20" fillId="3" borderId="6" xfId="23" applyFont="true" applyBorder="true" applyAlignment="true" applyProtection="true">
      <alignment horizontal="left" vertical="bottom" textRotation="0" wrapText="false" indent="0" shrinkToFit="false"/>
      <protection locked="false" hidden="false"/>
    </xf>
    <xf numFmtId="184" fontId="20" fillId="0" borderId="6" xfId="23" applyFont="true" applyBorder="true" applyAlignment="true" applyProtection="true">
      <alignment horizontal="left" vertical="bottom" textRotation="0" wrapText="false" indent="0" shrinkToFit="false"/>
      <protection locked="true" hidden="false"/>
    </xf>
    <xf numFmtId="164" fontId="11" fillId="0" borderId="6" xfId="22" applyFont="true" applyBorder="true" applyAlignment="true" applyProtection="true">
      <alignment horizontal="right" vertical="center" textRotation="0" wrapText="true" indent="0" shrinkToFit="false"/>
      <protection locked="true" hidden="false"/>
    </xf>
    <xf numFmtId="164" fontId="20" fillId="0" borderId="6" xfId="22" applyFont="true" applyBorder="true" applyAlignment="true" applyProtection="true">
      <alignment horizontal="center" vertical="center" textRotation="0" wrapText="true" indent="0" shrinkToFit="false"/>
      <protection locked="true" hidden="false"/>
    </xf>
    <xf numFmtId="165" fontId="22" fillId="0" borderId="6" xfId="21" applyFont="true" applyBorder="true" applyAlignment="true" applyProtection="true">
      <alignment horizontal="left" vertical="top" textRotation="0" wrapText="true" indent="0" shrinkToFit="false"/>
      <protection locked="true" hidden="false"/>
    </xf>
    <xf numFmtId="165" fontId="11" fillId="0" borderId="0" xfId="22" applyFont="true" applyBorder="false" applyAlignment="true" applyProtection="true">
      <alignment horizontal="general" vertical="bottom" textRotation="0" wrapText="false" indent="0" shrinkToFit="false"/>
      <protection locked="true" hidden="false"/>
    </xf>
    <xf numFmtId="169" fontId="22" fillId="0" borderId="6" xfId="22" applyFont="true" applyBorder="true" applyAlignment="true" applyProtection="true">
      <alignment horizontal="general" vertical="center" textRotation="0" wrapText="true" indent="0" shrinkToFit="false"/>
      <protection locked="true" hidden="false"/>
    </xf>
    <xf numFmtId="164" fontId="22" fillId="14" borderId="25" xfId="22" applyFont="true" applyBorder="true" applyAlignment="true" applyProtection="true">
      <alignment horizontal="center" vertical="center" textRotation="0" wrapText="false" indent="0" shrinkToFit="false"/>
      <protection locked="true" hidden="false"/>
    </xf>
    <xf numFmtId="164" fontId="22" fillId="14" borderId="0" xfId="22" applyFont="true" applyBorder="true" applyAlignment="true" applyProtection="true">
      <alignment horizontal="center" vertical="center" textRotation="0" wrapText="false" indent="0" shrinkToFit="false"/>
      <protection locked="true" hidden="false"/>
    </xf>
    <xf numFmtId="164" fontId="30" fillId="0" borderId="0" xfId="0" applyFont="true" applyBorder="false" applyAlignment="true" applyProtection="true">
      <alignment horizontal="general" vertical="bottom" textRotation="0" wrapText="false" indent="0" shrinkToFit="false"/>
      <protection locked="true" hidden="false"/>
    </xf>
    <xf numFmtId="164" fontId="31" fillId="0" borderId="0" xfId="20" applyFont="true" applyBorder="true" applyAlignment="true" applyProtection="true">
      <alignment horizontal="general" vertical="center" textRotation="0" wrapText="false" indent="0" shrinkToFit="false"/>
      <protection locked="true" hidden="false"/>
    </xf>
    <xf numFmtId="164" fontId="25" fillId="14" borderId="26" xfId="0" applyFont="true" applyBorder="true" applyAlignment="true" applyProtection="true">
      <alignment horizontal="center" vertical="center" textRotation="0" wrapText="false" indent="0" shrinkToFit="false"/>
      <protection locked="true" hidden="false"/>
    </xf>
    <xf numFmtId="164" fontId="25" fillId="14" borderId="27" xfId="0" applyFont="true" applyBorder="true" applyAlignment="true" applyProtection="true">
      <alignment horizontal="center" vertical="center" textRotation="0" wrapText="false" indent="0" shrinkToFit="false"/>
      <protection locked="true" hidden="false"/>
    </xf>
    <xf numFmtId="185" fontId="25" fillId="14" borderId="27" xfId="15" applyFont="true" applyBorder="true" applyAlignment="true" applyProtection="true">
      <alignment horizontal="center" vertical="center" textRotation="0" wrapText="false" indent="0" shrinkToFit="false"/>
      <protection locked="true" hidden="false"/>
    </xf>
    <xf numFmtId="185" fontId="33" fillId="14" borderId="28" xfId="15" applyFont="true" applyBorder="true" applyAlignment="true" applyProtection="true">
      <alignment horizontal="center" vertical="center" textRotation="0" wrapText="false" indent="0" shrinkToFit="false"/>
      <protection locked="true" hidden="false"/>
    </xf>
    <xf numFmtId="164" fontId="20" fillId="0" borderId="11" xfId="0" applyFont="true" applyBorder="true" applyAlignment="true" applyProtection="true">
      <alignment horizontal="general" vertical="center" textRotation="0" wrapText="false" indent="0" shrinkToFit="false"/>
      <protection locked="true" hidden="false"/>
    </xf>
    <xf numFmtId="164" fontId="20" fillId="0" borderId="11" xfId="0" applyFont="true" applyBorder="true" applyAlignment="true" applyProtection="true">
      <alignment horizontal="center" vertical="center" textRotation="0" wrapText="false" indent="0" shrinkToFit="false"/>
      <protection locked="true" hidden="false"/>
    </xf>
    <xf numFmtId="185" fontId="20" fillId="3" borderId="11" xfId="15" applyFont="true" applyBorder="true" applyAlignment="true" applyProtection="true">
      <alignment horizontal="center" vertical="center" textRotation="0" wrapText="false" indent="0" shrinkToFit="false"/>
      <protection locked="false" hidden="false"/>
    </xf>
    <xf numFmtId="185" fontId="20" fillId="0" borderId="11" xfId="15" applyFont="true" applyBorder="true" applyAlignment="true" applyProtection="true">
      <alignment horizontal="center" vertical="center" textRotation="0" wrapText="false" indent="0" shrinkToFit="false"/>
      <protection locked="true" hidden="false"/>
    </xf>
    <xf numFmtId="164" fontId="12" fillId="0" borderId="0" xfId="0" applyFont="true" applyBorder="false" applyAlignment="true" applyProtection="true">
      <alignment horizontal="general" vertical="bottom" textRotation="0" wrapText="false" indent="0" shrinkToFit="false"/>
      <protection locked="true" hidden="false"/>
    </xf>
    <xf numFmtId="171" fontId="12" fillId="0" borderId="0" xfId="0" applyFont="true" applyBorder="false" applyAlignment="true" applyProtection="true">
      <alignment horizontal="general" vertical="bottom" textRotation="0" wrapText="false" indent="0" shrinkToFit="false"/>
      <protection locked="true" hidden="false"/>
    </xf>
    <xf numFmtId="164" fontId="20" fillId="0" borderId="6" xfId="0" applyFont="true" applyBorder="true" applyAlignment="true" applyProtection="true">
      <alignment horizontal="general" vertical="center" textRotation="0" wrapText="false" indent="0" shrinkToFit="false"/>
      <protection locked="true" hidden="false"/>
    </xf>
    <xf numFmtId="164" fontId="20" fillId="0" borderId="6" xfId="0" applyFont="true" applyBorder="true" applyAlignment="true" applyProtection="true">
      <alignment horizontal="center" vertical="center" textRotation="0" wrapText="false" indent="0" shrinkToFit="false"/>
      <protection locked="true" hidden="false"/>
    </xf>
    <xf numFmtId="185" fontId="20" fillId="0" borderId="6" xfId="15" applyFont="true" applyBorder="true" applyAlignment="true" applyProtection="true">
      <alignment horizontal="center" vertical="center" textRotation="0" wrapText="false" indent="0" shrinkToFit="false"/>
      <protection locked="true" hidden="false"/>
    </xf>
    <xf numFmtId="164" fontId="20" fillId="3" borderId="6" xfId="0" applyFont="true" applyBorder="true" applyAlignment="true" applyProtection="true">
      <alignment horizontal="center" vertical="center" textRotation="0" wrapText="false" indent="0" shrinkToFit="false"/>
      <protection locked="false" hidden="false"/>
    </xf>
    <xf numFmtId="185" fontId="35" fillId="0" borderId="0" xfId="15" applyFont="true" applyBorder="true" applyAlignment="true" applyProtection="true">
      <alignment horizontal="left" vertical="center" textRotation="0" wrapText="false" indent="0" shrinkToFit="false"/>
      <protection locked="true" hidden="false"/>
    </xf>
    <xf numFmtId="185" fontId="20" fillId="0" borderId="0" xfId="15" applyFont="true" applyBorder="true" applyAlignment="true" applyProtection="true">
      <alignment horizontal="center" vertical="center" textRotation="0" wrapText="false" indent="0" shrinkToFit="false"/>
      <protection locked="true" hidden="false"/>
    </xf>
    <xf numFmtId="185" fontId="20" fillId="18" borderId="6" xfId="15" applyFont="true" applyBorder="true" applyAlignment="true" applyProtection="true">
      <alignment horizontal="center" vertical="center" textRotation="0" wrapText="false" indent="0" shrinkToFit="false"/>
      <protection locked="true" hidden="false"/>
    </xf>
    <xf numFmtId="164" fontId="8" fillId="0" borderId="29" xfId="0" applyFont="true" applyBorder="true" applyAlignment="true" applyProtection="true">
      <alignment horizontal="general" vertical="center" textRotation="0" wrapText="false" indent="0" shrinkToFit="false"/>
      <protection locked="true" hidden="false"/>
    </xf>
    <xf numFmtId="164" fontId="8" fillId="0" borderId="29" xfId="0" applyFont="true" applyBorder="true" applyAlignment="true" applyProtection="true">
      <alignment horizontal="center" vertical="center" textRotation="0" wrapText="false" indent="0" shrinkToFit="false"/>
      <protection locked="true" hidden="false"/>
    </xf>
    <xf numFmtId="185" fontId="8" fillId="0" borderId="29" xfId="15" applyFont="true" applyBorder="true" applyAlignment="true" applyProtection="true">
      <alignment horizontal="center" vertical="center" textRotation="0" wrapText="false" indent="0" shrinkToFit="false"/>
      <protection locked="true" hidden="false"/>
    </xf>
    <xf numFmtId="169" fontId="4" fillId="0" borderId="0" xfId="0" applyFont="true" applyBorder="false" applyAlignment="true" applyProtection="true">
      <alignment horizontal="general" vertical="bottom" textRotation="0" wrapText="false" indent="0" shrinkToFit="false"/>
      <protection locked="true" hidden="false"/>
    </xf>
    <xf numFmtId="164" fontId="13" fillId="0" borderId="0" xfId="0" applyFont="true" applyBorder="false" applyAlignment="true" applyProtection="true">
      <alignment horizontal="left" vertical="center" textRotation="0" wrapText="true" indent="0" shrinkToFit="false"/>
      <protection locked="true" hidden="false"/>
    </xf>
    <xf numFmtId="185" fontId="20" fillId="0" borderId="0" xfId="15" applyFont="true" applyBorder="true" applyAlignment="true" applyProtection="true">
      <alignment horizontal="right" vertical="center" textRotation="0" wrapText="false" indent="0" shrinkToFit="false"/>
      <protection locked="true" hidden="false"/>
    </xf>
    <xf numFmtId="185" fontId="20" fillId="0" borderId="6" xfId="15" applyFont="true" applyBorder="true" applyAlignment="true" applyProtection="true">
      <alignment horizontal="general" vertical="center" textRotation="0" wrapText="false" indent="0" shrinkToFit="false"/>
      <protection locked="true" hidden="false"/>
    </xf>
    <xf numFmtId="185" fontId="8" fillId="14" borderId="30" xfId="15" applyFont="true" applyBorder="true" applyAlignment="true" applyProtection="true">
      <alignment horizontal="center" vertical="center" textRotation="0" wrapText="false" indent="0" shrinkToFit="false"/>
      <protection locked="true" hidden="false"/>
    </xf>
    <xf numFmtId="164" fontId="25" fillId="14" borderId="31" xfId="0" applyFont="true" applyBorder="true" applyAlignment="true" applyProtection="true">
      <alignment horizontal="center" vertical="center" textRotation="0" wrapText="false" indent="0" shrinkToFit="false"/>
      <protection locked="true" hidden="false"/>
    </xf>
    <xf numFmtId="164" fontId="25" fillId="14" borderId="32" xfId="0" applyFont="true" applyBorder="true" applyAlignment="true" applyProtection="true">
      <alignment horizontal="center" vertical="center" textRotation="0" wrapText="false" indent="0" shrinkToFit="false"/>
      <protection locked="true" hidden="false"/>
    </xf>
    <xf numFmtId="185" fontId="25" fillId="14" borderId="32" xfId="15" applyFont="true" applyBorder="true" applyAlignment="true" applyProtection="true">
      <alignment horizontal="center" vertical="center" textRotation="0" wrapText="false" indent="0" shrinkToFit="false"/>
      <protection locked="true" hidden="false"/>
    </xf>
    <xf numFmtId="185" fontId="20" fillId="0" borderId="6" xfId="0" applyFont="true" applyBorder="true" applyAlignment="true" applyProtection="true">
      <alignment horizontal="center" vertical="center" textRotation="0" wrapText="false" indent="0" shrinkToFit="false"/>
      <protection locked="true" hidden="false"/>
    </xf>
    <xf numFmtId="186" fontId="4" fillId="0" borderId="0" xfId="0" applyFont="true" applyBorder="false" applyAlignment="true" applyProtection="true">
      <alignment horizontal="general" vertical="bottom" textRotation="0" wrapText="false" indent="0" shrinkToFit="false"/>
      <protection locked="true" hidden="false"/>
    </xf>
    <xf numFmtId="185" fontId="8" fillId="0" borderId="0" xfId="15" applyFont="true" applyBorder="true" applyAlignment="true" applyProtection="true">
      <alignment horizontal="left" vertical="center" textRotation="0" wrapText="false" indent="0" shrinkToFit="false"/>
      <protection locked="true" hidden="false"/>
    </xf>
    <xf numFmtId="164" fontId="20" fillId="0" borderId="0" xfId="0" applyFont="true" applyBorder="false" applyAlignment="true" applyProtection="true">
      <alignment horizontal="center" vertical="center" textRotation="0" wrapText="false" indent="0" shrinkToFit="false"/>
      <protection locked="true" hidden="false"/>
    </xf>
    <xf numFmtId="164" fontId="31" fillId="0" borderId="0" xfId="0" applyFont="true" applyBorder="false" applyAlignment="true" applyProtection="true">
      <alignment horizontal="general" vertical="center" textRotation="0" wrapText="false" indent="0" shrinkToFit="false"/>
      <protection locked="true" hidden="false"/>
    </xf>
    <xf numFmtId="185" fontId="20" fillId="3" borderId="6" xfId="15" applyFont="true" applyBorder="true" applyAlignment="true" applyProtection="true">
      <alignment horizontal="center" vertical="center" textRotation="0" wrapText="false" indent="0" shrinkToFit="false"/>
      <protection locked="false" hidden="false"/>
    </xf>
    <xf numFmtId="164" fontId="20" fillId="0" borderId="33" xfId="0" applyFont="true" applyBorder="true" applyAlignment="true" applyProtection="true">
      <alignment horizontal="general" vertical="center" textRotation="0" wrapText="false" indent="0" shrinkToFit="false"/>
      <protection locked="true" hidden="false"/>
    </xf>
    <xf numFmtId="164" fontId="20" fillId="0" borderId="33" xfId="0" applyFont="true" applyBorder="true" applyAlignment="true" applyProtection="true">
      <alignment horizontal="center" vertical="center" textRotation="0" wrapText="false" indent="0" shrinkToFit="false"/>
      <protection locked="true" hidden="false"/>
    </xf>
    <xf numFmtId="185" fontId="20" fillId="0" borderId="34" xfId="15" applyFont="true" applyBorder="true" applyAlignment="true" applyProtection="true">
      <alignment horizontal="center" vertical="center" textRotation="0" wrapText="false" indent="0" shrinkToFit="false"/>
      <protection locked="true" hidden="false"/>
    </xf>
    <xf numFmtId="185" fontId="20" fillId="3" borderId="33" xfId="15" applyFont="true" applyBorder="true" applyAlignment="true" applyProtection="true">
      <alignment horizontal="center" vertical="center" textRotation="0" wrapText="false" indent="0" shrinkToFit="false"/>
      <protection locked="false" hidden="false"/>
    </xf>
    <xf numFmtId="185" fontId="20" fillId="0" borderId="33" xfId="15" applyFont="true" applyBorder="true" applyAlignment="true" applyProtection="true">
      <alignment horizontal="center" vertical="center" textRotation="0" wrapText="false" indent="0" shrinkToFit="false"/>
      <protection locked="true" hidden="false"/>
    </xf>
    <xf numFmtId="164" fontId="8" fillId="0" borderId="6" xfId="0" applyFont="true" applyBorder="true" applyAlignment="true" applyProtection="true">
      <alignment horizontal="general" vertical="center" textRotation="0" wrapText="false" indent="0" shrinkToFit="false"/>
      <protection locked="true" hidden="false"/>
    </xf>
    <xf numFmtId="164" fontId="8" fillId="0" borderId="6" xfId="0" applyFont="true" applyBorder="true" applyAlignment="true" applyProtection="true">
      <alignment horizontal="center" vertical="center" textRotation="0" wrapText="false" indent="0" shrinkToFit="false"/>
      <protection locked="true" hidden="false"/>
    </xf>
    <xf numFmtId="185" fontId="8" fillId="0" borderId="6" xfId="15" applyFont="true" applyBorder="true" applyAlignment="true" applyProtection="true">
      <alignment horizontal="center" vertical="center" textRotation="0" wrapText="false" indent="0" shrinkToFit="false"/>
      <protection locked="true" hidden="false"/>
    </xf>
    <xf numFmtId="185" fontId="8" fillId="14" borderId="35" xfId="15" applyFont="true" applyBorder="true" applyAlignment="true" applyProtection="true">
      <alignment horizontal="center" vertical="center" textRotation="0" wrapText="false" indent="0" shrinkToFit="false"/>
      <protection locked="true" hidden="false"/>
    </xf>
    <xf numFmtId="164" fontId="8" fillId="0" borderId="0" xfId="0" applyFont="true" applyBorder="false" applyAlignment="true" applyProtection="true">
      <alignment horizontal="general" vertical="center" textRotation="0" wrapText="false" indent="0" shrinkToFit="false"/>
      <protection locked="true" hidden="false"/>
    </xf>
    <xf numFmtId="164" fontId="8" fillId="0" borderId="0" xfId="0" applyFont="true" applyBorder="false" applyAlignment="true" applyProtection="true">
      <alignment horizontal="center" vertical="center" textRotation="0" wrapText="false" indent="0" shrinkToFit="false"/>
      <protection locked="true" hidden="false"/>
    </xf>
    <xf numFmtId="185" fontId="20" fillId="0" borderId="0" xfId="15" applyFont="true" applyBorder="true" applyAlignment="true" applyProtection="true">
      <alignment horizontal="general" vertical="center" textRotation="0" wrapText="false" indent="0" shrinkToFit="false"/>
      <protection locked="true" hidden="false"/>
    </xf>
    <xf numFmtId="177" fontId="20" fillId="0" borderId="0" xfId="0" applyFont="true" applyBorder="false" applyAlignment="true" applyProtection="true">
      <alignment horizontal="general" vertical="center" textRotation="0" wrapText="false" indent="0" shrinkToFit="false"/>
      <protection locked="true" hidden="false"/>
    </xf>
    <xf numFmtId="164" fontId="20" fillId="0" borderId="6" xfId="0" applyFont="true" applyBorder="true" applyAlignment="true" applyProtection="true">
      <alignment horizontal="general" vertical="center" textRotation="0" wrapText="false" indent="0" shrinkToFit="false"/>
      <protection locked="false" hidden="false"/>
    </xf>
    <xf numFmtId="187" fontId="20" fillId="3" borderId="11" xfId="0" applyFont="true" applyBorder="true" applyAlignment="true" applyProtection="true">
      <alignment horizontal="center" vertical="center" textRotation="0" wrapText="false" indent="0" shrinkToFit="false"/>
      <protection locked="false" hidden="false"/>
    </xf>
    <xf numFmtId="188" fontId="20" fillId="3" borderId="11" xfId="15" applyFont="true" applyBorder="true" applyAlignment="true" applyProtection="true">
      <alignment horizontal="center" vertical="center" textRotation="0" wrapText="false" indent="0" shrinkToFit="false"/>
      <protection locked="false" hidden="false"/>
    </xf>
    <xf numFmtId="177" fontId="20" fillId="0" borderId="11" xfId="0" applyFont="true" applyBorder="true" applyAlignment="true" applyProtection="true">
      <alignment horizontal="center" vertical="center" textRotation="0" wrapText="false" indent="0" shrinkToFit="false"/>
      <protection locked="false" hidden="false"/>
    </xf>
    <xf numFmtId="188" fontId="20" fillId="0" borderId="11" xfId="15" applyFont="true" applyBorder="true" applyAlignment="true" applyProtection="true">
      <alignment horizontal="center" vertical="center" textRotation="0" wrapText="false" indent="0" shrinkToFit="false"/>
      <protection locked="true" hidden="false"/>
    </xf>
    <xf numFmtId="171" fontId="20" fillId="3" borderId="6" xfId="0" applyFont="true" applyBorder="true" applyAlignment="true" applyProtection="true">
      <alignment horizontal="center" vertical="center" textRotation="0" wrapText="false" indent="0" shrinkToFit="false"/>
      <protection locked="false" hidden="false"/>
    </xf>
    <xf numFmtId="169" fontId="20" fillId="0" borderId="6" xfId="15" applyFont="true" applyBorder="true" applyAlignment="true" applyProtection="true">
      <alignment horizontal="center" vertical="center" textRotation="0" wrapText="false" indent="0" shrinkToFit="false"/>
      <protection locked="true" hidden="false"/>
    </xf>
    <xf numFmtId="188" fontId="20" fillId="0" borderId="6" xfId="15" applyFont="true" applyBorder="true" applyAlignment="true" applyProtection="true">
      <alignment horizontal="center" vertical="center" textRotation="0" wrapText="false" indent="0" shrinkToFit="false"/>
      <protection locked="true" hidden="false"/>
    </xf>
    <xf numFmtId="189" fontId="8" fillId="0" borderId="6" xfId="15" applyFont="true" applyBorder="true" applyAlignment="true" applyProtection="true">
      <alignment horizontal="center" vertical="center" textRotation="0" wrapText="false" indent="0" shrinkToFit="false"/>
      <protection locked="true" hidden="false"/>
    </xf>
    <xf numFmtId="188" fontId="8" fillId="0" borderId="33" xfId="15" applyFont="true" applyBorder="true" applyAlignment="true" applyProtection="true">
      <alignment horizontal="center" vertical="center" textRotation="0" wrapText="false" indent="0" shrinkToFit="false"/>
      <protection locked="true" hidden="false"/>
    </xf>
    <xf numFmtId="185" fontId="20" fillId="0" borderId="36" xfId="15" applyFont="true" applyBorder="true" applyAlignment="true" applyProtection="true">
      <alignment horizontal="center" vertical="center" textRotation="0" wrapText="false" indent="0" shrinkToFit="false"/>
      <protection locked="true" hidden="false"/>
    </xf>
    <xf numFmtId="164" fontId="4" fillId="0" borderId="6" xfId="0" applyFont="true" applyBorder="true" applyAlignment="true" applyProtection="true">
      <alignment horizontal="general" vertical="bottom" textRotation="0" wrapText="false" indent="0" shrinkToFit="false"/>
      <protection locked="true" hidden="false"/>
    </xf>
    <xf numFmtId="185" fontId="4" fillId="0" borderId="6" xfId="0" applyFont="true" applyBorder="true" applyAlignment="true" applyProtection="true">
      <alignment horizontal="general" vertical="bottom" textRotation="0" wrapText="false" indent="0" shrinkToFit="false"/>
      <protection locked="true" hidden="false"/>
    </xf>
    <xf numFmtId="169" fontId="20" fillId="3" borderId="6" xfId="15" applyFont="true" applyBorder="true" applyAlignment="true" applyProtection="true">
      <alignment horizontal="center" vertical="center" textRotation="0" wrapText="false" indent="0" shrinkToFit="false"/>
      <protection locked="true" hidden="false"/>
    </xf>
    <xf numFmtId="185" fontId="11" fillId="0" borderId="6" xfId="0" applyFont="true" applyBorder="true" applyAlignment="true" applyProtection="true">
      <alignment horizontal="general" vertical="bottom" textRotation="0" wrapText="false" indent="0" shrinkToFit="false"/>
      <protection locked="true" hidden="false"/>
    </xf>
    <xf numFmtId="190" fontId="4" fillId="0" borderId="0" xfId="0" applyFont="true" applyBorder="false" applyAlignment="true" applyProtection="true">
      <alignment horizontal="general" vertical="bottom" textRotation="0" wrapText="false" indent="0" shrinkToFit="false"/>
      <protection locked="true" hidden="false"/>
    </xf>
    <xf numFmtId="164" fontId="20" fillId="3" borderId="11" xfId="0" applyFont="true" applyBorder="true" applyAlignment="true" applyProtection="true">
      <alignment horizontal="center" vertical="center" textRotation="0" wrapText="false" indent="0" shrinkToFit="false"/>
      <protection locked="false" hidden="false"/>
    </xf>
    <xf numFmtId="164" fontId="0" fillId="0" borderId="6" xfId="0" applyFont="true" applyBorder="true" applyAlignment="true" applyProtection="true">
      <alignment horizontal="general" vertical="center" textRotation="0" wrapText="false" indent="0" shrinkToFit="false"/>
      <protection locked="true" hidden="false"/>
    </xf>
    <xf numFmtId="177" fontId="20" fillId="3" borderId="6" xfId="0" applyFont="true" applyBorder="true" applyAlignment="true" applyProtection="true">
      <alignment horizontal="center" vertical="center" textRotation="0" wrapText="false" indent="0" shrinkToFit="false"/>
      <protection locked="false" hidden="false"/>
    </xf>
    <xf numFmtId="164" fontId="8" fillId="0" borderId="37" xfId="0" applyFont="true" applyBorder="true" applyAlignment="true" applyProtection="true">
      <alignment horizontal="general" vertical="center" textRotation="0" wrapText="false" indent="0" shrinkToFit="false"/>
      <protection locked="true" hidden="false"/>
    </xf>
    <xf numFmtId="164" fontId="8" fillId="0" borderId="38" xfId="0" applyFont="true" applyBorder="true" applyAlignment="true" applyProtection="true">
      <alignment horizontal="general" vertical="center" textRotation="0" wrapText="false" indent="0" shrinkToFit="false"/>
      <protection locked="true" hidden="false"/>
    </xf>
    <xf numFmtId="185" fontId="8" fillId="0" borderId="38" xfId="15" applyFont="true" applyBorder="true" applyAlignment="true" applyProtection="true">
      <alignment horizontal="general" vertical="center" textRotation="0" wrapText="false" indent="0" shrinkToFit="false"/>
      <protection locked="true" hidden="false"/>
    </xf>
    <xf numFmtId="185" fontId="8" fillId="0" borderId="35" xfId="15" applyFont="true" applyBorder="true" applyAlignment="true" applyProtection="true">
      <alignment horizontal="general" vertical="center" textRotation="0" wrapText="false" indent="0" shrinkToFit="false"/>
      <protection locked="true" hidden="false"/>
    </xf>
    <xf numFmtId="164" fontId="24" fillId="0" borderId="0" xfId="0" applyFont="true" applyBorder="false" applyAlignment="true" applyProtection="true">
      <alignment horizontal="center" vertical="center" textRotation="0" wrapText="false" indent="0" shrinkToFit="false"/>
      <protection locked="true" hidden="false"/>
    </xf>
    <xf numFmtId="164" fontId="10" fillId="4" borderId="33" xfId="0" applyFont="true" applyBorder="true" applyAlignment="true" applyProtection="true">
      <alignment horizontal="center" vertical="center" textRotation="0" wrapText="true" indent="0" shrinkToFit="false"/>
      <protection locked="true" hidden="false"/>
    </xf>
    <xf numFmtId="164" fontId="4" fillId="0" borderId="0" xfId="22" applyFont="true" applyBorder="false" applyAlignment="true" applyProtection="true">
      <alignment horizontal="general" vertical="center" textRotation="0" wrapText="false" indent="0" shrinkToFit="false"/>
      <protection locked="true" hidden="false"/>
    </xf>
    <xf numFmtId="164" fontId="4" fillId="0" borderId="0" xfId="0" applyFont="true" applyBorder="false" applyAlignment="true" applyProtection="true">
      <alignment horizontal="general" vertical="center" textRotation="0" wrapText="false" indent="0" shrinkToFit="false"/>
      <protection locked="true" hidden="false"/>
    </xf>
    <xf numFmtId="164" fontId="24" fillId="19" borderId="6" xfId="22" applyFont="true" applyBorder="true" applyAlignment="true" applyProtection="true">
      <alignment horizontal="center" vertical="center" textRotation="0" wrapText="true" indent="0" shrinkToFit="false"/>
      <protection locked="true" hidden="false"/>
    </xf>
    <xf numFmtId="171" fontId="20" fillId="0" borderId="6" xfId="0" applyFont="true" applyBorder="true" applyAlignment="true" applyProtection="true">
      <alignment horizontal="right" vertical="center" textRotation="0" wrapText="true" indent="0" shrinkToFit="false"/>
      <protection locked="true" hidden="false"/>
    </xf>
    <xf numFmtId="171" fontId="20" fillId="0" borderId="6" xfId="0" applyFont="true" applyBorder="true" applyAlignment="true" applyProtection="true">
      <alignment horizontal="center" vertical="center" textRotation="0" wrapText="true" indent="0" shrinkToFit="false"/>
      <protection locked="true" hidden="false"/>
    </xf>
    <xf numFmtId="173" fontId="24" fillId="0" borderId="0" xfId="0" applyFont="true" applyBorder="false" applyAlignment="true" applyProtection="true">
      <alignment horizontal="general" vertical="center" textRotation="0" wrapText="false" indent="0" shrinkToFit="false"/>
      <protection locked="true" hidden="false"/>
    </xf>
    <xf numFmtId="173" fontId="4" fillId="0" borderId="0" xfId="0" applyFont="true" applyBorder="false" applyAlignment="true" applyProtection="true">
      <alignment horizontal="general" vertical="center" textRotation="0" wrapText="false" indent="0" shrinkToFit="false"/>
      <protection locked="true" hidden="false"/>
    </xf>
    <xf numFmtId="171" fontId="8" fillId="0" borderId="6" xfId="0" applyFont="true" applyBorder="true" applyAlignment="true" applyProtection="true">
      <alignment horizontal="center" vertical="center" textRotation="0" wrapText="true" indent="0" shrinkToFit="false"/>
      <protection locked="true" hidden="false"/>
    </xf>
    <xf numFmtId="164" fontId="4" fillId="0" borderId="6" xfId="0" applyFont="true" applyBorder="true" applyAlignment="true" applyProtection="true">
      <alignment horizontal="center" vertical="center" textRotation="0" wrapText="false" indent="0" shrinkToFit="false"/>
      <protection locked="true" hidden="false"/>
    </xf>
    <xf numFmtId="164" fontId="4" fillId="0" borderId="6" xfId="22" applyFont="true" applyBorder="true" applyAlignment="true" applyProtection="true">
      <alignment horizontal="center" vertical="center" textRotation="0" wrapText="false" indent="0" shrinkToFit="false"/>
      <protection locked="true" hidden="false"/>
    </xf>
    <xf numFmtId="165" fontId="24" fillId="0" borderId="6" xfId="17" applyFont="true" applyBorder="true" applyAlignment="true" applyProtection="true">
      <alignment horizontal="center" vertical="center" textRotation="0" wrapText="false" indent="0" shrinkToFit="false"/>
      <protection locked="true" hidden="false"/>
    </xf>
  </cellXfs>
  <cellStyles count="10">
    <cellStyle name="Normal" xfId="0" builtinId="0"/>
    <cellStyle name="Comma" xfId="15" builtinId="3"/>
    <cellStyle name="Comma [0]" xfId="16" builtinId="6"/>
    <cellStyle name="Currency" xfId="17" builtinId="4"/>
    <cellStyle name="Currency [0]" xfId="18" builtinId="7"/>
    <cellStyle name="Percent" xfId="19" builtinId="5"/>
    <cellStyle name="Moeda 2" xfId="21"/>
    <cellStyle name="Normal 2" xfId="22"/>
    <cellStyle name="Texto Explicativo 2" xfId="23"/>
    <cellStyle name="*unknown*" xfId="20" builtinId="8"/>
  </cellStyles>
  <dxfs count="2">
    <dxf>
      <fill>
        <patternFill patternType="solid">
          <bgColor rgb="FF000000"/>
        </patternFill>
      </fill>
    </dxf>
    <dxf>
      <fill>
        <patternFill patternType="solid">
          <fgColor rgb="FF000000"/>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DEEBF7"/>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D9D9D9"/>
      <rgbColor rgb="FFC5E0B4"/>
      <rgbColor rgb="FFFFFF99"/>
      <rgbColor rgb="FFB4C7E7"/>
      <rgbColor rgb="FFFF7C80"/>
      <rgbColor rgb="FFCC99FF"/>
      <rgbColor rgb="FFF4B183"/>
      <rgbColor rgb="FF3366FF"/>
      <rgbColor rgb="FF33CCCC"/>
      <rgbColor rgb="FF99CC00"/>
      <rgbColor rgb="FFFFCC00"/>
      <rgbColor rgb="FFFF9900"/>
      <rgbColor rgb="FFFF6600"/>
      <rgbColor rgb="FF666699"/>
      <rgbColor rgb="FF969696"/>
      <rgbColor rgb="FF003366"/>
      <rgbColor rgb="FF339966"/>
      <rgbColor rgb="FF003300"/>
      <rgbColor rgb="FF333300"/>
      <rgbColor rgb="FF8060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2.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V1048576"/>
  <sheetViews>
    <sheetView showFormulas="false" showGridLines="true" showRowColHeaders="true" showZeros="true" rightToLeft="false" tabSelected="false" showOutlineSymbols="true" defaultGridColor="true" view="normal" topLeftCell="A34" colorId="64" zoomScale="80" zoomScaleNormal="80" zoomScalePageLayoutView="100" workbookViewId="0">
      <selection pane="topLeft" activeCell="N56" activeCellId="0" sqref="N56"/>
    </sheetView>
  </sheetViews>
  <sheetFormatPr defaultColWidth="8.72265625" defaultRowHeight="13.8" customHeight="true" zeroHeight="false" outlineLevelRow="0" outlineLevelCol="0"/>
  <cols>
    <col collapsed="false" customWidth="true" hidden="false" outlineLevel="0" max="1" min="1" style="1" width="5.57"/>
    <col collapsed="false" customWidth="true" hidden="false" outlineLevel="0" max="2" min="2" style="1" width="17.13"/>
    <col collapsed="false" customWidth="true" hidden="false" outlineLevel="0" max="3" min="3" style="1" width="13.29"/>
    <col collapsed="false" customWidth="true" hidden="false" outlineLevel="0" max="4" min="4" style="1" width="10.12"/>
    <col collapsed="false" customWidth="true" hidden="false" outlineLevel="0" max="5" min="5" style="1" width="12.42"/>
    <col collapsed="false" customWidth="true" hidden="false" outlineLevel="0" max="6" min="6" style="1" width="11.3"/>
    <col collapsed="false" customWidth="true" hidden="false" outlineLevel="0" max="7" min="7" style="1" width="10.58"/>
    <col collapsed="false" customWidth="true" hidden="false" outlineLevel="0" max="8" min="8" style="1" width="10.99"/>
    <col collapsed="false" customWidth="true" hidden="false" outlineLevel="0" max="9" min="9" style="2" width="17.03"/>
    <col collapsed="false" customWidth="true" hidden="false" outlineLevel="0" max="10" min="10" style="2" width="19.14"/>
    <col collapsed="false" customWidth="true" hidden="false" outlineLevel="0" max="11" min="11" style="1" width="24.29"/>
    <col collapsed="false" customWidth="true" hidden="true" outlineLevel="0" max="12" min="12" style="1" width="16.54"/>
    <col collapsed="false" customWidth="false" hidden="false" outlineLevel="0" max="13" min="13" style="1" width="8.71"/>
    <col collapsed="false" customWidth="true" hidden="false" outlineLevel="0" max="14" min="14" style="1" width="11.85"/>
    <col collapsed="false" customWidth="false" hidden="false" outlineLevel="0" max="256" min="15" style="1" width="8.71"/>
    <col collapsed="false" customWidth="true" hidden="false" outlineLevel="0" max="257" min="257" style="1" width="5.57"/>
    <col collapsed="false" customWidth="true" hidden="false" outlineLevel="0" max="258" min="258" style="1" width="17.13"/>
    <col collapsed="false" customWidth="true" hidden="false" outlineLevel="0" max="259" min="259" style="1" width="13.29"/>
    <col collapsed="false" customWidth="true" hidden="false" outlineLevel="0" max="260" min="260" style="1" width="10.12"/>
    <col collapsed="false" customWidth="true" hidden="false" outlineLevel="0" max="261" min="261" style="1" width="12.42"/>
    <col collapsed="false" customWidth="true" hidden="false" outlineLevel="0" max="262" min="262" style="1" width="11.3"/>
    <col collapsed="false" customWidth="true" hidden="false" outlineLevel="0" max="263" min="263" style="1" width="9.85"/>
    <col collapsed="false" customWidth="true" hidden="false" outlineLevel="0" max="264" min="264" style="1" width="10.99"/>
    <col collapsed="false" customWidth="true" hidden="false" outlineLevel="0" max="265" min="265" style="1" width="17.03"/>
    <col collapsed="false" customWidth="true" hidden="false" outlineLevel="0" max="266" min="266" style="1" width="19.14"/>
    <col collapsed="false" customWidth="true" hidden="false" outlineLevel="0" max="267" min="267" style="1" width="13.7"/>
    <col collapsed="false" customWidth="false" hidden="false" outlineLevel="0" max="269" min="268" style="1" width="8.71"/>
    <col collapsed="false" customWidth="true" hidden="false" outlineLevel="0" max="270" min="270" style="1" width="11.85"/>
    <col collapsed="false" customWidth="false" hidden="false" outlineLevel="0" max="512" min="271" style="1" width="8.71"/>
    <col collapsed="false" customWidth="true" hidden="false" outlineLevel="0" max="513" min="513" style="1" width="5.57"/>
    <col collapsed="false" customWidth="true" hidden="false" outlineLevel="0" max="514" min="514" style="1" width="17.13"/>
    <col collapsed="false" customWidth="true" hidden="false" outlineLevel="0" max="515" min="515" style="1" width="13.29"/>
    <col collapsed="false" customWidth="true" hidden="false" outlineLevel="0" max="516" min="516" style="1" width="10.12"/>
    <col collapsed="false" customWidth="true" hidden="false" outlineLevel="0" max="517" min="517" style="1" width="12.42"/>
    <col collapsed="false" customWidth="true" hidden="false" outlineLevel="0" max="518" min="518" style="1" width="11.3"/>
    <col collapsed="false" customWidth="true" hidden="false" outlineLevel="0" max="519" min="519" style="1" width="9.85"/>
    <col collapsed="false" customWidth="true" hidden="false" outlineLevel="0" max="520" min="520" style="1" width="10.99"/>
    <col collapsed="false" customWidth="true" hidden="false" outlineLevel="0" max="521" min="521" style="1" width="17.03"/>
    <col collapsed="false" customWidth="true" hidden="false" outlineLevel="0" max="522" min="522" style="1" width="19.14"/>
    <col collapsed="false" customWidth="true" hidden="false" outlineLevel="0" max="523" min="523" style="1" width="13.7"/>
    <col collapsed="false" customWidth="false" hidden="false" outlineLevel="0" max="525" min="524" style="1" width="8.71"/>
    <col collapsed="false" customWidth="true" hidden="false" outlineLevel="0" max="526" min="526" style="1" width="11.85"/>
    <col collapsed="false" customWidth="false" hidden="false" outlineLevel="0" max="768" min="527" style="1" width="8.71"/>
    <col collapsed="false" customWidth="true" hidden="false" outlineLevel="0" max="769" min="769" style="1" width="5.57"/>
    <col collapsed="false" customWidth="true" hidden="false" outlineLevel="0" max="770" min="770" style="1" width="17.13"/>
    <col collapsed="false" customWidth="true" hidden="false" outlineLevel="0" max="771" min="771" style="1" width="13.29"/>
    <col collapsed="false" customWidth="true" hidden="false" outlineLevel="0" max="772" min="772" style="1" width="10.12"/>
    <col collapsed="false" customWidth="true" hidden="false" outlineLevel="0" max="773" min="773" style="1" width="12.42"/>
    <col collapsed="false" customWidth="true" hidden="false" outlineLevel="0" max="774" min="774" style="1" width="11.3"/>
    <col collapsed="false" customWidth="true" hidden="false" outlineLevel="0" max="775" min="775" style="1" width="9.85"/>
    <col collapsed="false" customWidth="true" hidden="false" outlineLevel="0" max="776" min="776" style="1" width="10.99"/>
    <col collapsed="false" customWidth="true" hidden="false" outlineLevel="0" max="777" min="777" style="1" width="17.03"/>
    <col collapsed="false" customWidth="true" hidden="false" outlineLevel="0" max="778" min="778" style="1" width="19.14"/>
    <col collapsed="false" customWidth="true" hidden="false" outlineLevel="0" max="779" min="779" style="1" width="13.7"/>
    <col collapsed="false" customWidth="false" hidden="false" outlineLevel="0" max="781" min="780" style="1" width="8.71"/>
    <col collapsed="false" customWidth="true" hidden="false" outlineLevel="0" max="782" min="782" style="1" width="11.85"/>
    <col collapsed="false" customWidth="false" hidden="false" outlineLevel="0" max="1024" min="783" style="1" width="8.71"/>
  </cols>
  <sheetData>
    <row r="1" customFormat="false" ht="24" hidden="false" customHeight="true" outlineLevel="0" collapsed="false">
      <c r="A1" s="3" t="s">
        <v>0</v>
      </c>
      <c r="B1" s="3"/>
      <c r="C1" s="3"/>
      <c r="D1" s="3"/>
      <c r="E1" s="3"/>
      <c r="F1" s="3"/>
      <c r="G1" s="3"/>
      <c r="H1" s="3"/>
      <c r="I1" s="3"/>
      <c r="J1" s="3"/>
    </row>
    <row r="2" customFormat="false" ht="24" hidden="false" customHeight="true" outlineLevel="0" collapsed="false">
      <c r="A2" s="4" t="s">
        <v>1</v>
      </c>
      <c r="B2" s="4"/>
      <c r="C2" s="4"/>
      <c r="D2" s="4"/>
      <c r="E2" s="4"/>
      <c r="F2" s="4"/>
      <c r="G2" s="4"/>
      <c r="H2" s="4"/>
      <c r="I2" s="4"/>
      <c r="J2" s="4"/>
    </row>
    <row r="3" s="1" customFormat="true" ht="15" hidden="false" customHeight="true" outlineLevel="0" collapsed="false">
      <c r="A3" s="5" t="s">
        <v>2</v>
      </c>
      <c r="B3" s="5"/>
      <c r="C3" s="5"/>
      <c r="D3" s="5"/>
      <c r="E3" s="5"/>
      <c r="F3" s="6"/>
      <c r="G3" s="6"/>
      <c r="H3" s="6"/>
      <c r="I3" s="6"/>
    </row>
    <row r="4" s="1" customFormat="true" ht="15" hidden="false" customHeight="true" outlineLevel="0" collapsed="false">
      <c r="A4" s="5" t="s">
        <v>3</v>
      </c>
      <c r="B4" s="5"/>
      <c r="C4" s="5"/>
      <c r="D4" s="5"/>
      <c r="E4" s="5"/>
      <c r="F4" s="6"/>
      <c r="G4" s="6"/>
      <c r="H4" s="6"/>
      <c r="I4" s="6"/>
    </row>
    <row r="5" s="1" customFormat="true" ht="15" hidden="false" customHeight="true" outlineLevel="0" collapsed="false">
      <c r="A5" s="7" t="s">
        <v>4</v>
      </c>
      <c r="B5" s="7"/>
      <c r="C5" s="7"/>
      <c r="D5" s="7"/>
      <c r="E5" s="7"/>
      <c r="F5" s="8"/>
      <c r="G5" s="8"/>
      <c r="H5" s="8"/>
      <c r="I5" s="8"/>
    </row>
    <row r="6" s="1" customFormat="true" ht="15" hidden="false" customHeight="true" outlineLevel="0" collapsed="false">
      <c r="A6" s="9" t="s">
        <v>5</v>
      </c>
      <c r="B6" s="9"/>
      <c r="C6" s="9"/>
      <c r="D6" s="9"/>
      <c r="E6" s="9"/>
      <c r="F6" s="9"/>
      <c r="G6" s="9"/>
      <c r="H6" s="9"/>
      <c r="I6" s="9"/>
    </row>
    <row r="7" s="1" customFormat="true" ht="15" hidden="false" customHeight="true" outlineLevel="0" collapsed="false">
      <c r="A7" s="10" t="s">
        <v>6</v>
      </c>
      <c r="B7" s="11" t="s">
        <v>7</v>
      </c>
      <c r="C7" s="11"/>
      <c r="D7" s="11"/>
      <c r="E7" s="11"/>
      <c r="F7" s="11"/>
      <c r="G7" s="11"/>
      <c r="H7" s="12"/>
      <c r="I7" s="12"/>
    </row>
    <row r="8" customFormat="false" ht="15" hidden="false" customHeight="true" outlineLevel="0" collapsed="false">
      <c r="A8" s="10" t="s">
        <v>8</v>
      </c>
      <c r="B8" s="11" t="s">
        <v>9</v>
      </c>
      <c r="C8" s="11"/>
      <c r="D8" s="11"/>
      <c r="E8" s="11"/>
      <c r="F8" s="11"/>
      <c r="G8" s="11"/>
      <c r="H8" s="13" t="s">
        <v>10</v>
      </c>
      <c r="I8" s="13"/>
      <c r="J8" s="13" t="s">
        <v>10</v>
      </c>
    </row>
    <row r="9" customFormat="false" ht="36.45" hidden="false" customHeight="true" outlineLevel="0" collapsed="false">
      <c r="A9" s="10" t="s">
        <v>11</v>
      </c>
      <c r="B9" s="11" t="s">
        <v>12</v>
      </c>
      <c r="C9" s="11"/>
      <c r="D9" s="11"/>
      <c r="E9" s="11"/>
      <c r="F9" s="11"/>
      <c r="G9" s="11"/>
      <c r="H9" s="14"/>
      <c r="I9" s="14"/>
      <c r="J9" s="14"/>
    </row>
    <row r="10" customFormat="false" ht="15" hidden="false" customHeight="true" outlineLevel="0" collapsed="false">
      <c r="A10" s="10" t="s">
        <v>13</v>
      </c>
      <c r="B10" s="11" t="s">
        <v>14</v>
      </c>
      <c r="C10" s="11"/>
      <c r="D10" s="11"/>
      <c r="E10" s="11"/>
      <c r="F10" s="11"/>
      <c r="G10" s="11"/>
      <c r="H10" s="13" t="n">
        <v>12</v>
      </c>
      <c r="I10" s="13"/>
      <c r="J10" s="13" t="n">
        <v>12</v>
      </c>
    </row>
    <row r="11" customFormat="false" ht="13.8" hidden="false" customHeight="false" outlineLevel="0" collapsed="false">
      <c r="A11" s="15"/>
      <c r="B11" s="15"/>
      <c r="C11" s="15"/>
      <c r="D11" s="15"/>
      <c r="E11" s="15"/>
      <c r="F11" s="15"/>
      <c r="G11" s="15"/>
      <c r="H11" s="15"/>
      <c r="I11" s="15"/>
      <c r="J11" s="15"/>
    </row>
    <row r="12" customFormat="false" ht="52.5" hidden="false" customHeight="true" outlineLevel="0" collapsed="false">
      <c r="A12" s="16" t="s">
        <v>15</v>
      </c>
      <c r="B12" s="16"/>
      <c r="C12" s="16"/>
      <c r="D12" s="16"/>
      <c r="E12" s="16"/>
      <c r="F12" s="16"/>
      <c r="G12" s="16"/>
      <c r="H12" s="16"/>
      <c r="I12" s="16"/>
      <c r="J12" s="16"/>
    </row>
    <row r="13" customFormat="false" ht="15" hidden="false" customHeight="true" outlineLevel="0" collapsed="false">
      <c r="A13" s="17" t="s">
        <v>16</v>
      </c>
      <c r="B13" s="17"/>
      <c r="C13" s="17"/>
      <c r="D13" s="17"/>
      <c r="E13" s="17"/>
      <c r="F13" s="17"/>
      <c r="G13" s="17"/>
      <c r="H13" s="17"/>
      <c r="I13" s="17"/>
      <c r="J13" s="17"/>
    </row>
    <row r="14" customFormat="false" ht="50.25" hidden="false" customHeight="true" outlineLevel="0" collapsed="false">
      <c r="A14" s="18" t="n">
        <v>1</v>
      </c>
      <c r="B14" s="19" t="s">
        <v>17</v>
      </c>
      <c r="C14" s="19"/>
      <c r="D14" s="19"/>
      <c r="E14" s="19"/>
      <c r="F14" s="19"/>
      <c r="G14" s="19"/>
      <c r="H14" s="19"/>
      <c r="I14" s="20" t="s">
        <v>18</v>
      </c>
      <c r="J14" s="20" t="s">
        <v>19</v>
      </c>
    </row>
    <row r="15" customFormat="false" ht="15" hidden="false" customHeight="true" outlineLevel="0" collapsed="false">
      <c r="A15" s="10" t="n">
        <v>2</v>
      </c>
      <c r="B15" s="11" t="s">
        <v>20</v>
      </c>
      <c r="C15" s="11"/>
      <c r="D15" s="11"/>
      <c r="E15" s="11"/>
      <c r="F15" s="11"/>
      <c r="G15" s="11"/>
      <c r="H15" s="11"/>
      <c r="I15" s="21"/>
      <c r="J15" s="21"/>
      <c r="K15" s="22"/>
    </row>
    <row r="16" customFormat="false" ht="15" hidden="false" customHeight="true" outlineLevel="0" collapsed="false">
      <c r="A16" s="10" t="n">
        <v>3</v>
      </c>
      <c r="B16" s="11" t="s">
        <v>21</v>
      </c>
      <c r="C16" s="11"/>
      <c r="D16" s="11"/>
      <c r="E16" s="11"/>
      <c r="F16" s="11"/>
      <c r="G16" s="11"/>
      <c r="H16" s="11"/>
      <c r="I16" s="23" t="s">
        <v>22</v>
      </c>
      <c r="J16" s="23" t="s">
        <v>23</v>
      </c>
    </row>
    <row r="17" customFormat="false" ht="26.25" hidden="false" customHeight="true" outlineLevel="0" collapsed="false">
      <c r="A17" s="10" t="n">
        <v>4</v>
      </c>
      <c r="B17" s="11" t="s">
        <v>24</v>
      </c>
      <c r="C17" s="11"/>
      <c r="D17" s="11"/>
      <c r="E17" s="11"/>
      <c r="F17" s="11"/>
      <c r="G17" s="11"/>
      <c r="H17" s="11"/>
      <c r="I17" s="24"/>
      <c r="J17" s="24"/>
    </row>
    <row r="18" customFormat="false" ht="15" hidden="false" customHeight="true" outlineLevel="0" collapsed="false">
      <c r="A18" s="25" t="s">
        <v>25</v>
      </c>
      <c r="B18" s="25"/>
      <c r="C18" s="25"/>
      <c r="D18" s="25"/>
      <c r="E18" s="25"/>
      <c r="F18" s="25"/>
      <c r="G18" s="25"/>
      <c r="H18" s="25"/>
      <c r="I18" s="25"/>
      <c r="J18" s="25"/>
    </row>
    <row r="19" customFormat="false" ht="15" hidden="false" customHeight="true" outlineLevel="0" collapsed="false">
      <c r="A19" s="25" t="s">
        <v>26</v>
      </c>
      <c r="B19" s="25"/>
      <c r="C19" s="25"/>
      <c r="D19" s="25"/>
      <c r="E19" s="25"/>
      <c r="F19" s="25"/>
      <c r="G19" s="25"/>
      <c r="H19" s="25"/>
      <c r="I19" s="25"/>
      <c r="J19" s="25"/>
    </row>
    <row r="20" customFormat="false" ht="52.5" hidden="false" customHeight="true" outlineLevel="0" collapsed="false">
      <c r="A20" s="26" t="s">
        <v>27</v>
      </c>
      <c r="B20" s="26"/>
      <c r="C20" s="26"/>
      <c r="D20" s="26"/>
      <c r="E20" s="26"/>
      <c r="F20" s="26"/>
      <c r="G20" s="26"/>
      <c r="H20" s="26"/>
      <c r="I20" s="26" t="str">
        <f aca="false">I$14</f>
        <v>Motorista de ônibus</v>
      </c>
      <c r="J20" s="26" t="str">
        <f aca="false">J$14</f>
        <v>Monitor</v>
      </c>
    </row>
    <row r="21" customFormat="false" ht="26.25" hidden="false" customHeight="true" outlineLevel="0" collapsed="false">
      <c r="A21" s="27" t="n">
        <v>1</v>
      </c>
      <c r="B21" s="28" t="s">
        <v>28</v>
      </c>
      <c r="C21" s="28"/>
      <c r="D21" s="28"/>
      <c r="E21" s="28" t="s">
        <v>29</v>
      </c>
      <c r="F21" s="28" t="s">
        <v>30</v>
      </c>
      <c r="G21" s="28" t="s">
        <v>31</v>
      </c>
      <c r="H21" s="29" t="s">
        <v>32</v>
      </c>
      <c r="I21" s="30" t="s">
        <v>33</v>
      </c>
      <c r="J21" s="30" t="s">
        <v>33</v>
      </c>
      <c r="P21" s="31"/>
      <c r="Q21" s="31"/>
    </row>
    <row r="22" customFormat="false" ht="15.75" hidden="false" customHeight="true" outlineLevel="0" collapsed="false">
      <c r="A22" s="10" t="s">
        <v>6</v>
      </c>
      <c r="B22" s="11" t="s">
        <v>34</v>
      </c>
      <c r="C22" s="11"/>
      <c r="D22" s="11"/>
      <c r="E22" s="19" t="n">
        <v>21</v>
      </c>
      <c r="F22" s="19" t="n">
        <v>1</v>
      </c>
      <c r="G22" s="19" t="n">
        <v>220</v>
      </c>
      <c r="H22" s="32"/>
      <c r="I22" s="33" t="n">
        <f aca="false">ROUND(I15/220*$G$22,2)</f>
        <v>0</v>
      </c>
      <c r="J22" s="33" t="n">
        <f aca="false">ROUND(J15/220*$G$22,2)</f>
        <v>0</v>
      </c>
    </row>
    <row r="23" customFormat="false" ht="15.75" hidden="false" customHeight="true" outlineLevel="0" collapsed="false">
      <c r="A23" s="10" t="s">
        <v>8</v>
      </c>
      <c r="B23" s="34" t="s">
        <v>35</v>
      </c>
      <c r="C23" s="34"/>
      <c r="D23" s="34"/>
      <c r="E23" s="34"/>
      <c r="F23" s="34"/>
      <c r="G23" s="34"/>
      <c r="H23" s="35"/>
      <c r="I23" s="33" t="n">
        <f aca="false">H23*1621</f>
        <v>0</v>
      </c>
      <c r="J23" s="33" t="n">
        <f aca="false">H23*1621</f>
        <v>0</v>
      </c>
      <c r="N23" s="36"/>
      <c r="O23" s="36"/>
      <c r="P23" s="36"/>
      <c r="Q23" s="36"/>
      <c r="R23" s="36"/>
      <c r="S23" s="36"/>
      <c r="T23" s="36"/>
      <c r="U23" s="36"/>
    </row>
    <row r="24" customFormat="false" ht="15.75" hidden="false" customHeight="true" outlineLevel="0" collapsed="false">
      <c r="A24" s="10" t="s">
        <v>11</v>
      </c>
      <c r="B24" s="11" t="s">
        <v>36</v>
      </c>
      <c r="C24" s="11"/>
      <c r="D24" s="11"/>
      <c r="E24" s="11"/>
      <c r="F24" s="11"/>
      <c r="G24" s="11"/>
      <c r="H24" s="35"/>
      <c r="I24" s="33" t="n">
        <f aca="false">H24*I22</f>
        <v>0</v>
      </c>
      <c r="J24" s="33" t="n">
        <f aca="false">H24*J22</f>
        <v>0</v>
      </c>
      <c r="N24" s="36"/>
      <c r="O24" s="36"/>
      <c r="P24" s="36"/>
      <c r="Q24" s="36"/>
      <c r="R24" s="36"/>
      <c r="S24" s="36"/>
      <c r="T24" s="36"/>
      <c r="U24" s="36"/>
    </row>
    <row r="25" customFormat="false" ht="15.75" hidden="false" customHeight="true" outlineLevel="0" collapsed="false">
      <c r="A25" s="10" t="s">
        <v>13</v>
      </c>
      <c r="B25" s="11" t="s">
        <v>37</v>
      </c>
      <c r="C25" s="11"/>
      <c r="D25" s="11"/>
      <c r="E25" s="11"/>
      <c r="F25" s="11"/>
      <c r="G25" s="11"/>
      <c r="H25" s="37"/>
      <c r="I25" s="33" t="n">
        <f aca="false">I22/220*1.5*H25</f>
        <v>0</v>
      </c>
      <c r="J25" s="33" t="n">
        <f aca="false">J22/220*1.5*H25</f>
        <v>0</v>
      </c>
      <c r="N25" s="36"/>
      <c r="O25" s="36"/>
      <c r="P25" s="36"/>
      <c r="Q25" s="36"/>
      <c r="R25" s="36"/>
      <c r="S25" s="36"/>
      <c r="T25" s="36"/>
      <c r="U25" s="36"/>
    </row>
    <row r="26" customFormat="false" ht="15.75" hidden="false" customHeight="true" outlineLevel="0" collapsed="false">
      <c r="A26" s="10" t="s">
        <v>38</v>
      </c>
      <c r="B26" s="11" t="s">
        <v>39</v>
      </c>
      <c r="C26" s="11"/>
      <c r="D26" s="11"/>
      <c r="E26" s="11"/>
      <c r="F26" s="11"/>
      <c r="G26" s="11"/>
      <c r="H26" s="38"/>
      <c r="I26" s="33" t="n">
        <f aca="false">I25/25*5</f>
        <v>0</v>
      </c>
      <c r="J26" s="33" t="n">
        <f aca="false">J25/25*5</f>
        <v>0</v>
      </c>
      <c r="N26" s="39"/>
    </row>
    <row r="27" customFormat="false" ht="15.75" hidden="false" customHeight="true" outlineLevel="0" collapsed="false">
      <c r="A27" s="10" t="s">
        <v>40</v>
      </c>
      <c r="B27" s="11" t="s">
        <v>41</v>
      </c>
      <c r="C27" s="11"/>
      <c r="D27" s="11"/>
      <c r="E27" s="11"/>
      <c r="F27" s="11"/>
      <c r="G27" s="11"/>
      <c r="H27" s="40"/>
      <c r="I27" s="41"/>
      <c r="J27" s="41"/>
    </row>
    <row r="28" customFormat="false" ht="15.75" hidden="false" customHeight="true" outlineLevel="0" collapsed="false">
      <c r="A28" s="42" t="s">
        <v>42</v>
      </c>
      <c r="B28" s="42"/>
      <c r="C28" s="42"/>
      <c r="D28" s="42"/>
      <c r="E28" s="42"/>
      <c r="F28" s="42"/>
      <c r="G28" s="42"/>
      <c r="H28" s="42"/>
      <c r="I28" s="43" t="n">
        <f aca="false">ROUND(SUM(I22:I27),2)</f>
        <v>0</v>
      </c>
      <c r="J28" s="43" t="n">
        <f aca="false">ROUND(SUM(J22:J27),2)</f>
        <v>0</v>
      </c>
      <c r="N28" s="44"/>
      <c r="O28" s="45"/>
      <c r="P28" s="45"/>
      <c r="Q28" s="45"/>
    </row>
    <row r="29" customFormat="false" ht="15.75" hidden="false" customHeight="true" outlineLevel="0" collapsed="false">
      <c r="A29" s="25" t="s">
        <v>43</v>
      </c>
      <c r="B29" s="25"/>
      <c r="C29" s="25"/>
      <c r="D29" s="25"/>
      <c r="E29" s="25"/>
      <c r="F29" s="25"/>
      <c r="G29" s="25"/>
      <c r="H29" s="25"/>
      <c r="I29" s="25"/>
      <c r="J29" s="25"/>
      <c r="N29" s="44"/>
      <c r="O29" s="45"/>
      <c r="P29" s="45"/>
      <c r="Q29" s="45"/>
    </row>
    <row r="30" customFormat="false" ht="13.8" hidden="false" customHeight="false" outlineLevel="0" collapsed="false">
      <c r="A30" s="46" t="s">
        <v>44</v>
      </c>
      <c r="B30" s="46"/>
      <c r="C30" s="46"/>
      <c r="D30" s="46"/>
      <c r="E30" s="46"/>
      <c r="F30" s="46"/>
      <c r="G30" s="46"/>
      <c r="H30" s="46"/>
      <c r="I30" s="46"/>
      <c r="J30" s="46"/>
      <c r="N30" s="44"/>
      <c r="O30" s="45"/>
      <c r="P30" s="45"/>
      <c r="Q30" s="45"/>
    </row>
    <row r="31" customFormat="false" ht="50.25" hidden="false" customHeight="true" outlineLevel="0" collapsed="false">
      <c r="A31" s="47" t="s">
        <v>45</v>
      </c>
      <c r="B31" s="47"/>
      <c r="C31" s="47"/>
      <c r="D31" s="47"/>
      <c r="E31" s="47"/>
      <c r="F31" s="47"/>
      <c r="G31" s="47"/>
      <c r="H31" s="47"/>
      <c r="I31" s="26" t="str">
        <f aca="false">I$14</f>
        <v>Motorista de ônibus</v>
      </c>
      <c r="J31" s="26" t="str">
        <f aca="false">J$14</f>
        <v>Monitor</v>
      </c>
      <c r="N31" s="44"/>
      <c r="O31" s="45"/>
      <c r="P31" s="45"/>
      <c r="Q31" s="45"/>
    </row>
    <row r="32" customFormat="false" ht="26.25" hidden="false" customHeight="true" outlineLevel="0" collapsed="false">
      <c r="A32" s="48" t="s">
        <v>46</v>
      </c>
      <c r="B32" s="49" t="s">
        <v>47</v>
      </c>
      <c r="C32" s="49"/>
      <c r="D32" s="49"/>
      <c r="E32" s="49"/>
      <c r="F32" s="49"/>
      <c r="G32" s="49"/>
      <c r="H32" s="49" t="s">
        <v>48</v>
      </c>
      <c r="I32" s="50" t="s">
        <v>49</v>
      </c>
      <c r="J32" s="50" t="s">
        <v>49</v>
      </c>
      <c r="N32" s="44"/>
      <c r="O32" s="45"/>
      <c r="P32" s="45"/>
      <c r="Q32" s="45"/>
    </row>
    <row r="33" customFormat="false" ht="15.75" hidden="false" customHeight="true" outlineLevel="0" collapsed="false">
      <c r="A33" s="51" t="s">
        <v>6</v>
      </c>
      <c r="B33" s="11" t="s">
        <v>50</v>
      </c>
      <c r="C33" s="11"/>
      <c r="D33" s="11"/>
      <c r="E33" s="11"/>
      <c r="F33" s="11"/>
      <c r="G33" s="11"/>
      <c r="H33" s="52" t="n">
        <v>0.083333</v>
      </c>
      <c r="I33" s="53" t="n">
        <f aca="false">ROUND(I$28*$H$33,2)</f>
        <v>0</v>
      </c>
      <c r="J33" s="53" t="n">
        <f aca="false">ROUND(J$28*$H$33,2)</f>
        <v>0</v>
      </c>
      <c r="L33" s="54" t="n">
        <f aca="false">1/12</f>
        <v>0.0833333333333333</v>
      </c>
      <c r="N33" s="44"/>
      <c r="O33" s="45"/>
      <c r="P33" s="45"/>
      <c r="Q33" s="45"/>
    </row>
    <row r="34" customFormat="false" ht="15.75" hidden="false" customHeight="true" outlineLevel="0" collapsed="false">
      <c r="A34" s="51" t="s">
        <v>8</v>
      </c>
      <c r="B34" s="11" t="s">
        <v>51</v>
      </c>
      <c r="C34" s="11"/>
      <c r="D34" s="11"/>
      <c r="E34" s="11"/>
      <c r="F34" s="11"/>
      <c r="G34" s="11"/>
      <c r="H34" s="52" t="n">
        <v>0.111111</v>
      </c>
      <c r="I34" s="53" t="n">
        <f aca="false">ROUND(I$28*$H$34,2)</f>
        <v>0</v>
      </c>
      <c r="J34" s="53" t="n">
        <f aca="false">ROUND(J$28*$H$34,2)</f>
        <v>0</v>
      </c>
      <c r="L34" s="55" t="n">
        <f aca="false">(1/12)*1.333333</f>
        <v>0.111111083333333</v>
      </c>
      <c r="N34" s="44"/>
      <c r="O34" s="45"/>
      <c r="P34" s="45"/>
      <c r="Q34" s="45"/>
    </row>
    <row r="35" customFormat="false" ht="13.8" hidden="false" customHeight="false" outlineLevel="0" collapsed="false">
      <c r="A35" s="56" t="s">
        <v>52</v>
      </c>
      <c r="B35" s="56"/>
      <c r="C35" s="56"/>
      <c r="D35" s="56"/>
      <c r="E35" s="56"/>
      <c r="F35" s="56"/>
      <c r="G35" s="56"/>
      <c r="H35" s="57" t="n">
        <f aca="false">SUM(H33:H34)</f>
        <v>0.194444</v>
      </c>
      <c r="I35" s="58" t="n">
        <f aca="false">ROUND(SUM(I33:I34),2)</f>
        <v>0</v>
      </c>
      <c r="J35" s="58" t="n">
        <f aca="false">ROUND(SUM(J33:J34),2)</f>
        <v>0</v>
      </c>
      <c r="N35" s="44"/>
      <c r="O35" s="45"/>
      <c r="P35" s="45"/>
      <c r="Q35" s="45"/>
    </row>
    <row r="36" customFormat="false" ht="23.25" hidden="false" customHeight="true" outlineLevel="0" collapsed="false">
      <c r="A36" s="25" t="s">
        <v>53</v>
      </c>
      <c r="B36" s="25"/>
      <c r="C36" s="25"/>
      <c r="D36" s="25"/>
      <c r="E36" s="25"/>
      <c r="F36" s="25"/>
      <c r="G36" s="25"/>
      <c r="H36" s="25"/>
      <c r="I36" s="25"/>
      <c r="J36" s="25"/>
      <c r="N36" s="44"/>
      <c r="O36" s="45"/>
      <c r="P36" s="45"/>
      <c r="Q36" s="45"/>
    </row>
    <row r="37" customFormat="false" ht="15" hidden="false" customHeight="true" outlineLevel="0" collapsed="false">
      <c r="A37" s="25" t="s">
        <v>54</v>
      </c>
      <c r="B37" s="25"/>
      <c r="C37" s="25"/>
      <c r="D37" s="25"/>
      <c r="E37" s="25"/>
      <c r="F37" s="25"/>
      <c r="G37" s="25"/>
      <c r="H37" s="25"/>
      <c r="I37" s="25"/>
      <c r="J37" s="25"/>
    </row>
    <row r="38" customFormat="false" ht="50.25" hidden="false" customHeight="true" outlineLevel="0" collapsed="false">
      <c r="A38" s="59" t="s">
        <v>55</v>
      </c>
      <c r="B38" s="59"/>
      <c r="C38" s="59"/>
      <c r="D38" s="59"/>
      <c r="E38" s="59"/>
      <c r="F38" s="59"/>
      <c r="G38" s="59"/>
      <c r="H38" s="59"/>
      <c r="I38" s="26" t="str">
        <f aca="false">I$14</f>
        <v>Motorista de ônibus</v>
      </c>
      <c r="J38" s="26" t="str">
        <f aca="false">J$14</f>
        <v>Monitor</v>
      </c>
    </row>
    <row r="39" customFormat="false" ht="26.25" hidden="false" customHeight="true" outlineLevel="0" collapsed="false">
      <c r="A39" s="60" t="s">
        <v>56</v>
      </c>
      <c r="B39" s="49" t="s">
        <v>57</v>
      </c>
      <c r="C39" s="49"/>
      <c r="D39" s="49"/>
      <c r="E39" s="49"/>
      <c r="F39" s="49"/>
      <c r="G39" s="49"/>
      <c r="H39" s="61" t="s">
        <v>48</v>
      </c>
      <c r="I39" s="62" t="s">
        <v>49</v>
      </c>
      <c r="J39" s="62" t="s">
        <v>49</v>
      </c>
    </row>
    <row r="40" customFormat="false" ht="15.75" hidden="false" customHeight="true" outlineLevel="0" collapsed="false">
      <c r="A40" s="51" t="s">
        <v>6</v>
      </c>
      <c r="B40" s="11" t="s">
        <v>58</v>
      </c>
      <c r="C40" s="11"/>
      <c r="D40" s="11"/>
      <c r="E40" s="11"/>
      <c r="F40" s="11"/>
      <c r="G40" s="11"/>
      <c r="H40" s="63" t="n">
        <v>0.2</v>
      </c>
      <c r="I40" s="53" t="n">
        <f aca="false">ROUND((I$28+I$35)*$H40,2)</f>
        <v>0</v>
      </c>
      <c r="J40" s="53" t="n">
        <f aca="false">ROUND((J$28+J$35)*$H40,2)</f>
        <v>0</v>
      </c>
    </row>
    <row r="41" customFormat="false" ht="15.75" hidden="false" customHeight="true" outlineLevel="0" collapsed="false">
      <c r="A41" s="51" t="s">
        <v>8</v>
      </c>
      <c r="B41" s="11" t="s">
        <v>59</v>
      </c>
      <c r="C41" s="11"/>
      <c r="D41" s="11"/>
      <c r="E41" s="11"/>
      <c r="F41" s="11"/>
      <c r="G41" s="11"/>
      <c r="H41" s="63" t="n">
        <v>0.015</v>
      </c>
      <c r="I41" s="53" t="n">
        <f aca="false">ROUND((I$28+I$35)*$H41,2)</f>
        <v>0</v>
      </c>
      <c r="J41" s="53" t="n">
        <f aca="false">ROUND((J$28+J$35)*$H41,2)</f>
        <v>0</v>
      </c>
    </row>
    <row r="42" customFormat="false" ht="15.75" hidden="false" customHeight="true" outlineLevel="0" collapsed="false">
      <c r="A42" s="51" t="s">
        <v>11</v>
      </c>
      <c r="B42" s="11" t="s">
        <v>60</v>
      </c>
      <c r="C42" s="11"/>
      <c r="D42" s="11"/>
      <c r="E42" s="11"/>
      <c r="F42" s="11"/>
      <c r="G42" s="11"/>
      <c r="H42" s="63" t="n">
        <v>0.01</v>
      </c>
      <c r="I42" s="53" t="n">
        <f aca="false">ROUND((I$28+I$35)*$H42,2)</f>
        <v>0</v>
      </c>
      <c r="J42" s="53" t="n">
        <f aca="false">ROUND((J$28+J$35)*$H42,2)</f>
        <v>0</v>
      </c>
    </row>
    <row r="43" customFormat="false" ht="15.75" hidden="false" customHeight="true" outlineLevel="0" collapsed="false">
      <c r="A43" s="51" t="s">
        <v>13</v>
      </c>
      <c r="B43" s="11" t="s">
        <v>61</v>
      </c>
      <c r="C43" s="11"/>
      <c r="D43" s="11"/>
      <c r="E43" s="11"/>
      <c r="F43" s="11"/>
      <c r="G43" s="11"/>
      <c r="H43" s="63" t="n">
        <v>0.002</v>
      </c>
      <c r="I43" s="53" t="n">
        <f aca="false">ROUND((I$28+I$35)*$H43,2)</f>
        <v>0</v>
      </c>
      <c r="J43" s="53" t="n">
        <f aca="false">ROUND((J$28+J$35)*$H43,2)</f>
        <v>0</v>
      </c>
    </row>
    <row r="44" customFormat="false" ht="15.75" hidden="false" customHeight="true" outlineLevel="0" collapsed="false">
      <c r="A44" s="51" t="s">
        <v>38</v>
      </c>
      <c r="B44" s="11" t="s">
        <v>62</v>
      </c>
      <c r="C44" s="11"/>
      <c r="D44" s="11"/>
      <c r="E44" s="11"/>
      <c r="F44" s="11"/>
      <c r="G44" s="11"/>
      <c r="H44" s="63" t="n">
        <v>0.025</v>
      </c>
      <c r="I44" s="53" t="n">
        <f aca="false">ROUND((I$28+I$35)*$H44,2)</f>
        <v>0</v>
      </c>
      <c r="J44" s="53" t="n">
        <f aca="false">ROUND((J$28+J$35)*$H44,2)</f>
        <v>0</v>
      </c>
    </row>
    <row r="45" customFormat="false" ht="15.75" hidden="false" customHeight="true" outlineLevel="0" collapsed="false">
      <c r="A45" s="51" t="s">
        <v>40</v>
      </c>
      <c r="B45" s="11" t="s">
        <v>63</v>
      </c>
      <c r="C45" s="11"/>
      <c r="D45" s="11"/>
      <c r="E45" s="11"/>
      <c r="F45" s="11"/>
      <c r="G45" s="11"/>
      <c r="H45" s="63" t="n">
        <v>0.08</v>
      </c>
      <c r="I45" s="53" t="n">
        <f aca="false">ROUND((I$28+I$35)*$H45,2)</f>
        <v>0</v>
      </c>
      <c r="J45" s="53" t="n">
        <f aca="false">ROUND((J$28+J$35)*$H45,2)</f>
        <v>0</v>
      </c>
    </row>
    <row r="46" customFormat="false" ht="62.25" hidden="false" customHeight="true" outlineLevel="0" collapsed="false">
      <c r="A46" s="51" t="s">
        <v>64</v>
      </c>
      <c r="B46" s="64" t="s">
        <v>65</v>
      </c>
      <c r="C46" s="64"/>
      <c r="D46" s="65" t="s">
        <v>66</v>
      </c>
      <c r="E46" s="66" t="n">
        <v>0</v>
      </c>
      <c r="F46" s="65" t="s">
        <v>67</v>
      </c>
      <c r="G46" s="67" t="n">
        <v>0</v>
      </c>
      <c r="H46" s="68" t="n">
        <f aca="false">(E46*G46)</f>
        <v>0</v>
      </c>
      <c r="I46" s="53" t="n">
        <f aca="false">ROUND((I$28+I$35)*$H46,2)</f>
        <v>0</v>
      </c>
      <c r="J46" s="53" t="n">
        <f aca="false">ROUND((J$28+J$35)*$H46,2)</f>
        <v>0</v>
      </c>
    </row>
    <row r="47" customFormat="false" ht="15.75" hidden="false" customHeight="true" outlineLevel="0" collapsed="false">
      <c r="A47" s="51" t="s">
        <v>68</v>
      </c>
      <c r="B47" s="11" t="s">
        <v>69</v>
      </c>
      <c r="C47" s="11"/>
      <c r="D47" s="11"/>
      <c r="E47" s="11"/>
      <c r="F47" s="11"/>
      <c r="G47" s="11"/>
      <c r="H47" s="63" t="n">
        <v>0.006</v>
      </c>
      <c r="I47" s="53" t="n">
        <f aca="false">ROUND((I$28+I$35)*$H47,2)</f>
        <v>0</v>
      </c>
      <c r="J47" s="53" t="n">
        <f aca="false">ROUND((J$28+J$35)*$H47,2)</f>
        <v>0</v>
      </c>
    </row>
    <row r="48" customFormat="false" ht="13.8" hidden="false" customHeight="false" outlineLevel="0" collapsed="false">
      <c r="A48" s="69" t="s">
        <v>52</v>
      </c>
      <c r="B48" s="69"/>
      <c r="C48" s="69"/>
      <c r="D48" s="69"/>
      <c r="E48" s="69"/>
      <c r="F48" s="69"/>
      <c r="G48" s="69"/>
      <c r="H48" s="70" t="n">
        <f aca="false">SUM(H40:H47)</f>
        <v>0.338</v>
      </c>
      <c r="I48" s="71" t="n">
        <f aca="false">ROUND(SUM(I40:I47),2)</f>
        <v>0</v>
      </c>
      <c r="J48" s="71" t="n">
        <f aca="false">ROUND(SUM(J40:J47),2)</f>
        <v>0</v>
      </c>
    </row>
    <row r="49" customFormat="false" ht="15" hidden="false" customHeight="true" outlineLevel="0" collapsed="false">
      <c r="A49" s="25" t="s">
        <v>70</v>
      </c>
      <c r="B49" s="25"/>
      <c r="C49" s="25"/>
      <c r="D49" s="25"/>
      <c r="E49" s="25"/>
      <c r="F49" s="25"/>
      <c r="G49" s="25"/>
      <c r="H49" s="25"/>
      <c r="I49" s="25"/>
      <c r="J49" s="25"/>
    </row>
    <row r="50" customFormat="false" ht="15" hidden="false" customHeight="true" outlineLevel="0" collapsed="false">
      <c r="A50" s="25" t="s">
        <v>71</v>
      </c>
      <c r="B50" s="25"/>
      <c r="C50" s="25"/>
      <c r="D50" s="25"/>
      <c r="E50" s="25"/>
      <c r="F50" s="25"/>
      <c r="G50" s="25"/>
      <c r="H50" s="25"/>
      <c r="I50" s="25"/>
      <c r="J50" s="25"/>
    </row>
    <row r="51" customFormat="false" ht="15" hidden="false" customHeight="true" outlineLevel="0" collapsed="false">
      <c r="A51" s="25" t="s">
        <v>72</v>
      </c>
      <c r="B51" s="25"/>
      <c r="C51" s="25"/>
      <c r="D51" s="25"/>
      <c r="E51" s="25"/>
      <c r="F51" s="25"/>
      <c r="G51" s="25"/>
      <c r="H51" s="25"/>
      <c r="I51" s="25"/>
      <c r="J51" s="25"/>
    </row>
    <row r="52" customFormat="false" ht="50.25" hidden="false" customHeight="true" outlineLevel="0" collapsed="false">
      <c r="A52" s="72" t="s">
        <v>73</v>
      </c>
      <c r="B52" s="72"/>
      <c r="C52" s="72"/>
      <c r="D52" s="72"/>
      <c r="E52" s="72"/>
      <c r="F52" s="72"/>
      <c r="G52" s="72"/>
      <c r="H52" s="72"/>
      <c r="I52" s="26" t="str">
        <f aca="false">I$14</f>
        <v>Motorista de ônibus</v>
      </c>
      <c r="J52" s="26" t="str">
        <f aca="false">J$14</f>
        <v>Monitor</v>
      </c>
      <c r="O52" s="36"/>
      <c r="P52" s="36"/>
      <c r="Q52" s="36"/>
      <c r="R52" s="36"/>
      <c r="S52" s="36"/>
      <c r="T52" s="36"/>
      <c r="U52" s="36"/>
      <c r="V52" s="36"/>
    </row>
    <row r="53" customFormat="false" ht="26.25" hidden="false" customHeight="true" outlineLevel="0" collapsed="false">
      <c r="A53" s="73" t="s">
        <v>74</v>
      </c>
      <c r="B53" s="74" t="s">
        <v>75</v>
      </c>
      <c r="C53" s="74"/>
      <c r="D53" s="74"/>
      <c r="E53" s="74"/>
      <c r="F53" s="74"/>
      <c r="G53" s="74"/>
      <c r="H53" s="28" t="s">
        <v>76</v>
      </c>
      <c r="I53" s="75" t="s">
        <v>49</v>
      </c>
      <c r="J53" s="75" t="s">
        <v>49</v>
      </c>
      <c r="O53" s="36"/>
      <c r="P53" s="36"/>
      <c r="Q53" s="36"/>
      <c r="R53" s="36"/>
      <c r="S53" s="36"/>
      <c r="T53" s="36"/>
      <c r="U53" s="36"/>
      <c r="V53" s="36"/>
    </row>
    <row r="54" customFormat="false" ht="15.75" hidden="false" customHeight="true" outlineLevel="0" collapsed="false">
      <c r="A54" s="76" t="s">
        <v>6</v>
      </c>
      <c r="B54" s="77" t="s">
        <v>77</v>
      </c>
      <c r="C54" s="77"/>
      <c r="D54" s="77"/>
      <c r="E54" s="77"/>
      <c r="F54" s="77"/>
      <c r="G54" s="77"/>
      <c r="H54" s="77"/>
      <c r="I54" s="78" t="n">
        <f aca="false">ROUND((($H56*$H55*$E$22)-(0.06*I$22)),2)</f>
        <v>0</v>
      </c>
      <c r="J54" s="78" t="n">
        <f aca="false">ROUND((($H56*$H55*$E$22)-(0.06*J$22)),2)</f>
        <v>0</v>
      </c>
      <c r="O54" s="36"/>
      <c r="P54" s="36"/>
      <c r="Q54" s="36"/>
      <c r="R54" s="36"/>
      <c r="S54" s="36"/>
      <c r="T54" s="36"/>
      <c r="U54" s="36"/>
      <c r="V54" s="36"/>
    </row>
    <row r="55" customFormat="false" ht="26.25" hidden="false" customHeight="true" outlineLevel="0" collapsed="false">
      <c r="A55" s="76"/>
      <c r="B55" s="77" t="s">
        <v>78</v>
      </c>
      <c r="C55" s="77"/>
      <c r="D55" s="77"/>
      <c r="E55" s="77"/>
      <c r="F55" s="77"/>
      <c r="G55" s="77"/>
      <c r="H55" s="79" t="n">
        <v>0</v>
      </c>
      <c r="I55" s="80"/>
      <c r="J55" s="80"/>
      <c r="O55" s="36"/>
      <c r="P55" s="36"/>
      <c r="Q55" s="36"/>
      <c r="R55" s="36"/>
      <c r="S55" s="36"/>
      <c r="T55" s="36"/>
      <c r="U55" s="36"/>
      <c r="V55" s="36"/>
    </row>
    <row r="56" customFormat="false" ht="15.75" hidden="false" customHeight="true" outlineLevel="0" collapsed="false">
      <c r="A56" s="76"/>
      <c r="B56" s="11" t="s">
        <v>79</v>
      </c>
      <c r="C56" s="11"/>
      <c r="D56" s="11"/>
      <c r="E56" s="11"/>
      <c r="F56" s="11"/>
      <c r="G56" s="11"/>
      <c r="H56" s="81" t="n">
        <v>2</v>
      </c>
      <c r="I56" s="80"/>
      <c r="J56" s="80"/>
      <c r="O56" s="36"/>
      <c r="P56" s="36"/>
      <c r="Q56" s="36"/>
      <c r="R56" s="36"/>
      <c r="S56" s="36"/>
      <c r="T56" s="36"/>
      <c r="U56" s="36"/>
      <c r="V56" s="36"/>
    </row>
    <row r="57" customFormat="false" ht="15.75" hidden="false" customHeight="true" outlineLevel="0" collapsed="false">
      <c r="A57" s="76" t="s">
        <v>8</v>
      </c>
      <c r="B57" s="82" t="s">
        <v>80</v>
      </c>
      <c r="C57" s="82"/>
      <c r="D57" s="82"/>
      <c r="E57" s="82"/>
      <c r="F57" s="82"/>
      <c r="G57" s="82"/>
      <c r="H57" s="82"/>
      <c r="I57" s="80"/>
      <c r="J57" s="78"/>
    </row>
    <row r="58" customFormat="false" ht="30.65" hidden="false" customHeight="true" outlineLevel="0" collapsed="false">
      <c r="A58" s="76"/>
      <c r="B58" s="83" t="s">
        <v>81</v>
      </c>
      <c r="C58" s="83"/>
      <c r="D58" s="83"/>
      <c r="E58" s="83"/>
      <c r="F58" s="83"/>
      <c r="G58" s="83"/>
      <c r="H58" s="79" t="n">
        <v>0</v>
      </c>
      <c r="I58" s="84" t="n">
        <v>0</v>
      </c>
      <c r="J58" s="84" t="n">
        <v>0</v>
      </c>
    </row>
    <row r="59" customFormat="false" ht="15.75" hidden="false" customHeight="true" outlineLevel="0" collapsed="false">
      <c r="A59" s="76"/>
      <c r="B59" s="83" t="s">
        <v>82</v>
      </c>
      <c r="C59" s="83"/>
      <c r="D59" s="83"/>
      <c r="E59" s="83"/>
      <c r="F59" s="83"/>
      <c r="G59" s="83"/>
      <c r="H59" s="85" t="n">
        <v>0</v>
      </c>
      <c r="I59" s="84" t="n">
        <v>0</v>
      </c>
      <c r="J59" s="84" t="n">
        <v>0</v>
      </c>
    </row>
    <row r="60" customFormat="false" ht="15.75" hidden="false" customHeight="true" outlineLevel="0" collapsed="false">
      <c r="A60" s="76" t="s">
        <v>11</v>
      </c>
      <c r="B60" s="86" t="s">
        <v>83</v>
      </c>
      <c r="C60" s="86"/>
      <c r="D60" s="86"/>
      <c r="E60" s="86"/>
      <c r="F60" s="86"/>
      <c r="G60" s="86"/>
      <c r="H60" s="85" t="n">
        <v>0</v>
      </c>
      <c r="I60" s="84" t="n">
        <v>0</v>
      </c>
      <c r="J60" s="84" t="n">
        <v>0</v>
      </c>
    </row>
    <row r="61" customFormat="false" ht="15.75" hidden="false" customHeight="true" outlineLevel="0" collapsed="false">
      <c r="A61" s="76" t="s">
        <v>13</v>
      </c>
      <c r="B61" s="87" t="s">
        <v>84</v>
      </c>
      <c r="C61" s="87"/>
      <c r="D61" s="87"/>
      <c r="E61" s="87"/>
      <c r="F61" s="87"/>
      <c r="G61" s="87"/>
      <c r="H61" s="88" t="n">
        <v>0</v>
      </c>
      <c r="I61" s="89" t="n">
        <v>0</v>
      </c>
      <c r="J61" s="84" t="n">
        <v>0</v>
      </c>
    </row>
    <row r="62" customFormat="false" ht="15.75" hidden="false" customHeight="true" outlineLevel="0" collapsed="false">
      <c r="A62" s="76" t="s">
        <v>38</v>
      </c>
      <c r="B62" s="87" t="s">
        <v>85</v>
      </c>
      <c r="C62" s="87"/>
      <c r="D62" s="87"/>
      <c r="E62" s="87"/>
      <c r="F62" s="87"/>
      <c r="G62" s="87"/>
      <c r="H62" s="88" t="n">
        <v>0</v>
      </c>
      <c r="I62" s="84" t="n">
        <v>0</v>
      </c>
      <c r="J62" s="84" t="n">
        <v>0</v>
      </c>
    </row>
    <row r="63" customFormat="false" ht="15" hidden="false" customHeight="true" outlineLevel="0" collapsed="false">
      <c r="A63" s="76" t="s">
        <v>40</v>
      </c>
      <c r="B63" s="90" t="s">
        <v>86</v>
      </c>
      <c r="C63" s="90"/>
      <c r="D63" s="90"/>
      <c r="E63" s="90"/>
      <c r="F63" s="90"/>
      <c r="G63" s="90"/>
      <c r="H63" s="85" t="n">
        <v>0</v>
      </c>
      <c r="I63" s="84" t="n">
        <v>0</v>
      </c>
      <c r="J63" s="84" t="n">
        <v>0</v>
      </c>
    </row>
    <row r="64" customFormat="false" ht="13.8" hidden="false" customHeight="false" outlineLevel="0" collapsed="false">
      <c r="A64" s="91"/>
      <c r="B64" s="92" t="s">
        <v>87</v>
      </c>
      <c r="C64" s="92"/>
      <c r="D64" s="92"/>
      <c r="E64" s="92"/>
      <c r="F64" s="92"/>
      <c r="G64" s="92"/>
      <c r="H64" s="92"/>
      <c r="I64" s="93" t="n">
        <f aca="false">ROUND(SUM(I54:I63),2)</f>
        <v>0</v>
      </c>
      <c r="J64" s="93" t="n">
        <f aca="false">ROUND(SUM(J54:J63),2)</f>
        <v>0</v>
      </c>
    </row>
    <row r="65" customFormat="false" ht="15" hidden="false" customHeight="true" outlineLevel="0" collapsed="false">
      <c r="A65" s="94" t="s">
        <v>88</v>
      </c>
      <c r="B65" s="94"/>
      <c r="C65" s="94"/>
      <c r="D65" s="94"/>
      <c r="E65" s="94"/>
      <c r="F65" s="94"/>
      <c r="G65" s="94"/>
      <c r="H65" s="94"/>
      <c r="I65" s="94"/>
      <c r="J65" s="94"/>
    </row>
    <row r="66" customFormat="false" ht="15" hidden="false" customHeight="true" outlineLevel="0" collapsed="false">
      <c r="A66" s="94" t="s">
        <v>89</v>
      </c>
      <c r="B66" s="94"/>
      <c r="C66" s="94"/>
      <c r="D66" s="94"/>
      <c r="E66" s="94"/>
      <c r="F66" s="94"/>
      <c r="G66" s="94"/>
      <c r="H66" s="94"/>
      <c r="I66" s="94" t="s">
        <v>90</v>
      </c>
      <c r="J66" s="95" t="n">
        <v>0.06</v>
      </c>
    </row>
    <row r="67" customFormat="false" ht="15" hidden="false" customHeight="true" outlineLevel="0" collapsed="false">
      <c r="A67" s="94" t="s">
        <v>91</v>
      </c>
      <c r="B67" s="94"/>
      <c r="C67" s="94"/>
      <c r="D67" s="94"/>
      <c r="E67" s="94"/>
      <c r="F67" s="94"/>
      <c r="G67" s="94"/>
      <c r="H67" s="94"/>
      <c r="I67" s="94" t="s">
        <v>90</v>
      </c>
      <c r="J67" s="94" t="n">
        <v>0</v>
      </c>
    </row>
    <row r="68" customFormat="false" ht="28.5" hidden="false" customHeight="true" outlineLevel="0" collapsed="false">
      <c r="A68" s="96" t="s">
        <v>92</v>
      </c>
      <c r="B68" s="96"/>
      <c r="C68" s="96"/>
      <c r="D68" s="96"/>
      <c r="E68" s="96"/>
      <c r="F68" s="96"/>
      <c r="G68" s="96"/>
      <c r="H68" s="96"/>
      <c r="I68" s="97" t="str">
        <f aca="false">I$14</f>
        <v>Motorista de ônibus</v>
      </c>
      <c r="J68" s="97" t="str">
        <f aca="false">J$14</f>
        <v>Monitor</v>
      </c>
    </row>
    <row r="69" customFormat="false" ht="13.8" hidden="false" customHeight="false" outlineLevel="0" collapsed="false">
      <c r="A69" s="98" t="n">
        <v>2</v>
      </c>
      <c r="B69" s="99" t="s">
        <v>93</v>
      </c>
      <c r="C69" s="99"/>
      <c r="D69" s="99"/>
      <c r="E69" s="99"/>
      <c r="F69" s="99"/>
      <c r="G69" s="99"/>
      <c r="H69" s="99"/>
      <c r="I69" s="100" t="s">
        <v>49</v>
      </c>
      <c r="J69" s="100" t="s">
        <v>49</v>
      </c>
    </row>
    <row r="70" customFormat="false" ht="13.8" hidden="false" customHeight="false" outlineLevel="0" collapsed="false">
      <c r="A70" s="101" t="s">
        <v>46</v>
      </c>
      <c r="B70" s="102" t="s">
        <v>47</v>
      </c>
      <c r="C70" s="102"/>
      <c r="D70" s="102"/>
      <c r="E70" s="102"/>
      <c r="F70" s="102"/>
      <c r="G70" s="102"/>
      <c r="H70" s="102"/>
      <c r="I70" s="53" t="n">
        <f aca="false">+I35</f>
        <v>0</v>
      </c>
      <c r="J70" s="53" t="n">
        <f aca="false">+J35</f>
        <v>0</v>
      </c>
    </row>
    <row r="71" customFormat="false" ht="13.8" hidden="false" customHeight="false" outlineLevel="0" collapsed="false">
      <c r="A71" s="101" t="s">
        <v>56</v>
      </c>
      <c r="B71" s="102" t="s">
        <v>94</v>
      </c>
      <c r="C71" s="102"/>
      <c r="D71" s="102"/>
      <c r="E71" s="102"/>
      <c r="F71" s="102"/>
      <c r="G71" s="102"/>
      <c r="H71" s="102"/>
      <c r="I71" s="103" t="n">
        <f aca="false">+I48</f>
        <v>0</v>
      </c>
      <c r="J71" s="103" t="n">
        <f aca="false">+J48</f>
        <v>0</v>
      </c>
    </row>
    <row r="72" customFormat="false" ht="13.8" hidden="false" customHeight="false" outlineLevel="0" collapsed="false">
      <c r="A72" s="101" t="s">
        <v>74</v>
      </c>
      <c r="B72" s="102" t="s">
        <v>75</v>
      </c>
      <c r="C72" s="102"/>
      <c r="D72" s="102"/>
      <c r="E72" s="102"/>
      <c r="F72" s="102"/>
      <c r="G72" s="102"/>
      <c r="H72" s="102"/>
      <c r="I72" s="103" t="n">
        <f aca="false">+I64</f>
        <v>0</v>
      </c>
      <c r="J72" s="103" t="n">
        <f aca="false">+J64</f>
        <v>0</v>
      </c>
    </row>
    <row r="73" customFormat="false" ht="13.8" hidden="false" customHeight="false" outlineLevel="0" collapsed="false">
      <c r="A73" s="56" t="s">
        <v>52</v>
      </c>
      <c r="B73" s="56"/>
      <c r="C73" s="56"/>
      <c r="D73" s="56"/>
      <c r="E73" s="56"/>
      <c r="F73" s="56"/>
      <c r="G73" s="56"/>
      <c r="H73" s="56"/>
      <c r="I73" s="58" t="n">
        <f aca="false">ROUND(SUM(I70:I72),2)</f>
        <v>0</v>
      </c>
      <c r="J73" s="58" t="n">
        <f aca="false">ROUND(SUM(J70:J72),2)</f>
        <v>0</v>
      </c>
    </row>
    <row r="74" customFormat="false" ht="50.25" hidden="false" customHeight="true" outlineLevel="0" collapsed="false">
      <c r="A74" s="104" t="s">
        <v>95</v>
      </c>
      <c r="B74" s="104"/>
      <c r="C74" s="104"/>
      <c r="D74" s="104"/>
      <c r="E74" s="104"/>
      <c r="F74" s="104"/>
      <c r="G74" s="104"/>
      <c r="H74" s="104"/>
      <c r="I74" s="26" t="str">
        <f aca="false">I$14</f>
        <v>Motorista de ônibus</v>
      </c>
      <c r="J74" s="26" t="str">
        <f aca="false">J$14</f>
        <v>Monitor</v>
      </c>
    </row>
    <row r="75" customFormat="false" ht="20.85" hidden="false" customHeight="false" outlineLevel="0" collapsed="false">
      <c r="A75" s="105" t="n">
        <v>3</v>
      </c>
      <c r="B75" s="106" t="s">
        <v>96</v>
      </c>
      <c r="C75" s="106"/>
      <c r="D75" s="106"/>
      <c r="E75" s="106"/>
      <c r="F75" s="106"/>
      <c r="G75" s="106"/>
      <c r="H75" s="107" t="s">
        <v>48</v>
      </c>
      <c r="I75" s="108" t="s">
        <v>49</v>
      </c>
      <c r="J75" s="108" t="s">
        <v>49</v>
      </c>
    </row>
    <row r="76" customFormat="false" ht="26.25" hidden="false" customHeight="true" outlineLevel="0" collapsed="false">
      <c r="A76" s="76" t="s">
        <v>6</v>
      </c>
      <c r="B76" s="109" t="s">
        <v>97</v>
      </c>
      <c r="C76" s="109"/>
      <c r="D76" s="109"/>
      <c r="E76" s="109"/>
      <c r="F76" s="109"/>
      <c r="G76" s="109"/>
      <c r="H76" s="110" t="n">
        <f aca="false">(1/$H10*J84/30*J83)</f>
        <v>0</v>
      </c>
      <c r="I76" s="111" t="n">
        <f aca="false">ROUND((I$28)*$H76,2)</f>
        <v>0</v>
      </c>
      <c r="J76" s="111" t="n">
        <f aca="false">ROUND((J$28)*$H76,2)</f>
        <v>0</v>
      </c>
    </row>
    <row r="77" customFormat="false" ht="15.75" hidden="false" customHeight="true" outlineLevel="0" collapsed="false">
      <c r="A77" s="76" t="s">
        <v>8</v>
      </c>
      <c r="B77" s="109" t="s">
        <v>98</v>
      </c>
      <c r="C77" s="109"/>
      <c r="D77" s="109"/>
      <c r="E77" s="109"/>
      <c r="F77" s="109"/>
      <c r="G77" s="109"/>
      <c r="H77" s="110" t="n">
        <f aca="false">H76*0.08</f>
        <v>0</v>
      </c>
      <c r="I77" s="111" t="n">
        <f aca="false">ROUND((I$28)*$H77,2)</f>
        <v>0</v>
      </c>
      <c r="J77" s="111" t="n">
        <f aca="false">ROUND((J$28)*$H77,2)</f>
        <v>0</v>
      </c>
    </row>
    <row r="78" customFormat="false" ht="26.25" hidden="false" customHeight="true" outlineLevel="0" collapsed="false">
      <c r="A78" s="76" t="s">
        <v>11</v>
      </c>
      <c r="B78" s="64" t="s">
        <v>99</v>
      </c>
      <c r="C78" s="64"/>
      <c r="D78" s="64"/>
      <c r="E78" s="64"/>
      <c r="F78" s="64"/>
      <c r="G78" s="64"/>
      <c r="H78" s="112" t="n">
        <f aca="false">1*0.4*0.08*J83</f>
        <v>0</v>
      </c>
      <c r="I78" s="111" t="n">
        <f aca="false">ROUND((I$28)*$H78,2)</f>
        <v>0</v>
      </c>
      <c r="J78" s="111" t="n">
        <f aca="false">ROUND((J$28)*$H78,2)</f>
        <v>0</v>
      </c>
      <c r="K78" s="55"/>
    </row>
    <row r="79" customFormat="false" ht="26.25" hidden="false" customHeight="true" outlineLevel="0" collapsed="false">
      <c r="A79" s="76" t="s">
        <v>13</v>
      </c>
      <c r="B79" s="64" t="s">
        <v>100</v>
      </c>
      <c r="C79" s="64"/>
      <c r="D79" s="64"/>
      <c r="E79" s="64"/>
      <c r="F79" s="64"/>
      <c r="G79" s="64"/>
      <c r="H79" s="112" t="n">
        <v>0.0194444</v>
      </c>
      <c r="I79" s="111" t="n">
        <f aca="false">ROUND((I$28)*$H79,2)</f>
        <v>0</v>
      </c>
      <c r="J79" s="111" t="n">
        <f aca="false">ROUND((J$28)*$H79,2)</f>
        <v>0</v>
      </c>
    </row>
    <row r="80" customFormat="false" ht="15.75" hidden="false" customHeight="true" outlineLevel="0" collapsed="false">
      <c r="A80" s="76" t="s">
        <v>38</v>
      </c>
      <c r="B80" s="11" t="s">
        <v>101</v>
      </c>
      <c r="C80" s="11"/>
      <c r="D80" s="11"/>
      <c r="E80" s="11"/>
      <c r="F80" s="11"/>
      <c r="G80" s="11"/>
      <c r="H80" s="112" t="n">
        <f aca="false">H79*H48</f>
        <v>0.0065722072</v>
      </c>
      <c r="I80" s="111" t="n">
        <f aca="false">ROUND((I$28)*$H80,2)</f>
        <v>0</v>
      </c>
      <c r="J80" s="111" t="n">
        <f aca="false">ROUND((J$28)*$H80,2)</f>
        <v>0</v>
      </c>
    </row>
    <row r="81" customFormat="false" ht="26.25" hidden="false" customHeight="true" outlineLevel="0" collapsed="false">
      <c r="A81" s="76" t="s">
        <v>40</v>
      </c>
      <c r="B81" s="64" t="s">
        <v>102</v>
      </c>
      <c r="C81" s="64"/>
      <c r="D81" s="64"/>
      <c r="E81" s="64"/>
      <c r="F81" s="64"/>
      <c r="G81" s="64"/>
      <c r="H81" s="112" t="n">
        <f aca="false">1*(1+H35)*0.4*0.08</f>
        <v>0.038222208</v>
      </c>
      <c r="I81" s="111" t="n">
        <f aca="false">ROUND((I$28)*$H81,2)</f>
        <v>0</v>
      </c>
      <c r="J81" s="111" t="n">
        <f aca="false">ROUND((J$28)*$H81,2)</f>
        <v>0</v>
      </c>
    </row>
    <row r="82" customFormat="false" ht="13.8" hidden="false" customHeight="false" outlineLevel="0" collapsed="false">
      <c r="A82" s="113" t="s">
        <v>52</v>
      </c>
      <c r="B82" s="113"/>
      <c r="C82" s="113"/>
      <c r="D82" s="113"/>
      <c r="E82" s="113"/>
      <c r="F82" s="113"/>
      <c r="G82" s="113"/>
      <c r="H82" s="113"/>
      <c r="I82" s="114" t="n">
        <f aca="false">ROUND(SUM(I76:I81),2)</f>
        <v>0</v>
      </c>
      <c r="J82" s="114" t="n">
        <f aca="false">ROUND(SUM(J76:J81),2)</f>
        <v>0</v>
      </c>
    </row>
    <row r="83" customFormat="false" ht="23.25" hidden="false" customHeight="true" outlineLevel="0" collapsed="false">
      <c r="A83" s="115" t="s">
        <v>103</v>
      </c>
      <c r="B83" s="115"/>
      <c r="C83" s="115"/>
      <c r="D83" s="115"/>
      <c r="E83" s="115"/>
      <c r="F83" s="115"/>
      <c r="G83" s="115"/>
      <c r="H83" s="115"/>
      <c r="I83" s="116" t="s">
        <v>90</v>
      </c>
      <c r="J83" s="117" t="n">
        <v>0</v>
      </c>
    </row>
    <row r="84" customFormat="false" ht="23.25" hidden="false" customHeight="true" outlineLevel="0" collapsed="false">
      <c r="A84" s="118" t="s">
        <v>104</v>
      </c>
      <c r="B84" s="118"/>
      <c r="C84" s="118"/>
      <c r="D84" s="118"/>
      <c r="E84" s="118"/>
      <c r="F84" s="118"/>
      <c r="G84" s="118"/>
      <c r="H84" s="118"/>
      <c r="I84" s="116" t="s">
        <v>105</v>
      </c>
      <c r="J84" s="119" t="n">
        <v>0</v>
      </c>
    </row>
    <row r="85" customFormat="false" ht="23.25" hidden="false" customHeight="true" outlineLevel="0" collapsed="false">
      <c r="A85" s="118" t="s">
        <v>106</v>
      </c>
      <c r="B85" s="118"/>
      <c r="C85" s="118"/>
      <c r="D85" s="118"/>
      <c r="E85" s="118"/>
      <c r="F85" s="118"/>
      <c r="G85" s="118"/>
      <c r="H85" s="118"/>
      <c r="I85" s="118"/>
      <c r="J85" s="118"/>
    </row>
    <row r="86" customFormat="false" ht="15.75" hidden="false" customHeight="true" outlineLevel="0" collapsed="false">
      <c r="A86" s="120" t="s">
        <v>107</v>
      </c>
      <c r="B86" s="120"/>
      <c r="C86" s="120"/>
      <c r="D86" s="120"/>
      <c r="E86" s="120"/>
      <c r="F86" s="120"/>
      <c r="G86" s="120"/>
      <c r="H86" s="120"/>
      <c r="I86" s="120"/>
      <c r="J86" s="120"/>
    </row>
    <row r="87" customFormat="false" ht="50.25" hidden="false" customHeight="true" outlineLevel="0" collapsed="false">
      <c r="A87" s="72" t="s">
        <v>108</v>
      </c>
      <c r="B87" s="72"/>
      <c r="C87" s="72"/>
      <c r="D87" s="72"/>
      <c r="E87" s="72"/>
      <c r="F87" s="72"/>
      <c r="G87" s="72"/>
      <c r="H87" s="72"/>
      <c r="I87" s="26" t="str">
        <f aca="false">I$14</f>
        <v>Motorista de ônibus</v>
      </c>
      <c r="J87" s="26" t="str">
        <f aca="false">J$14</f>
        <v>Monitor</v>
      </c>
      <c r="O87" s="36"/>
      <c r="P87" s="36"/>
      <c r="Q87" s="36"/>
      <c r="R87" s="36"/>
      <c r="S87" s="36"/>
      <c r="T87" s="36"/>
      <c r="U87" s="36"/>
      <c r="V87" s="36"/>
    </row>
    <row r="88" customFormat="false" ht="20.85" hidden="false" customHeight="false" outlineLevel="0" collapsed="false">
      <c r="A88" s="121" t="s">
        <v>109</v>
      </c>
      <c r="B88" s="122" t="s">
        <v>110</v>
      </c>
      <c r="C88" s="122"/>
      <c r="D88" s="122"/>
      <c r="E88" s="122"/>
      <c r="F88" s="122"/>
      <c r="G88" s="122"/>
      <c r="H88" s="28" t="s">
        <v>48</v>
      </c>
      <c r="I88" s="123" t="s">
        <v>49</v>
      </c>
      <c r="J88" s="123" t="s">
        <v>49</v>
      </c>
      <c r="O88" s="36"/>
      <c r="P88" s="36"/>
      <c r="Q88" s="36"/>
      <c r="R88" s="36"/>
      <c r="S88" s="36"/>
      <c r="T88" s="36"/>
      <c r="U88" s="36"/>
      <c r="V88" s="36"/>
    </row>
    <row r="89" customFormat="false" ht="15.75" hidden="false" customHeight="true" outlineLevel="0" collapsed="false">
      <c r="A89" s="101" t="s">
        <v>6</v>
      </c>
      <c r="B89" s="11" t="s">
        <v>111</v>
      </c>
      <c r="C89" s="11"/>
      <c r="D89" s="11"/>
      <c r="E89" s="11"/>
      <c r="F89" s="11"/>
      <c r="G89" s="11"/>
      <c r="H89" s="124"/>
      <c r="I89" s="111"/>
      <c r="J89" s="111"/>
      <c r="O89" s="36"/>
      <c r="P89" s="36"/>
      <c r="Q89" s="36"/>
      <c r="R89" s="36"/>
      <c r="S89" s="36"/>
      <c r="T89" s="36"/>
      <c r="U89" s="36"/>
      <c r="V89" s="36"/>
    </row>
    <row r="90" customFormat="false" ht="13.8" hidden="false" customHeight="false" outlineLevel="0" collapsed="false">
      <c r="A90" s="101" t="s">
        <v>8</v>
      </c>
      <c r="B90" s="125" t="s">
        <v>112</v>
      </c>
      <c r="C90" s="125"/>
      <c r="D90" s="125"/>
      <c r="E90" s="125"/>
      <c r="F90" s="125"/>
      <c r="G90" s="125"/>
      <c r="H90" s="126" t="n">
        <f aca="false">1/30*J99/12</f>
        <v>0</v>
      </c>
      <c r="I90" s="111" t="n">
        <f aca="false">ROUND((I$28)*$H90,2)</f>
        <v>0</v>
      </c>
      <c r="J90" s="111" t="n">
        <f aca="false">ROUND((J$28)*$H90,2)</f>
        <v>0</v>
      </c>
      <c r="O90" s="36"/>
      <c r="P90" s="36"/>
      <c r="Q90" s="36"/>
      <c r="R90" s="36"/>
      <c r="S90" s="36"/>
      <c r="T90" s="36"/>
      <c r="U90" s="36"/>
      <c r="V90" s="36"/>
    </row>
    <row r="91" customFormat="false" ht="13.8" hidden="false" customHeight="false" outlineLevel="0" collapsed="false">
      <c r="A91" s="101" t="s">
        <v>11</v>
      </c>
      <c r="B91" s="125" t="s">
        <v>113</v>
      </c>
      <c r="C91" s="125"/>
      <c r="D91" s="125"/>
      <c r="E91" s="125"/>
      <c r="F91" s="125"/>
      <c r="G91" s="125"/>
      <c r="H91" s="126" t="n">
        <f aca="false">1/30*5/12*J100</f>
        <v>0</v>
      </c>
      <c r="I91" s="111" t="n">
        <f aca="false">ROUND((I$28)*$H91,2)</f>
        <v>0</v>
      </c>
      <c r="J91" s="111" t="n">
        <f aca="false">ROUND((J$28)*$H91,2)</f>
        <v>0</v>
      </c>
      <c r="O91" s="36"/>
      <c r="P91" s="36"/>
      <c r="Q91" s="36"/>
      <c r="R91" s="36"/>
      <c r="S91" s="36"/>
      <c r="T91" s="36"/>
      <c r="U91" s="36"/>
      <c r="V91" s="36"/>
    </row>
    <row r="92" customFormat="false" ht="23.25" hidden="false" customHeight="true" outlineLevel="0" collapsed="false">
      <c r="A92" s="101" t="s">
        <v>13</v>
      </c>
      <c r="B92" s="109" t="s">
        <v>114</v>
      </c>
      <c r="C92" s="109"/>
      <c r="D92" s="109"/>
      <c r="E92" s="109"/>
      <c r="F92" s="109"/>
      <c r="G92" s="109"/>
      <c r="H92" s="110" t="n">
        <f aca="false">1/30*15/12*J101</f>
        <v>0</v>
      </c>
      <c r="I92" s="111" t="n">
        <f aca="false">ROUND((I$28)*$H92,2)</f>
        <v>0</v>
      </c>
      <c r="J92" s="111" t="n">
        <f aca="false">ROUND((J$28)*$H92,2)</f>
        <v>0</v>
      </c>
      <c r="O92" s="36"/>
      <c r="P92" s="36"/>
      <c r="Q92" s="36"/>
      <c r="R92" s="36"/>
      <c r="S92" s="36"/>
      <c r="T92" s="36"/>
      <c r="U92" s="36"/>
      <c r="V92" s="36"/>
    </row>
    <row r="93" customFormat="false" ht="13.8" hidden="false" customHeight="false" outlineLevel="0" collapsed="false">
      <c r="A93" s="101" t="s">
        <v>38</v>
      </c>
      <c r="B93" s="125" t="s">
        <v>115</v>
      </c>
      <c r="C93" s="125"/>
      <c r="D93" s="125"/>
      <c r="E93" s="125"/>
      <c r="F93" s="125"/>
      <c r="G93" s="125"/>
      <c r="H93" s="126" t="n">
        <f aca="false">1/30*J102/12</f>
        <v>0</v>
      </c>
      <c r="I93" s="111" t="n">
        <f aca="false">ROUND((I$28)*$H93,2)</f>
        <v>0</v>
      </c>
      <c r="J93" s="111" t="n">
        <f aca="false">ROUND((J$28)*$H93,2)</f>
        <v>0</v>
      </c>
      <c r="O93" s="36"/>
      <c r="P93" s="36"/>
      <c r="Q93" s="36"/>
      <c r="R93" s="36"/>
      <c r="S93" s="36"/>
      <c r="T93" s="36"/>
      <c r="U93" s="36"/>
      <c r="V93" s="36"/>
    </row>
    <row r="94" customFormat="false" ht="13.8" hidden="false" customHeight="false" outlineLevel="0" collapsed="false">
      <c r="A94" s="101" t="s">
        <v>40</v>
      </c>
      <c r="B94" s="102" t="s">
        <v>116</v>
      </c>
      <c r="C94" s="102"/>
      <c r="D94" s="102"/>
      <c r="E94" s="102"/>
      <c r="F94" s="102"/>
      <c r="G94" s="102"/>
      <c r="H94" s="127"/>
      <c r="I94" s="128"/>
      <c r="J94" s="128"/>
    </row>
    <row r="95" customFormat="false" ht="13.8" hidden="false" customHeight="false" outlineLevel="0" collapsed="false">
      <c r="A95" s="73" t="s">
        <v>117</v>
      </c>
      <c r="B95" s="73"/>
      <c r="C95" s="73"/>
      <c r="D95" s="73"/>
      <c r="E95" s="73"/>
      <c r="F95" s="73"/>
      <c r="G95" s="73"/>
      <c r="H95" s="129" t="n">
        <f aca="false">SUM(H90:H94)</f>
        <v>0</v>
      </c>
      <c r="I95" s="130" t="n">
        <f aca="false">ROUND(SUM(I89:I94),2)</f>
        <v>0</v>
      </c>
      <c r="J95" s="130" t="n">
        <f aca="false">ROUND(SUM(J89:J94),2)</f>
        <v>0</v>
      </c>
    </row>
    <row r="96" customFormat="false" ht="26.25" hidden="false" customHeight="true" outlineLevel="0" collapsed="false">
      <c r="A96" s="131" t="s">
        <v>64</v>
      </c>
      <c r="B96" s="132" t="s">
        <v>118</v>
      </c>
      <c r="C96" s="132"/>
      <c r="D96" s="132"/>
      <c r="E96" s="132"/>
      <c r="F96" s="132"/>
      <c r="G96" s="132"/>
      <c r="H96" s="133" t="n">
        <f aca="false">H95*H48</f>
        <v>0</v>
      </c>
      <c r="I96" s="111" t="n">
        <f aca="false">ROUND((I$28)*$H96,2)</f>
        <v>0</v>
      </c>
      <c r="J96" s="111" t="n">
        <f aca="false">ROUND((J$28)*$H96,2)</f>
        <v>0</v>
      </c>
    </row>
    <row r="97" customFormat="false" ht="13.8" hidden="false" customHeight="false" outlineLevel="0" collapsed="false">
      <c r="A97" s="134" t="s">
        <v>52</v>
      </c>
      <c r="B97" s="134"/>
      <c r="C97" s="134"/>
      <c r="D97" s="134"/>
      <c r="E97" s="134"/>
      <c r="F97" s="134"/>
      <c r="G97" s="134"/>
      <c r="H97" s="134"/>
      <c r="I97" s="135" t="n">
        <f aca="false">ROUND(SUM(I95:I96),2)</f>
        <v>0</v>
      </c>
      <c r="J97" s="135" t="n">
        <f aca="false">ROUND(SUM(J95:J96),2)</f>
        <v>0</v>
      </c>
    </row>
    <row r="98" customFormat="false" ht="35.25" hidden="false" customHeight="true" outlineLevel="0" collapsed="false">
      <c r="A98" s="136" t="s">
        <v>119</v>
      </c>
      <c r="B98" s="136"/>
      <c r="C98" s="136"/>
      <c r="D98" s="136"/>
      <c r="E98" s="136"/>
      <c r="F98" s="136"/>
      <c r="G98" s="136"/>
      <c r="H98" s="136"/>
      <c r="I98" s="116" t="s">
        <v>120</v>
      </c>
      <c r="J98" s="116"/>
    </row>
    <row r="99" customFormat="false" ht="23.25" hidden="false" customHeight="true" outlineLevel="0" collapsed="false">
      <c r="A99" s="136" t="s">
        <v>121</v>
      </c>
      <c r="B99" s="136"/>
      <c r="C99" s="136"/>
      <c r="D99" s="136"/>
      <c r="E99" s="136"/>
      <c r="F99" s="136"/>
      <c r="G99" s="136"/>
      <c r="H99" s="136"/>
      <c r="I99" s="116" t="s">
        <v>122</v>
      </c>
      <c r="J99" s="137" t="n">
        <v>0</v>
      </c>
    </row>
    <row r="100" customFormat="false" ht="23.25" hidden="false" customHeight="true" outlineLevel="0" collapsed="false">
      <c r="A100" s="136" t="s">
        <v>123</v>
      </c>
      <c r="B100" s="136"/>
      <c r="C100" s="136"/>
      <c r="D100" s="136"/>
      <c r="E100" s="136"/>
      <c r="F100" s="136"/>
      <c r="G100" s="136"/>
      <c r="H100" s="136"/>
      <c r="I100" s="116" t="s">
        <v>90</v>
      </c>
      <c r="J100" s="138" t="n">
        <v>0</v>
      </c>
    </row>
    <row r="101" customFormat="false" ht="23.25" hidden="false" customHeight="true" outlineLevel="0" collapsed="false">
      <c r="A101" s="136" t="s">
        <v>124</v>
      </c>
      <c r="B101" s="136"/>
      <c r="C101" s="136"/>
      <c r="D101" s="136"/>
      <c r="E101" s="136"/>
      <c r="F101" s="136"/>
      <c r="G101" s="136"/>
      <c r="H101" s="136"/>
      <c r="I101" s="116" t="s">
        <v>90</v>
      </c>
      <c r="J101" s="139" t="n">
        <v>0</v>
      </c>
    </row>
    <row r="102" customFormat="false" ht="23.25" hidden="false" customHeight="true" outlineLevel="0" collapsed="false">
      <c r="A102" s="136" t="s">
        <v>125</v>
      </c>
      <c r="B102" s="136"/>
      <c r="C102" s="136"/>
      <c r="D102" s="136"/>
      <c r="E102" s="136"/>
      <c r="F102" s="136"/>
      <c r="G102" s="136"/>
      <c r="H102" s="136"/>
      <c r="I102" s="116" t="s">
        <v>122</v>
      </c>
      <c r="J102" s="140" t="n">
        <v>0</v>
      </c>
    </row>
    <row r="103" customFormat="false" ht="50.25" hidden="false" customHeight="true" outlineLevel="0" collapsed="false">
      <c r="A103" s="47" t="s">
        <v>126</v>
      </c>
      <c r="B103" s="47"/>
      <c r="C103" s="47"/>
      <c r="D103" s="47"/>
      <c r="E103" s="47"/>
      <c r="F103" s="47"/>
      <c r="G103" s="47"/>
      <c r="H103" s="47"/>
      <c r="I103" s="26" t="str">
        <f aca="false">I$14</f>
        <v>Motorista de ônibus</v>
      </c>
      <c r="J103" s="26" t="str">
        <f aca="false">J$14</f>
        <v>Monitor</v>
      </c>
    </row>
    <row r="104" customFormat="false" ht="20.85" hidden="false" customHeight="false" outlineLevel="0" collapsed="false">
      <c r="A104" s="141" t="s">
        <v>127</v>
      </c>
      <c r="B104" s="99" t="s">
        <v>128</v>
      </c>
      <c r="C104" s="99"/>
      <c r="D104" s="99"/>
      <c r="E104" s="99"/>
      <c r="F104" s="99"/>
      <c r="G104" s="99"/>
      <c r="H104" s="49" t="s">
        <v>48</v>
      </c>
      <c r="I104" s="142" t="s">
        <v>49</v>
      </c>
      <c r="J104" s="142" t="s">
        <v>49</v>
      </c>
    </row>
    <row r="105" customFormat="false" ht="26.25" hidden="false" customHeight="true" outlineLevel="0" collapsed="false">
      <c r="A105" s="76" t="s">
        <v>6</v>
      </c>
      <c r="B105" s="143" t="s">
        <v>129</v>
      </c>
      <c r="C105" s="143"/>
      <c r="D105" s="143"/>
      <c r="E105" s="143"/>
      <c r="F105" s="143"/>
      <c r="G105" s="143"/>
      <c r="H105" s="110" t="n">
        <f aca="false">1.33333*4/12/12*J110</f>
        <v>0</v>
      </c>
      <c r="I105" s="111" t="n">
        <f aca="false">ROUND((I$28)*$H105,2)</f>
        <v>0</v>
      </c>
      <c r="J105" s="111" t="n">
        <f aca="false">ROUND((J$28)*$H105,2)</f>
        <v>0</v>
      </c>
    </row>
    <row r="106" customFormat="false" ht="26.25" hidden="false" customHeight="true" outlineLevel="0" collapsed="false">
      <c r="A106" s="76" t="s">
        <v>8</v>
      </c>
      <c r="B106" s="11" t="s">
        <v>130</v>
      </c>
      <c r="C106" s="11"/>
      <c r="D106" s="11"/>
      <c r="E106" s="11"/>
      <c r="F106" s="11"/>
      <c r="G106" s="11"/>
      <c r="H106" s="112" t="n">
        <f aca="false">H105*H48</f>
        <v>0</v>
      </c>
      <c r="I106" s="111" t="n">
        <f aca="false">ROUND((I$28)*$H106,2)</f>
        <v>0</v>
      </c>
      <c r="J106" s="111" t="n">
        <f aca="false">ROUND((J$28)*$H106,2)</f>
        <v>0</v>
      </c>
    </row>
    <row r="107" customFormat="false" ht="26.25" hidden="false" customHeight="true" outlineLevel="0" collapsed="false">
      <c r="A107" s="76" t="s">
        <v>11</v>
      </c>
      <c r="B107" s="11" t="s">
        <v>131</v>
      </c>
      <c r="C107" s="11"/>
      <c r="D107" s="11"/>
      <c r="E107" s="11"/>
      <c r="F107" s="11"/>
      <c r="G107" s="11"/>
      <c r="H107" s="112" t="n">
        <f aca="false">1.083333*4/12/12*J110*H48</f>
        <v>0</v>
      </c>
      <c r="I107" s="111" t="n">
        <f aca="false">ROUND((I$28)*$H107,2)</f>
        <v>0</v>
      </c>
      <c r="J107" s="111" t="n">
        <f aca="false">ROUND((J$28)*$H107,2)</f>
        <v>0</v>
      </c>
    </row>
    <row r="108" customFormat="false" ht="15.75" hidden="false" customHeight="true" outlineLevel="0" collapsed="false">
      <c r="A108" s="76" t="s">
        <v>13</v>
      </c>
      <c r="B108" s="11" t="s">
        <v>41</v>
      </c>
      <c r="C108" s="11"/>
      <c r="D108" s="11"/>
      <c r="E108" s="11"/>
      <c r="F108" s="11"/>
      <c r="G108" s="11"/>
      <c r="H108" s="11"/>
      <c r="I108" s="144"/>
      <c r="J108" s="144"/>
    </row>
    <row r="109" customFormat="false" ht="13.8" hidden="false" customHeight="false" outlineLevel="0" collapsed="false">
      <c r="A109" s="56" t="s">
        <v>52</v>
      </c>
      <c r="B109" s="56"/>
      <c r="C109" s="56"/>
      <c r="D109" s="56"/>
      <c r="E109" s="56"/>
      <c r="F109" s="56"/>
      <c r="G109" s="56"/>
      <c r="H109" s="56"/>
      <c r="I109" s="145" t="n">
        <f aca="false">ROUND(SUM(I105:I108),2)</f>
        <v>0</v>
      </c>
      <c r="J109" s="145" t="n">
        <f aca="false">ROUND(SUM(J105:J108),2)</f>
        <v>0</v>
      </c>
    </row>
    <row r="110" customFormat="false" ht="13.8" hidden="false" customHeight="true" outlineLevel="0" collapsed="false">
      <c r="A110" s="136" t="s">
        <v>132</v>
      </c>
      <c r="B110" s="136"/>
      <c r="C110" s="136"/>
      <c r="D110" s="136"/>
      <c r="E110" s="136"/>
      <c r="F110" s="136"/>
      <c r="G110" s="136"/>
      <c r="H110" s="136"/>
      <c r="I110" s="116" t="s">
        <v>90</v>
      </c>
      <c r="J110" s="139" t="n">
        <v>0</v>
      </c>
    </row>
    <row r="111" customFormat="false" ht="25.5" hidden="false" customHeight="true" outlineLevel="0" collapsed="false">
      <c r="A111" s="59" t="s">
        <v>133</v>
      </c>
      <c r="B111" s="59"/>
      <c r="C111" s="59"/>
      <c r="D111" s="59"/>
      <c r="E111" s="59"/>
      <c r="F111" s="59"/>
      <c r="G111" s="59"/>
      <c r="H111" s="59"/>
      <c r="I111" s="26" t="str">
        <f aca="false">I$14</f>
        <v>Motorista de ônibus</v>
      </c>
      <c r="J111" s="146" t="str">
        <f aca="false">J$14</f>
        <v>Monitor</v>
      </c>
    </row>
    <row r="112" customFormat="false" ht="13.8" hidden="false" customHeight="false" outlineLevel="0" collapsed="false">
      <c r="A112" s="105" t="s">
        <v>134</v>
      </c>
      <c r="B112" s="106" t="s">
        <v>135</v>
      </c>
      <c r="C112" s="106"/>
      <c r="D112" s="106"/>
      <c r="E112" s="106"/>
      <c r="F112" s="106"/>
      <c r="G112" s="106"/>
      <c r="H112" s="106"/>
      <c r="I112" s="108" t="s">
        <v>49</v>
      </c>
      <c r="J112" s="108" t="s">
        <v>49</v>
      </c>
    </row>
    <row r="113" customFormat="false" ht="15.75" hidden="false" customHeight="true" outlineLevel="0" collapsed="false">
      <c r="A113" s="76" t="s">
        <v>6</v>
      </c>
      <c r="B113" s="143" t="s">
        <v>136</v>
      </c>
      <c r="C113" s="143"/>
      <c r="D113" s="143"/>
      <c r="E113" s="143"/>
      <c r="F113" s="143"/>
      <c r="G113" s="143"/>
      <c r="H113" s="143"/>
      <c r="I113" s="53"/>
      <c r="J113" s="53"/>
    </row>
    <row r="114" customFormat="false" ht="13.8" hidden="false" customHeight="false" outlineLevel="0" collapsed="false">
      <c r="A114" s="69" t="s">
        <v>52</v>
      </c>
      <c r="B114" s="69"/>
      <c r="C114" s="69"/>
      <c r="D114" s="69"/>
      <c r="E114" s="69"/>
      <c r="F114" s="69"/>
      <c r="G114" s="69"/>
      <c r="H114" s="69"/>
      <c r="I114" s="147" t="n">
        <f aca="false">+I113</f>
        <v>0</v>
      </c>
      <c r="J114" s="147" t="n">
        <f aca="false">+J113</f>
        <v>0</v>
      </c>
    </row>
    <row r="115" customFormat="false" ht="23.25" hidden="false" customHeight="true" outlineLevel="0" collapsed="false">
      <c r="A115" s="25" t="s">
        <v>137</v>
      </c>
      <c r="B115" s="25"/>
      <c r="C115" s="25"/>
      <c r="D115" s="25"/>
      <c r="E115" s="25"/>
      <c r="F115" s="25"/>
      <c r="G115" s="25"/>
      <c r="H115" s="25"/>
      <c r="I115" s="25"/>
      <c r="J115" s="25"/>
    </row>
    <row r="116" customFormat="false" ht="13.8" hidden="false" customHeight="false" outlineLevel="0" collapsed="false">
      <c r="A116" s="148" t="s">
        <v>138</v>
      </c>
      <c r="B116" s="148"/>
      <c r="C116" s="148"/>
      <c r="D116" s="148"/>
      <c r="E116" s="148"/>
      <c r="F116" s="148"/>
      <c r="G116" s="148"/>
      <c r="H116" s="148"/>
      <c r="I116" s="26" t="str">
        <f aca="false">I$14</f>
        <v>Motorista de ônibus</v>
      </c>
      <c r="J116" s="26" t="str">
        <f aca="false">J$14</f>
        <v>Monitor</v>
      </c>
    </row>
    <row r="117" customFormat="false" ht="15.75" hidden="false" customHeight="true" outlineLevel="0" collapsed="false">
      <c r="A117" s="73" t="n">
        <v>4</v>
      </c>
      <c r="B117" s="28" t="s">
        <v>139</v>
      </c>
      <c r="C117" s="28"/>
      <c r="D117" s="28"/>
      <c r="E117" s="28"/>
      <c r="F117" s="28"/>
      <c r="G117" s="28"/>
      <c r="H117" s="28"/>
      <c r="I117" s="149" t="s">
        <v>49</v>
      </c>
      <c r="J117" s="149" t="s">
        <v>49</v>
      </c>
    </row>
    <row r="118" customFormat="false" ht="15.75" hidden="false" customHeight="true" outlineLevel="0" collapsed="false">
      <c r="A118" s="76" t="s">
        <v>109</v>
      </c>
      <c r="B118" s="11" t="s">
        <v>110</v>
      </c>
      <c r="C118" s="11"/>
      <c r="D118" s="11"/>
      <c r="E118" s="11"/>
      <c r="F118" s="11"/>
      <c r="G118" s="11"/>
      <c r="H118" s="11"/>
      <c r="I118" s="78" t="n">
        <f aca="false">+I97</f>
        <v>0</v>
      </c>
      <c r="J118" s="78" t="n">
        <f aca="false">+J97</f>
        <v>0</v>
      </c>
    </row>
    <row r="119" customFormat="false" ht="15.75" hidden="false" customHeight="true" outlineLevel="0" collapsed="false">
      <c r="A119" s="76" t="s">
        <v>127</v>
      </c>
      <c r="B119" s="11" t="s">
        <v>140</v>
      </c>
      <c r="C119" s="11"/>
      <c r="D119" s="11"/>
      <c r="E119" s="11"/>
      <c r="F119" s="11"/>
      <c r="G119" s="11"/>
      <c r="H119" s="11"/>
      <c r="I119" s="78" t="n">
        <f aca="false">+I109</f>
        <v>0</v>
      </c>
      <c r="J119" s="78" t="n">
        <f aca="false">+J109</f>
        <v>0</v>
      </c>
    </row>
    <row r="120" customFormat="false" ht="15.75" hidden="false" customHeight="true" outlineLevel="0" collapsed="false">
      <c r="A120" s="76" t="s">
        <v>134</v>
      </c>
      <c r="B120" s="11" t="s">
        <v>135</v>
      </c>
      <c r="C120" s="11"/>
      <c r="D120" s="11"/>
      <c r="E120" s="11"/>
      <c r="F120" s="11"/>
      <c r="G120" s="11"/>
      <c r="H120" s="11"/>
      <c r="I120" s="78"/>
      <c r="J120" s="78"/>
    </row>
    <row r="121" customFormat="false" ht="13.8" hidden="false" customHeight="false" outlineLevel="0" collapsed="false">
      <c r="A121" s="134" t="s">
        <v>52</v>
      </c>
      <c r="B121" s="134"/>
      <c r="C121" s="134"/>
      <c r="D121" s="134"/>
      <c r="E121" s="134"/>
      <c r="F121" s="134"/>
      <c r="G121" s="134"/>
      <c r="H121" s="134"/>
      <c r="I121" s="135" t="n">
        <f aca="false">ROUND(SUM(I118:I120),2)</f>
        <v>0</v>
      </c>
      <c r="J121" s="135" t="n">
        <f aca="false">ROUND(SUM(J118:J120),2)</f>
        <v>0</v>
      </c>
    </row>
    <row r="122" customFormat="false" ht="50.25" hidden="false" customHeight="true" outlineLevel="0" collapsed="false">
      <c r="A122" s="150" t="s">
        <v>141</v>
      </c>
      <c r="B122" s="150"/>
      <c r="C122" s="150"/>
      <c r="D122" s="150"/>
      <c r="E122" s="150"/>
      <c r="F122" s="150"/>
      <c r="G122" s="150"/>
      <c r="H122" s="150"/>
      <c r="I122" s="26" t="str">
        <f aca="false">I$14</f>
        <v>Motorista de ônibus</v>
      </c>
      <c r="J122" s="26" t="str">
        <f aca="false">J$14</f>
        <v>Monitor</v>
      </c>
    </row>
    <row r="123" customFormat="false" ht="26.25" hidden="false" customHeight="true" outlineLevel="0" collapsed="false">
      <c r="A123" s="141" t="n">
        <v>5</v>
      </c>
      <c r="B123" s="151" t="s">
        <v>142</v>
      </c>
      <c r="C123" s="151"/>
      <c r="D123" s="151"/>
      <c r="E123" s="151"/>
      <c r="F123" s="151"/>
      <c r="G123" s="151"/>
      <c r="H123" s="49" t="s">
        <v>76</v>
      </c>
      <c r="I123" s="142" t="s">
        <v>49</v>
      </c>
      <c r="J123" s="142" t="s">
        <v>49</v>
      </c>
    </row>
    <row r="124" customFormat="false" ht="15.75" hidden="false" customHeight="true" outlineLevel="0" collapsed="false">
      <c r="A124" s="76" t="s">
        <v>6</v>
      </c>
      <c r="B124" s="87" t="s">
        <v>143</v>
      </c>
      <c r="C124" s="87"/>
      <c r="D124" s="87"/>
      <c r="E124" s="87"/>
      <c r="F124" s="87"/>
      <c r="G124" s="87"/>
      <c r="H124" s="152"/>
      <c r="I124" s="78" t="n">
        <f aca="false">'Anexo B Materiais e Equip'!H19</f>
        <v>0</v>
      </c>
      <c r="J124" s="78" t="n">
        <f aca="false">'Anexo B Materiais e Equip'!H19</f>
        <v>0</v>
      </c>
    </row>
    <row r="125" customFormat="false" ht="15.75" hidden="false" customHeight="true" outlineLevel="0" collapsed="false">
      <c r="A125" s="76" t="s">
        <v>8</v>
      </c>
      <c r="B125" s="87" t="s">
        <v>144</v>
      </c>
      <c r="C125" s="87"/>
      <c r="D125" s="87"/>
      <c r="E125" s="87"/>
      <c r="F125" s="87"/>
      <c r="G125" s="87"/>
      <c r="H125" s="153" t="s">
        <v>145</v>
      </c>
      <c r="I125" s="154"/>
      <c r="J125" s="154"/>
    </row>
    <row r="126" customFormat="false" ht="15.75" hidden="false" customHeight="true" outlineLevel="0" collapsed="false">
      <c r="A126" s="76" t="s">
        <v>11</v>
      </c>
      <c r="B126" s="87" t="s">
        <v>146</v>
      </c>
      <c r="C126" s="87"/>
      <c r="D126" s="87"/>
      <c r="E126" s="87"/>
      <c r="F126" s="87"/>
      <c r="G126" s="87"/>
      <c r="H126" s="153"/>
      <c r="I126" s="154" t="n">
        <f aca="false">'Anexo B Materiais e Equip'!E32</f>
        <v>0</v>
      </c>
      <c r="J126" s="154" t="n">
        <f aca="false">'Anexo B Materiais e Equip'!E32</f>
        <v>0</v>
      </c>
    </row>
    <row r="127" customFormat="false" ht="15.75" hidden="false" customHeight="true" outlineLevel="0" collapsed="false">
      <c r="A127" s="76" t="s">
        <v>147</v>
      </c>
      <c r="B127" s="87" t="s">
        <v>148</v>
      </c>
      <c r="C127" s="87"/>
      <c r="D127" s="87"/>
      <c r="E127" s="87"/>
      <c r="F127" s="87"/>
      <c r="G127" s="87"/>
      <c r="H127" s="153"/>
      <c r="I127" s="154" t="n">
        <f aca="false">'Anexo C custos bens'!F62/2</f>
        <v>0</v>
      </c>
      <c r="J127" s="154" t="n">
        <f aca="false">'Anexo C custos bens'!F62/2</f>
        <v>0</v>
      </c>
    </row>
    <row r="128" customFormat="false" ht="13.8" hidden="false" customHeight="false" outlineLevel="0" collapsed="false">
      <c r="A128" s="56" t="s">
        <v>149</v>
      </c>
      <c r="B128" s="56"/>
      <c r="C128" s="56"/>
      <c r="D128" s="56"/>
      <c r="E128" s="56"/>
      <c r="F128" s="56"/>
      <c r="G128" s="56"/>
      <c r="H128" s="56"/>
      <c r="I128" s="155" t="n">
        <f aca="false">ROUND(SUM(I124:I127),2)</f>
        <v>0</v>
      </c>
      <c r="J128" s="155" t="n">
        <f aca="false">ROUND(SUM(J124:J127),2)</f>
        <v>0</v>
      </c>
    </row>
    <row r="129" customFormat="false" ht="13.8" hidden="false" customHeight="false" outlineLevel="0" collapsed="false">
      <c r="A129" s="156" t="s">
        <v>150</v>
      </c>
      <c r="B129" s="156"/>
      <c r="C129" s="156"/>
      <c r="D129" s="156"/>
      <c r="E129" s="156"/>
      <c r="F129" s="156"/>
      <c r="G129" s="156"/>
      <c r="H129" s="156"/>
      <c r="I129" s="26" t="str">
        <f aca="false">I$14</f>
        <v>Motorista de ônibus</v>
      </c>
      <c r="J129" s="26" t="str">
        <f aca="false">J$14</f>
        <v>Monitor</v>
      </c>
    </row>
    <row r="130" customFormat="false" ht="13.8" hidden="false" customHeight="false" outlineLevel="0" collapsed="false">
      <c r="A130" s="157" t="n">
        <v>6</v>
      </c>
      <c r="B130" s="158" t="s">
        <v>151</v>
      </c>
      <c r="C130" s="158"/>
      <c r="D130" s="158"/>
      <c r="E130" s="158"/>
      <c r="F130" s="158"/>
      <c r="G130" s="158"/>
      <c r="H130" s="158" t="s">
        <v>32</v>
      </c>
      <c r="I130" s="159" t="s">
        <v>49</v>
      </c>
      <c r="J130" s="159" t="s">
        <v>49</v>
      </c>
    </row>
    <row r="131" customFormat="false" ht="38.25" hidden="false" customHeight="true" outlineLevel="0" collapsed="false">
      <c r="A131" s="160" t="s">
        <v>152</v>
      </c>
      <c r="B131" s="160"/>
      <c r="C131" s="160"/>
      <c r="D131" s="160"/>
      <c r="E131" s="160"/>
      <c r="F131" s="160"/>
      <c r="G131" s="160"/>
      <c r="H131" s="161" t="s">
        <v>153</v>
      </c>
      <c r="I131" s="78" t="n">
        <f aca="false">+I28+I73+I82+I121+I128</f>
        <v>0</v>
      </c>
      <c r="J131" s="78" t="n">
        <f aca="false">+J28+J73+J82+J121+J128</f>
        <v>0</v>
      </c>
    </row>
    <row r="132" customFormat="false" ht="13.8" hidden="false" customHeight="false" outlineLevel="0" collapsed="false">
      <c r="A132" s="76" t="s">
        <v>6</v>
      </c>
      <c r="B132" s="162" t="s">
        <v>154</v>
      </c>
      <c r="C132" s="162"/>
      <c r="D132" s="162"/>
      <c r="E132" s="162"/>
      <c r="F132" s="162"/>
      <c r="G132" s="162"/>
      <c r="H132" s="163" t="n">
        <v>0</v>
      </c>
      <c r="I132" s="78" t="n">
        <f aca="false">ROUND($H$132*I131,2)</f>
        <v>0</v>
      </c>
      <c r="J132" s="78" t="n">
        <f aca="false">ROUND($H$132*J131,2)</f>
        <v>0</v>
      </c>
    </row>
    <row r="133" customFormat="false" ht="38.25" hidden="false" customHeight="true" outlineLevel="0" collapsed="false">
      <c r="A133" s="160" t="s">
        <v>155</v>
      </c>
      <c r="B133" s="160"/>
      <c r="C133" s="160"/>
      <c r="D133" s="160"/>
      <c r="E133" s="160"/>
      <c r="F133" s="160"/>
      <c r="G133" s="160"/>
      <c r="H133" s="164" t="s">
        <v>153</v>
      </c>
      <c r="I133" s="78" t="n">
        <f aca="false">+I131+I132</f>
        <v>0</v>
      </c>
      <c r="J133" s="78" t="n">
        <f aca="false">+J131+J132</f>
        <v>0</v>
      </c>
      <c r="O133" s="36"/>
      <c r="P133" s="36"/>
      <c r="Q133" s="36"/>
      <c r="R133" s="36"/>
      <c r="S133" s="36"/>
      <c r="T133" s="36"/>
      <c r="U133" s="36"/>
      <c r="V133" s="36"/>
    </row>
    <row r="134" customFormat="false" ht="13.8" hidden="false" customHeight="false" outlineLevel="0" collapsed="false">
      <c r="A134" s="76" t="s">
        <v>8</v>
      </c>
      <c r="B134" s="162" t="s">
        <v>156</v>
      </c>
      <c r="C134" s="162"/>
      <c r="D134" s="162"/>
      <c r="E134" s="162"/>
      <c r="F134" s="162"/>
      <c r="G134" s="162"/>
      <c r="H134" s="163" t="n">
        <v>0</v>
      </c>
      <c r="I134" s="78" t="n">
        <f aca="false">ROUND($H$134*I133,2)</f>
        <v>0</v>
      </c>
      <c r="J134" s="78" t="n">
        <f aca="false">ROUND($H$134*J133,2)</f>
        <v>0</v>
      </c>
      <c r="O134" s="36"/>
      <c r="P134" s="36"/>
      <c r="Q134" s="36"/>
      <c r="R134" s="36"/>
      <c r="S134" s="36"/>
      <c r="T134" s="36"/>
      <c r="U134" s="36"/>
      <c r="V134" s="36"/>
    </row>
    <row r="135" customFormat="false" ht="15.75" hidden="false" customHeight="true" outlineLevel="0" collapsed="false">
      <c r="A135" s="165" t="s">
        <v>157</v>
      </c>
      <c r="B135" s="165"/>
      <c r="C135" s="165"/>
      <c r="D135" s="165"/>
      <c r="E135" s="165"/>
      <c r="F135" s="165"/>
      <c r="G135" s="165"/>
      <c r="H135" s="164" t="s">
        <v>153</v>
      </c>
      <c r="I135" s="78" t="n">
        <f aca="false">+I131+I132+I134</f>
        <v>0</v>
      </c>
      <c r="J135" s="78" t="n">
        <f aca="false">+J131+J132+J134</f>
        <v>0</v>
      </c>
      <c r="O135" s="36"/>
      <c r="P135" s="36"/>
      <c r="Q135" s="36"/>
      <c r="R135" s="36"/>
      <c r="S135" s="36"/>
      <c r="T135" s="36"/>
      <c r="U135" s="36"/>
      <c r="V135" s="36"/>
    </row>
    <row r="136" customFormat="false" ht="13.8" hidden="false" customHeight="false" outlineLevel="0" collapsed="false">
      <c r="A136" s="76" t="s">
        <v>11</v>
      </c>
      <c r="B136" s="162" t="s">
        <v>158</v>
      </c>
      <c r="C136" s="162"/>
      <c r="D136" s="162"/>
      <c r="E136" s="162"/>
      <c r="F136" s="162"/>
      <c r="G136" s="162"/>
      <c r="H136" s="166" t="s">
        <v>153</v>
      </c>
      <c r="I136" s="80" t="s">
        <v>153</v>
      </c>
      <c r="J136" s="80"/>
      <c r="O136" s="36"/>
      <c r="P136" s="36"/>
      <c r="Q136" s="36"/>
      <c r="R136" s="36"/>
      <c r="S136" s="36"/>
      <c r="T136" s="36"/>
      <c r="U136" s="36"/>
      <c r="V136" s="36"/>
    </row>
    <row r="137" customFormat="false" ht="13.8" hidden="false" customHeight="false" outlineLevel="0" collapsed="false">
      <c r="A137" s="76"/>
      <c r="B137" s="162" t="s">
        <v>159</v>
      </c>
      <c r="C137" s="162"/>
      <c r="D137" s="162"/>
      <c r="E137" s="162"/>
      <c r="F137" s="162"/>
      <c r="G137" s="162"/>
      <c r="H137" s="166" t="s">
        <v>153</v>
      </c>
      <c r="I137" s="80" t="s">
        <v>153</v>
      </c>
      <c r="J137" s="80"/>
      <c r="O137" s="36"/>
      <c r="P137" s="36"/>
      <c r="Q137" s="36"/>
      <c r="R137" s="36"/>
      <c r="S137" s="36"/>
      <c r="T137" s="36"/>
      <c r="U137" s="36"/>
      <c r="V137" s="36"/>
    </row>
    <row r="138" customFormat="false" ht="15.75" hidden="false" customHeight="true" outlineLevel="0" collapsed="false">
      <c r="A138" s="76"/>
      <c r="B138" s="167" t="s">
        <v>160</v>
      </c>
      <c r="C138" s="167"/>
      <c r="D138" s="167"/>
      <c r="E138" s="167"/>
      <c r="F138" s="167"/>
      <c r="G138" s="167"/>
      <c r="H138" s="168" t="n">
        <v>0</v>
      </c>
      <c r="I138" s="78" t="n">
        <f aca="false">ROUND((I135/(1-$H$144))*$H$138,2)</f>
        <v>0</v>
      </c>
      <c r="J138" s="78" t="n">
        <f aca="false">ROUND((J135/(1-$H$144))*$H$138,2)</f>
        <v>0</v>
      </c>
      <c r="O138" s="36"/>
      <c r="P138" s="36"/>
      <c r="Q138" s="36"/>
      <c r="R138" s="36"/>
      <c r="S138" s="36"/>
      <c r="T138" s="36"/>
      <c r="U138" s="36"/>
      <c r="V138" s="36"/>
    </row>
    <row r="139" customFormat="false" ht="15.75" hidden="false" customHeight="true" outlineLevel="0" collapsed="false">
      <c r="A139" s="76"/>
      <c r="B139" s="167" t="s">
        <v>161</v>
      </c>
      <c r="C139" s="167"/>
      <c r="D139" s="167"/>
      <c r="E139" s="167"/>
      <c r="F139" s="167"/>
      <c r="G139" s="167"/>
      <c r="H139" s="168" t="n">
        <v>0</v>
      </c>
      <c r="I139" s="78" t="n">
        <f aca="false">ROUND((I135/(1-$H$144))*$H$139,2)</f>
        <v>0</v>
      </c>
      <c r="J139" s="78" t="n">
        <f aca="false">ROUND((J135/(1-$H$144))*$H$139,2)</f>
        <v>0</v>
      </c>
      <c r="O139" s="36"/>
      <c r="P139" s="36"/>
      <c r="Q139" s="36"/>
      <c r="R139" s="36"/>
      <c r="S139" s="36"/>
      <c r="T139" s="36"/>
      <c r="U139" s="36"/>
      <c r="V139" s="36"/>
    </row>
    <row r="140" customFormat="false" ht="15.75" hidden="false" customHeight="true" outlineLevel="0" collapsed="false">
      <c r="A140" s="76"/>
      <c r="B140" s="11" t="s">
        <v>162</v>
      </c>
      <c r="C140" s="11"/>
      <c r="D140" s="11"/>
      <c r="E140" s="11"/>
      <c r="F140" s="11"/>
      <c r="G140" s="11"/>
      <c r="H140" s="168" t="n">
        <v>0</v>
      </c>
      <c r="I140" s="78" t="n">
        <f aca="false">ROUND((I135/(1-$H$144))*$H$140,2)</f>
        <v>0</v>
      </c>
      <c r="J140" s="78" t="n">
        <f aca="false">ROUND((J135/(1-$H$144))*$H$140,2)</f>
        <v>0</v>
      </c>
      <c r="O140" s="36"/>
      <c r="P140" s="36"/>
      <c r="Q140" s="36"/>
      <c r="R140" s="36"/>
      <c r="S140" s="36"/>
      <c r="T140" s="36"/>
      <c r="U140" s="36"/>
      <c r="V140" s="36"/>
    </row>
    <row r="141" customFormat="false" ht="15.75" hidden="false" customHeight="true" outlineLevel="0" collapsed="false">
      <c r="A141" s="76"/>
      <c r="B141" s="87" t="s">
        <v>163</v>
      </c>
      <c r="C141" s="87"/>
      <c r="D141" s="87"/>
      <c r="E141" s="87"/>
      <c r="F141" s="87"/>
      <c r="G141" s="87"/>
      <c r="H141" s="169" t="s">
        <v>153</v>
      </c>
      <c r="I141" s="80" t="s">
        <v>153</v>
      </c>
      <c r="J141" s="80"/>
      <c r="O141" s="36"/>
      <c r="P141" s="36"/>
      <c r="Q141" s="36"/>
      <c r="R141" s="36"/>
      <c r="S141" s="36"/>
      <c r="T141" s="36"/>
      <c r="U141" s="36"/>
      <c r="V141" s="36"/>
    </row>
    <row r="142" customFormat="false" ht="15.75" hidden="false" customHeight="true" outlineLevel="0" collapsed="false">
      <c r="A142" s="76"/>
      <c r="B142" s="87" t="s">
        <v>164</v>
      </c>
      <c r="C142" s="87"/>
      <c r="D142" s="87"/>
      <c r="E142" s="87"/>
      <c r="F142" s="87"/>
      <c r="G142" s="87"/>
      <c r="H142" s="169" t="s">
        <v>153</v>
      </c>
      <c r="I142" s="80" t="s">
        <v>153</v>
      </c>
      <c r="J142" s="80"/>
    </row>
    <row r="143" customFormat="false" ht="15.75" hidden="false" customHeight="true" outlineLevel="0" collapsed="false">
      <c r="A143" s="76"/>
      <c r="B143" s="167" t="s">
        <v>165</v>
      </c>
      <c r="C143" s="167"/>
      <c r="D143" s="167"/>
      <c r="E143" s="167"/>
      <c r="F143" s="167"/>
      <c r="G143" s="167"/>
      <c r="H143" s="168" t="n">
        <v>0</v>
      </c>
      <c r="I143" s="78" t="n">
        <f aca="false">ROUND((I135/(1-$H$144))*$H$143,2)</f>
        <v>0</v>
      </c>
      <c r="J143" s="78" t="n">
        <f aca="false">ROUND((J135/(1-$H$144))*$H$143,2)</f>
        <v>0</v>
      </c>
    </row>
    <row r="144" customFormat="false" ht="15.75" hidden="false" customHeight="true" outlineLevel="0" collapsed="false">
      <c r="A144" s="170" t="s">
        <v>166</v>
      </c>
      <c r="B144" s="170"/>
      <c r="C144" s="170"/>
      <c r="D144" s="170"/>
      <c r="E144" s="170"/>
      <c r="F144" s="170"/>
      <c r="G144" s="170"/>
      <c r="H144" s="171" t="n">
        <f aca="false">SUM(H138:H143)</f>
        <v>0</v>
      </c>
      <c r="I144" s="172" t="n">
        <f aca="false">ROUND(SUM(I138:I143),2)</f>
        <v>0</v>
      </c>
      <c r="J144" s="172" t="n">
        <f aca="false">ROUND(SUM(J138:J143),2)</f>
        <v>0</v>
      </c>
    </row>
    <row r="145" customFormat="false" ht="13.8" hidden="false" customHeight="false" outlineLevel="0" collapsed="false">
      <c r="A145" s="173" t="s">
        <v>167</v>
      </c>
      <c r="B145" s="173"/>
      <c r="C145" s="174" t="s">
        <v>168</v>
      </c>
      <c r="D145" s="174"/>
      <c r="E145" s="174"/>
      <c r="F145" s="174"/>
      <c r="G145" s="174"/>
      <c r="H145" s="174"/>
      <c r="I145" s="174"/>
      <c r="J145" s="174"/>
    </row>
    <row r="146" customFormat="false" ht="13.8" hidden="false" customHeight="false" outlineLevel="0" collapsed="false">
      <c r="A146" s="173"/>
      <c r="B146" s="173"/>
      <c r="C146" s="175" t="s">
        <v>169</v>
      </c>
      <c r="D146" s="175"/>
      <c r="E146" s="175"/>
      <c r="F146" s="175"/>
      <c r="G146" s="175"/>
      <c r="H146" s="175"/>
      <c r="I146" s="175"/>
      <c r="J146" s="175"/>
    </row>
    <row r="147" customFormat="false" ht="13.8" hidden="false" customHeight="false" outlineLevel="0" collapsed="false">
      <c r="A147" s="173"/>
      <c r="B147" s="173"/>
      <c r="C147" s="176" t="s">
        <v>170</v>
      </c>
      <c r="D147" s="176"/>
      <c r="E147" s="176"/>
      <c r="F147" s="176"/>
      <c r="G147" s="176"/>
      <c r="H147" s="176"/>
      <c r="I147" s="176"/>
      <c r="J147" s="176"/>
    </row>
    <row r="148" customFormat="false" ht="13.8" hidden="false" customHeight="false" outlineLevel="0" collapsed="false">
      <c r="A148" s="177" t="s">
        <v>171</v>
      </c>
      <c r="B148" s="177"/>
      <c r="C148" s="177"/>
      <c r="D148" s="177"/>
      <c r="E148" s="177"/>
      <c r="F148" s="177"/>
      <c r="G148" s="177"/>
      <c r="H148" s="177"/>
      <c r="I148" s="178" t="n">
        <f aca="false">ROUND(+I132+I134+I144,2)</f>
        <v>0</v>
      </c>
      <c r="J148" s="178" t="n">
        <f aca="false">ROUND(+J132+J134+J144,2)</f>
        <v>0</v>
      </c>
    </row>
    <row r="149" customFormat="false" ht="50.25" hidden="false" customHeight="true" outlineLevel="0" collapsed="false">
      <c r="A149" s="179" t="s">
        <v>172</v>
      </c>
      <c r="B149" s="179"/>
      <c r="C149" s="179"/>
      <c r="D149" s="179"/>
      <c r="E149" s="179"/>
      <c r="F149" s="179"/>
      <c r="G149" s="179"/>
      <c r="H149" s="179"/>
      <c r="I149" s="26" t="str">
        <f aca="false">I$14</f>
        <v>Motorista de ônibus</v>
      </c>
      <c r="J149" s="26" t="str">
        <f aca="false">J$14</f>
        <v>Monitor</v>
      </c>
      <c r="L149" s="55"/>
    </row>
    <row r="150" customFormat="false" ht="15.75" hidden="false" customHeight="true" outlineLevel="0" collapsed="false">
      <c r="A150" s="180" t="s">
        <v>173</v>
      </c>
      <c r="B150" s="180"/>
      <c r="C150" s="180"/>
      <c r="D150" s="180"/>
      <c r="E150" s="180"/>
      <c r="F150" s="180"/>
      <c r="G150" s="180"/>
      <c r="H150" s="180"/>
      <c r="I150" s="181" t="s">
        <v>49</v>
      </c>
      <c r="J150" s="181" t="s">
        <v>49</v>
      </c>
    </row>
    <row r="151" customFormat="false" ht="15.75" hidden="false" customHeight="true" outlineLevel="0" collapsed="false">
      <c r="A151" s="182" t="s">
        <v>6</v>
      </c>
      <c r="B151" s="183" t="s">
        <v>174</v>
      </c>
      <c r="C151" s="183"/>
      <c r="D151" s="183"/>
      <c r="E151" s="183"/>
      <c r="F151" s="183"/>
      <c r="G151" s="183"/>
      <c r="H151" s="183"/>
      <c r="I151" s="154" t="n">
        <f aca="false">ROUND(+I28,2)</f>
        <v>0</v>
      </c>
      <c r="J151" s="154" t="n">
        <f aca="false">ROUND(+J28,2)</f>
        <v>0</v>
      </c>
    </row>
    <row r="152" customFormat="false" ht="15.75" hidden="false" customHeight="true" outlineLevel="0" collapsed="false">
      <c r="A152" s="182" t="s">
        <v>8</v>
      </c>
      <c r="B152" s="183" t="s">
        <v>175</v>
      </c>
      <c r="C152" s="183"/>
      <c r="D152" s="183"/>
      <c r="E152" s="183"/>
      <c r="F152" s="183"/>
      <c r="G152" s="183"/>
      <c r="H152" s="183"/>
      <c r="I152" s="154" t="n">
        <f aca="false">ROUND(+I73,2)</f>
        <v>0</v>
      </c>
      <c r="J152" s="154" t="n">
        <f aca="false">ROUND(+J73,2)</f>
        <v>0</v>
      </c>
    </row>
    <row r="153" customFormat="false" ht="15.75" hidden="false" customHeight="true" outlineLevel="0" collapsed="false">
      <c r="A153" s="182" t="s">
        <v>11</v>
      </c>
      <c r="B153" s="183" t="s">
        <v>176</v>
      </c>
      <c r="C153" s="183"/>
      <c r="D153" s="183"/>
      <c r="E153" s="183"/>
      <c r="F153" s="183"/>
      <c r="G153" s="183"/>
      <c r="H153" s="183"/>
      <c r="I153" s="154" t="n">
        <f aca="false">ROUND(+I82,2)</f>
        <v>0</v>
      </c>
      <c r="J153" s="154" t="n">
        <f aca="false">ROUND(+J82,2)</f>
        <v>0</v>
      </c>
    </row>
    <row r="154" customFormat="false" ht="15.75" hidden="false" customHeight="true" outlineLevel="0" collapsed="false">
      <c r="A154" s="182" t="s">
        <v>13</v>
      </c>
      <c r="B154" s="183" t="s">
        <v>177</v>
      </c>
      <c r="C154" s="183"/>
      <c r="D154" s="183"/>
      <c r="E154" s="183"/>
      <c r="F154" s="183"/>
      <c r="G154" s="183"/>
      <c r="H154" s="183"/>
      <c r="I154" s="154" t="n">
        <f aca="false">ROUND(+I121,2)</f>
        <v>0</v>
      </c>
      <c r="J154" s="154" t="n">
        <f aca="false">ROUND(+J121,2)</f>
        <v>0</v>
      </c>
    </row>
    <row r="155" customFormat="false" ht="15.75" hidden="false" customHeight="true" outlineLevel="0" collapsed="false">
      <c r="A155" s="182" t="s">
        <v>38</v>
      </c>
      <c r="B155" s="183" t="s">
        <v>178</v>
      </c>
      <c r="C155" s="183"/>
      <c r="D155" s="183"/>
      <c r="E155" s="183"/>
      <c r="F155" s="183"/>
      <c r="G155" s="183"/>
      <c r="H155" s="183"/>
      <c r="I155" s="154" t="n">
        <f aca="false">ROUND(+I128,2)</f>
        <v>0</v>
      </c>
      <c r="J155" s="154" t="n">
        <f aca="false">ROUND(+J128,2)</f>
        <v>0</v>
      </c>
    </row>
    <row r="156" customFormat="false" ht="15.75" hidden="false" customHeight="true" outlineLevel="0" collapsed="false">
      <c r="A156" s="184" t="s">
        <v>179</v>
      </c>
      <c r="B156" s="184"/>
      <c r="C156" s="184"/>
      <c r="D156" s="184"/>
      <c r="E156" s="184"/>
      <c r="F156" s="184"/>
      <c r="G156" s="184"/>
      <c r="H156" s="184"/>
      <c r="I156" s="185" t="n">
        <f aca="false">ROUND(SUM(I151:I155),2)</f>
        <v>0</v>
      </c>
      <c r="J156" s="185" t="n">
        <f aca="false">ROUND(SUM(J151:J155),2)</f>
        <v>0</v>
      </c>
    </row>
    <row r="157" customFormat="false" ht="15.75" hidden="false" customHeight="true" outlineLevel="0" collapsed="false">
      <c r="A157" s="182" t="s">
        <v>40</v>
      </c>
      <c r="B157" s="183" t="s">
        <v>180</v>
      </c>
      <c r="C157" s="183"/>
      <c r="D157" s="183"/>
      <c r="E157" s="183"/>
      <c r="F157" s="183"/>
      <c r="G157" s="183"/>
      <c r="H157" s="183"/>
      <c r="I157" s="154" t="n">
        <f aca="false">ROUND(+I148,2)</f>
        <v>0</v>
      </c>
      <c r="J157" s="154" t="n">
        <f aca="false">ROUND(+J148,2)</f>
        <v>0</v>
      </c>
    </row>
    <row r="158" customFormat="false" ht="15.75" hidden="false" customHeight="true" outlineLevel="0" collapsed="false">
      <c r="A158" s="186" t="s">
        <v>181</v>
      </c>
      <c r="B158" s="186"/>
      <c r="C158" s="186"/>
      <c r="D158" s="186"/>
      <c r="E158" s="186"/>
      <c r="F158" s="186"/>
      <c r="G158" s="186"/>
      <c r="H158" s="186"/>
      <c r="I158" s="187" t="n">
        <f aca="false">ROUND(SUM(I156:I157),2)</f>
        <v>0</v>
      </c>
      <c r="J158" s="187" t="n">
        <f aca="false">ROUND(SUM(J156:J157),2)</f>
        <v>0</v>
      </c>
    </row>
    <row r="159" customFormat="false" ht="13.8" hidden="false" customHeight="false" outlineLevel="0" collapsed="false">
      <c r="A159" s="188"/>
      <c r="B159" s="188"/>
      <c r="C159" s="188"/>
      <c r="D159" s="188"/>
      <c r="E159" s="188"/>
      <c r="F159" s="188"/>
      <c r="G159" s="188"/>
      <c r="H159" s="188"/>
      <c r="I159" s="188"/>
      <c r="J159" s="188"/>
      <c r="K159" s="188"/>
    </row>
    <row r="160" customFormat="false" ht="13.8" hidden="false" customHeight="false" outlineLevel="0" collapsed="false">
      <c r="A160" s="189" t="s">
        <v>182</v>
      </c>
      <c r="B160" s="189"/>
      <c r="C160" s="189"/>
      <c r="D160" s="189"/>
      <c r="E160" s="189"/>
      <c r="F160" s="189"/>
      <c r="G160" s="189"/>
      <c r="H160" s="189"/>
      <c r="I160" s="189"/>
      <c r="J160" s="189"/>
      <c r="K160" s="188"/>
    </row>
    <row r="161" customFormat="false" ht="13.8" hidden="false" customHeight="false" outlineLevel="0" collapsed="false">
      <c r="B161" s="190" t="s">
        <v>183</v>
      </c>
      <c r="C161" s="190"/>
      <c r="D161" s="190"/>
      <c r="E161" s="190"/>
      <c r="F161" s="190"/>
      <c r="G161" s="190"/>
      <c r="H161" s="190"/>
      <c r="I161" s="190"/>
      <c r="J161" s="190"/>
    </row>
    <row r="162" customFormat="false" ht="13.8" hidden="false" customHeight="false" outlineLevel="0" collapsed="false">
      <c r="B162" s="191" t="s">
        <v>184</v>
      </c>
      <c r="C162" s="192" t="s">
        <v>185</v>
      </c>
      <c r="D162" s="192"/>
      <c r="E162" s="192"/>
      <c r="F162" s="192"/>
      <c r="G162" s="192"/>
      <c r="H162" s="192"/>
      <c r="I162" s="192"/>
      <c r="J162" s="192"/>
      <c r="K162" s="193"/>
    </row>
    <row r="163" customFormat="false" ht="13.8" hidden="false" customHeight="false" outlineLevel="0" collapsed="false">
      <c r="B163" s="191" t="s">
        <v>186</v>
      </c>
      <c r="C163" s="192" t="s">
        <v>187</v>
      </c>
      <c r="D163" s="192"/>
      <c r="E163" s="192"/>
      <c r="F163" s="192"/>
      <c r="G163" s="192"/>
      <c r="H163" s="192"/>
      <c r="I163" s="192"/>
      <c r="J163" s="192"/>
    </row>
    <row r="164" customFormat="false" ht="13.8" hidden="false" customHeight="false" outlineLevel="0" collapsed="false">
      <c r="B164" s="191" t="s">
        <v>188</v>
      </c>
      <c r="C164" s="192" t="s">
        <v>189</v>
      </c>
      <c r="D164" s="192"/>
      <c r="E164" s="192"/>
      <c r="F164" s="192"/>
      <c r="G164" s="192"/>
      <c r="H164" s="192"/>
      <c r="I164" s="192"/>
      <c r="J164" s="192"/>
    </row>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172">
    <mergeCell ref="A1:J1"/>
    <mergeCell ref="A2:J2"/>
    <mergeCell ref="A3:E3"/>
    <mergeCell ref="F3:I3"/>
    <mergeCell ref="A4:E4"/>
    <mergeCell ref="F4:I4"/>
    <mergeCell ref="A5:E5"/>
    <mergeCell ref="F5:I5"/>
    <mergeCell ref="A6:I6"/>
    <mergeCell ref="B7:G7"/>
    <mergeCell ref="H7:I7"/>
    <mergeCell ref="B8:G8"/>
    <mergeCell ref="H8:I8"/>
    <mergeCell ref="B9:G9"/>
    <mergeCell ref="H9:I9"/>
    <mergeCell ref="B10:G10"/>
    <mergeCell ref="H10:I10"/>
    <mergeCell ref="A11:J11"/>
    <mergeCell ref="A12:J12"/>
    <mergeCell ref="A13:J13"/>
    <mergeCell ref="B14:H14"/>
    <mergeCell ref="B15:H15"/>
    <mergeCell ref="B16:H16"/>
    <mergeCell ref="B17:H17"/>
    <mergeCell ref="A18:J18"/>
    <mergeCell ref="A19:J19"/>
    <mergeCell ref="A20:H20"/>
    <mergeCell ref="B21:D21"/>
    <mergeCell ref="B22:D22"/>
    <mergeCell ref="B23:G23"/>
    <mergeCell ref="B24:G24"/>
    <mergeCell ref="B25:G25"/>
    <mergeCell ref="B26:G26"/>
    <mergeCell ref="B27:G27"/>
    <mergeCell ref="A28:H28"/>
    <mergeCell ref="A29:J29"/>
    <mergeCell ref="A30:I30"/>
    <mergeCell ref="A31:H31"/>
    <mergeCell ref="B32:G32"/>
    <mergeCell ref="B33:G33"/>
    <mergeCell ref="B34:G34"/>
    <mergeCell ref="A35:G35"/>
    <mergeCell ref="A36:J36"/>
    <mergeCell ref="A37:J37"/>
    <mergeCell ref="A38:H38"/>
    <mergeCell ref="B39:G39"/>
    <mergeCell ref="B40:G40"/>
    <mergeCell ref="B41:G41"/>
    <mergeCell ref="B42:G42"/>
    <mergeCell ref="B43:G43"/>
    <mergeCell ref="B44:G44"/>
    <mergeCell ref="B45:G45"/>
    <mergeCell ref="B46:C46"/>
    <mergeCell ref="B47:G47"/>
    <mergeCell ref="A48:G48"/>
    <mergeCell ref="A49:J49"/>
    <mergeCell ref="A50:J50"/>
    <mergeCell ref="A51:J51"/>
    <mergeCell ref="A52:H52"/>
    <mergeCell ref="B53:G53"/>
    <mergeCell ref="B54:H54"/>
    <mergeCell ref="B55:G55"/>
    <mergeCell ref="B56:G56"/>
    <mergeCell ref="B57:H57"/>
    <mergeCell ref="B58:G58"/>
    <mergeCell ref="B59:G59"/>
    <mergeCell ref="B60:G60"/>
    <mergeCell ref="B61:G61"/>
    <mergeCell ref="B62:G62"/>
    <mergeCell ref="B63:G63"/>
    <mergeCell ref="B64:H64"/>
    <mergeCell ref="A65:J65"/>
    <mergeCell ref="A66:H66"/>
    <mergeCell ref="A67:H67"/>
    <mergeCell ref="A68:H68"/>
    <mergeCell ref="B69:H69"/>
    <mergeCell ref="B70:H70"/>
    <mergeCell ref="B71:H71"/>
    <mergeCell ref="B72:H72"/>
    <mergeCell ref="A73:H73"/>
    <mergeCell ref="A74:H74"/>
    <mergeCell ref="B75:G75"/>
    <mergeCell ref="B76:G76"/>
    <mergeCell ref="B77:G77"/>
    <mergeCell ref="B78:G78"/>
    <mergeCell ref="B79:G79"/>
    <mergeCell ref="B80:G80"/>
    <mergeCell ref="B81:G81"/>
    <mergeCell ref="A82:H82"/>
    <mergeCell ref="A83:H83"/>
    <mergeCell ref="A84:H84"/>
    <mergeCell ref="A85:J85"/>
    <mergeCell ref="A86:I86"/>
    <mergeCell ref="A87:H87"/>
    <mergeCell ref="B88:G88"/>
    <mergeCell ref="B89:G89"/>
    <mergeCell ref="B90:G90"/>
    <mergeCell ref="B91:G91"/>
    <mergeCell ref="B92:G92"/>
    <mergeCell ref="B93:G93"/>
    <mergeCell ref="B94:G94"/>
    <mergeCell ref="A95:G95"/>
    <mergeCell ref="B96:G96"/>
    <mergeCell ref="A97:H97"/>
    <mergeCell ref="A98:H98"/>
    <mergeCell ref="I98:J98"/>
    <mergeCell ref="A99:H99"/>
    <mergeCell ref="A100:H100"/>
    <mergeCell ref="A101:H101"/>
    <mergeCell ref="A102:H102"/>
    <mergeCell ref="A103:H103"/>
    <mergeCell ref="B104:G104"/>
    <mergeCell ref="B105:G105"/>
    <mergeCell ref="B106:G106"/>
    <mergeCell ref="B107:G107"/>
    <mergeCell ref="B108:H108"/>
    <mergeCell ref="A109:H109"/>
    <mergeCell ref="A110:H110"/>
    <mergeCell ref="A111:H111"/>
    <mergeCell ref="B112:H112"/>
    <mergeCell ref="B113:H113"/>
    <mergeCell ref="A114:H114"/>
    <mergeCell ref="A115:J115"/>
    <mergeCell ref="A116:H116"/>
    <mergeCell ref="B117:H117"/>
    <mergeCell ref="B118:H118"/>
    <mergeCell ref="B119:H119"/>
    <mergeCell ref="B120:H120"/>
    <mergeCell ref="A121:H121"/>
    <mergeCell ref="A122:H122"/>
    <mergeCell ref="B123:G123"/>
    <mergeCell ref="B124:G124"/>
    <mergeCell ref="B125:G125"/>
    <mergeCell ref="B126:G126"/>
    <mergeCell ref="B127:G127"/>
    <mergeCell ref="A128:H128"/>
    <mergeCell ref="A129:H129"/>
    <mergeCell ref="B130:G130"/>
    <mergeCell ref="A131:G131"/>
    <mergeCell ref="B132:G132"/>
    <mergeCell ref="A133:G133"/>
    <mergeCell ref="B134:G134"/>
    <mergeCell ref="A135:G135"/>
    <mergeCell ref="B136:G136"/>
    <mergeCell ref="B137:G137"/>
    <mergeCell ref="B138:G138"/>
    <mergeCell ref="B139:G139"/>
    <mergeCell ref="B140:G140"/>
    <mergeCell ref="B141:G141"/>
    <mergeCell ref="B142:G142"/>
    <mergeCell ref="B143:G143"/>
    <mergeCell ref="A144:G144"/>
    <mergeCell ref="A145:B147"/>
    <mergeCell ref="C145:I145"/>
    <mergeCell ref="C146:I146"/>
    <mergeCell ref="C147:I147"/>
    <mergeCell ref="A148:H148"/>
    <mergeCell ref="A149:H149"/>
    <mergeCell ref="A150:H150"/>
    <mergeCell ref="B151:H151"/>
    <mergeCell ref="B152:H152"/>
    <mergeCell ref="B153:H153"/>
    <mergeCell ref="B154:H154"/>
    <mergeCell ref="B155:H155"/>
    <mergeCell ref="A156:H156"/>
    <mergeCell ref="B157:H157"/>
    <mergeCell ref="A158:H158"/>
    <mergeCell ref="A160:J160"/>
    <mergeCell ref="B161:J161"/>
    <mergeCell ref="C162:J162"/>
    <mergeCell ref="C163:J163"/>
    <mergeCell ref="C164:J164"/>
  </mergeCell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firstPageNumber="1" useFirstPageNumber="true" horizontalDpi="300" verticalDpi="300" copies="1"/>
  <headerFooter differentFirst="false" differentOddEven="false">
    <oddHeader>&amp;C&amp;"Times New Roman,Normal"&amp;12&amp;A</oddHeader>
    <oddFooter>&amp;C&amp;"Times New Roman,Normal"&amp;12Página &amp;P</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L39"/>
  <sheetViews>
    <sheetView showFormulas="false" showGridLines="true" showRowColHeaders="true" showZeros="true" rightToLeft="false" tabSelected="false" showOutlineSymbols="true" defaultGridColor="true" view="normal" topLeftCell="A1" colorId="64" zoomScale="80" zoomScaleNormal="80" zoomScalePageLayoutView="100" workbookViewId="0">
      <selection pane="topLeft" activeCell="D30" activeCellId="0" sqref="D30"/>
    </sheetView>
  </sheetViews>
  <sheetFormatPr defaultColWidth="9.13671875" defaultRowHeight="13.8" customHeight="true" zeroHeight="false" outlineLevelRow="0" outlineLevelCol="0"/>
  <cols>
    <col collapsed="false" customWidth="true" hidden="false" outlineLevel="0" max="1" min="1" style="194" width="5.28"/>
    <col collapsed="false" customWidth="true" hidden="false" outlineLevel="0" max="2" min="2" style="195" width="27.12"/>
    <col collapsed="false" customWidth="true" hidden="false" outlineLevel="0" max="3" min="3" style="195" width="15.15"/>
    <col collapsed="false" customWidth="true" hidden="false" outlineLevel="0" max="4" min="4" style="195" width="13.15"/>
    <col collapsed="false" customWidth="true" hidden="false" outlineLevel="0" max="5" min="5" style="195" width="13.43"/>
    <col collapsed="false" customWidth="true" hidden="false" outlineLevel="0" max="6" min="6" style="195" width="18.79"/>
    <col collapsed="false" customWidth="true" hidden="false" outlineLevel="0" max="7" min="7" style="196" width="13.29"/>
    <col collapsed="false" customWidth="true" hidden="false" outlineLevel="0" max="8" min="8" style="195" width="10.42"/>
    <col collapsed="false" customWidth="true" hidden="true" outlineLevel="0" max="10" min="9" style="195" width="10.71"/>
    <col collapsed="false" customWidth="true" hidden="true" outlineLevel="0" max="11" min="11" style="195" width="11.14"/>
    <col collapsed="false" customWidth="true" hidden="true" outlineLevel="0" max="12" min="12" style="195" width="10.71"/>
    <col collapsed="false" customWidth="true" hidden="false" outlineLevel="0" max="16" min="13" style="195" width="10.71"/>
    <col collapsed="false" customWidth="false" hidden="false" outlineLevel="0" max="64" min="17" style="195" width="9.13"/>
    <col collapsed="false" customWidth="false" hidden="false" outlineLevel="0" max="1024" min="65" style="1" width="9.13"/>
  </cols>
  <sheetData>
    <row r="1" customFormat="false" ht="13.8" hidden="false" customHeight="false" outlineLevel="0" collapsed="false">
      <c r="A1" s="195"/>
      <c r="B1" s="197"/>
      <c r="G1" s="195"/>
    </row>
    <row r="2" customFormat="false" ht="13.8" hidden="false" customHeight="false" outlineLevel="0" collapsed="false">
      <c r="A2" s="198" t="s">
        <v>190</v>
      </c>
      <c r="B2" s="198"/>
      <c r="C2" s="198"/>
      <c r="D2" s="198"/>
      <c r="E2" s="198"/>
      <c r="F2" s="198"/>
      <c r="G2" s="198"/>
      <c r="H2" s="198"/>
    </row>
    <row r="3" customFormat="false" ht="17.25" hidden="false" customHeight="true" outlineLevel="0" collapsed="false">
      <c r="A3" s="199" t="s">
        <v>191</v>
      </c>
      <c r="B3" s="199"/>
      <c r="C3" s="199"/>
      <c r="D3" s="199"/>
      <c r="E3" s="199"/>
      <c r="F3" s="199"/>
      <c r="G3" s="199"/>
      <c r="H3" s="199"/>
    </row>
    <row r="4" customFormat="false" ht="13.8" hidden="false" customHeight="false" outlineLevel="0" collapsed="false">
      <c r="A4" s="195"/>
      <c r="B4" s="197"/>
      <c r="G4" s="195"/>
    </row>
    <row r="5" customFormat="false" ht="13.8" hidden="false" customHeight="false" outlineLevel="0" collapsed="false">
      <c r="A5" s="200" t="s">
        <v>192</v>
      </c>
      <c r="B5" s="200"/>
      <c r="C5" s="200"/>
      <c r="D5" s="200"/>
      <c r="E5" s="200"/>
      <c r="F5" s="200"/>
      <c r="G5" s="200"/>
    </row>
    <row r="6" customFormat="false" ht="13.8" hidden="false" customHeight="false" outlineLevel="0" collapsed="false">
      <c r="A6" s="201" t="s">
        <v>193</v>
      </c>
      <c r="B6" s="201"/>
      <c r="C6" s="201"/>
      <c r="D6" s="201"/>
      <c r="E6" s="201"/>
      <c r="F6" s="201"/>
      <c r="G6" s="201"/>
    </row>
    <row r="7" customFormat="false" ht="13.8" hidden="false" customHeight="false" outlineLevel="0" collapsed="false">
      <c r="A7" s="201" t="s">
        <v>194</v>
      </c>
      <c r="B7" s="201"/>
      <c r="C7" s="201"/>
      <c r="D7" s="201"/>
      <c r="E7" s="201"/>
      <c r="F7" s="201"/>
      <c r="G7" s="201"/>
    </row>
    <row r="8" customFormat="false" ht="15" hidden="false" customHeight="true" outlineLevel="0" collapsed="false">
      <c r="A8" s="202" t="s">
        <v>195</v>
      </c>
      <c r="B8" s="202"/>
      <c r="C8" s="202"/>
      <c r="D8" s="202"/>
      <c r="E8" s="202"/>
      <c r="F8" s="202"/>
      <c r="G8" s="202"/>
    </row>
    <row r="9" customFormat="false" ht="13.8" hidden="false" customHeight="false" outlineLevel="0" collapsed="false">
      <c r="A9" s="203"/>
      <c r="B9" s="204"/>
      <c r="C9" s="204"/>
      <c r="D9" s="204"/>
      <c r="E9" s="204"/>
      <c r="F9" s="204"/>
      <c r="G9" s="205"/>
    </row>
    <row r="10" customFormat="false" ht="13.8" hidden="false" customHeight="false" outlineLevel="0" collapsed="false">
      <c r="A10" s="206" t="s">
        <v>196</v>
      </c>
      <c r="B10" s="206"/>
      <c r="C10" s="206"/>
      <c r="D10" s="206"/>
      <c r="E10" s="206"/>
      <c r="F10" s="206"/>
      <c r="G10" s="206"/>
    </row>
    <row r="11" customFormat="false" ht="13.8" hidden="false" customHeight="false" outlineLevel="0" collapsed="false">
      <c r="A11" s="207"/>
      <c r="B11" s="208"/>
      <c r="G11" s="195"/>
    </row>
    <row r="12" customFormat="false" ht="13.8" hidden="false" customHeight="false" outlineLevel="0" collapsed="false">
      <c r="A12" s="206" t="s">
        <v>197</v>
      </c>
      <c r="B12" s="206"/>
      <c r="C12" s="206"/>
      <c r="D12" s="206"/>
      <c r="E12" s="206"/>
      <c r="F12" s="206"/>
      <c r="G12" s="206"/>
    </row>
    <row r="13" customFormat="false" ht="13.8" hidden="false" customHeight="false" outlineLevel="0" collapsed="false">
      <c r="A13" s="207"/>
      <c r="B13" s="208"/>
      <c r="G13" s="195"/>
    </row>
    <row r="14" customFormat="false" ht="57.45" hidden="false" customHeight="false" outlineLevel="0" collapsed="false">
      <c r="A14" s="209" t="s">
        <v>198</v>
      </c>
      <c r="B14" s="209" t="s">
        <v>199</v>
      </c>
      <c r="C14" s="209" t="s">
        <v>200</v>
      </c>
      <c r="D14" s="209" t="s">
        <v>201</v>
      </c>
      <c r="E14" s="210" t="s">
        <v>202</v>
      </c>
      <c r="F14" s="209" t="s">
        <v>203</v>
      </c>
      <c r="G14" s="209" t="s">
        <v>204</v>
      </c>
      <c r="H14" s="210" t="s">
        <v>205</v>
      </c>
      <c r="I14" s="211" t="s">
        <v>206</v>
      </c>
      <c r="J14" s="211" t="s">
        <v>207</v>
      </c>
      <c r="K14" s="211" t="s">
        <v>208</v>
      </c>
      <c r="L14" s="211" t="s">
        <v>209</v>
      </c>
    </row>
    <row r="15" customFormat="false" ht="13.8" hidden="false" customHeight="false" outlineLevel="0" collapsed="false">
      <c r="A15" s="212" t="n">
        <v>0</v>
      </c>
      <c r="B15" s="213" t="s">
        <v>210</v>
      </c>
      <c r="C15" s="214" t="n">
        <v>0</v>
      </c>
      <c r="D15" s="215" t="n">
        <f aca="false">C15*A15</f>
        <v>0</v>
      </c>
      <c r="E15" s="215" t="n">
        <f aca="false">D15/12</f>
        <v>0</v>
      </c>
      <c r="F15" s="213" t="s">
        <v>211</v>
      </c>
      <c r="G15" s="216" t="n">
        <v>2</v>
      </c>
      <c r="H15" s="215" t="n">
        <f aca="false">E15/G15</f>
        <v>0</v>
      </c>
      <c r="I15" s="195" t="s">
        <v>212</v>
      </c>
      <c r="J15" s="195" t="n">
        <v>1</v>
      </c>
      <c r="K15" s="195" t="n">
        <v>2</v>
      </c>
      <c r="L15" s="195" t="n">
        <f aca="false">G15*J15*K15</f>
        <v>4</v>
      </c>
    </row>
    <row r="16" customFormat="false" ht="13.8" hidden="false" customHeight="false" outlineLevel="0" collapsed="false">
      <c r="A16" s="212" t="n">
        <v>0</v>
      </c>
      <c r="B16" s="213" t="s">
        <v>213</v>
      </c>
      <c r="C16" s="214" t="n">
        <v>0</v>
      </c>
      <c r="D16" s="215" t="n">
        <f aca="false">C16*A16</f>
        <v>0</v>
      </c>
      <c r="E16" s="215" t="n">
        <f aca="false">D16/12</f>
        <v>0</v>
      </c>
      <c r="F16" s="213" t="s">
        <v>211</v>
      </c>
      <c r="G16" s="216" t="n">
        <v>2</v>
      </c>
      <c r="H16" s="215" t="n">
        <f aca="false">E16/G16</f>
        <v>0</v>
      </c>
      <c r="I16" s="195" t="s">
        <v>212</v>
      </c>
      <c r="J16" s="195" t="n">
        <v>1</v>
      </c>
      <c r="K16" s="195" t="n">
        <v>2</v>
      </c>
      <c r="L16" s="195" t="n">
        <f aca="false">G16*J16*K16</f>
        <v>4</v>
      </c>
    </row>
    <row r="17" customFormat="false" ht="13.8" hidden="false" customHeight="false" outlineLevel="0" collapsed="false">
      <c r="A17" s="212" t="n">
        <v>0</v>
      </c>
      <c r="B17" s="213" t="s">
        <v>214</v>
      </c>
      <c r="C17" s="214" t="n">
        <v>0</v>
      </c>
      <c r="D17" s="215" t="n">
        <f aca="false">C17*A17</f>
        <v>0</v>
      </c>
      <c r="E17" s="215" t="n">
        <f aca="false">D17/12</f>
        <v>0</v>
      </c>
      <c r="F17" s="213" t="s">
        <v>211</v>
      </c>
      <c r="G17" s="216" t="n">
        <v>2</v>
      </c>
      <c r="H17" s="215" t="n">
        <f aca="false">E17/G17</f>
        <v>0</v>
      </c>
      <c r="I17" s="195" t="s">
        <v>212</v>
      </c>
      <c r="J17" s="195" t="n">
        <v>1</v>
      </c>
      <c r="K17" s="195" t="n">
        <v>2</v>
      </c>
      <c r="L17" s="195" t="n">
        <f aca="false">G17*J17*K17</f>
        <v>4</v>
      </c>
    </row>
    <row r="18" customFormat="false" ht="13.8" hidden="false" customHeight="false" outlineLevel="0" collapsed="false">
      <c r="A18" s="212" t="n">
        <v>0</v>
      </c>
      <c r="B18" s="213" t="s">
        <v>215</v>
      </c>
      <c r="C18" s="214" t="n">
        <v>0</v>
      </c>
      <c r="D18" s="215" t="n">
        <f aca="false">C18*A18</f>
        <v>0</v>
      </c>
      <c r="E18" s="215" t="n">
        <f aca="false">D18/12</f>
        <v>0</v>
      </c>
      <c r="F18" s="213" t="s">
        <v>211</v>
      </c>
      <c r="G18" s="216" t="n">
        <v>2</v>
      </c>
      <c r="H18" s="215" t="n">
        <f aca="false">E18/G18</f>
        <v>0</v>
      </c>
      <c r="I18" s="195" t="s">
        <v>212</v>
      </c>
      <c r="J18" s="195" t="n">
        <v>1</v>
      </c>
      <c r="K18" s="195" t="n">
        <v>1</v>
      </c>
      <c r="L18" s="195" t="n">
        <f aca="false">G18*J18*K18</f>
        <v>2</v>
      </c>
    </row>
    <row r="19" customFormat="false" ht="15" hidden="false" customHeight="true" outlineLevel="0" collapsed="false">
      <c r="A19" s="217" t="s">
        <v>216</v>
      </c>
      <c r="B19" s="217"/>
      <c r="C19" s="217"/>
      <c r="D19" s="217"/>
      <c r="E19" s="217"/>
      <c r="F19" s="217"/>
      <c r="G19" s="217"/>
      <c r="H19" s="218" t="n">
        <f aca="false">ROUND(SUM(H15:H18),2)</f>
        <v>0</v>
      </c>
    </row>
    <row r="20" customFormat="false" ht="13.8" hidden="false" customHeight="false" outlineLevel="0" collapsed="false">
      <c r="A20" s="219"/>
      <c r="B20" s="220"/>
      <c r="C20" s="220"/>
      <c r="D20" s="220"/>
      <c r="E20" s="221"/>
      <c r="F20" s="219"/>
      <c r="G20" s="222"/>
    </row>
    <row r="21" customFormat="false" ht="10.5" hidden="false" customHeight="true" outlineLevel="0" collapsed="false">
      <c r="A21" s="207"/>
      <c r="B21" s="208"/>
      <c r="G21" s="195"/>
    </row>
    <row r="22" customFormat="false" ht="27" hidden="false" customHeight="true" outlineLevel="0" collapsed="false">
      <c r="A22" s="206" t="s">
        <v>217</v>
      </c>
      <c r="B22" s="206"/>
      <c r="C22" s="206"/>
      <c r="D22" s="206"/>
      <c r="E22" s="206"/>
      <c r="F22" s="223"/>
      <c r="G22" s="223"/>
    </row>
    <row r="23" customFormat="false" ht="12" hidden="false" customHeight="true" outlineLevel="0" collapsed="false">
      <c r="A23" s="207"/>
      <c r="B23" s="208"/>
      <c r="G23" s="195"/>
    </row>
    <row r="24" customFormat="false" ht="25.5" hidden="false" customHeight="true" outlineLevel="0" collapsed="false">
      <c r="A24" s="209" t="s">
        <v>198</v>
      </c>
      <c r="B24" s="209" t="s">
        <v>199</v>
      </c>
      <c r="C24" s="209" t="s">
        <v>218</v>
      </c>
      <c r="D24" s="209" t="s">
        <v>219</v>
      </c>
      <c r="E24" s="209" t="s">
        <v>220</v>
      </c>
      <c r="F24" s="209" t="s">
        <v>221</v>
      </c>
      <c r="G24" s="195"/>
    </row>
    <row r="25" customFormat="false" ht="13.8" hidden="false" customHeight="false" outlineLevel="0" collapsed="false">
      <c r="A25" s="224" t="n">
        <v>0</v>
      </c>
      <c r="B25" s="225" t="s">
        <v>222</v>
      </c>
      <c r="C25" s="226" t="n">
        <v>0</v>
      </c>
      <c r="D25" s="227" t="n">
        <f aca="false">C25*A25</f>
        <v>0</v>
      </c>
      <c r="E25" s="227" t="n">
        <f aca="false">D25/F25</f>
        <v>0</v>
      </c>
      <c r="F25" s="228" t="n">
        <v>24</v>
      </c>
      <c r="G25" s="195"/>
    </row>
    <row r="26" customFormat="false" ht="13.8" hidden="false" customHeight="false" outlineLevel="0" collapsed="false">
      <c r="A26" s="224" t="n">
        <v>0</v>
      </c>
      <c r="B26" s="225" t="s">
        <v>223</v>
      </c>
      <c r="C26" s="226" t="n">
        <v>0</v>
      </c>
      <c r="D26" s="227" t="n">
        <f aca="false">C26*A26</f>
        <v>0</v>
      </c>
      <c r="E26" s="227" t="n">
        <f aca="false">D26/F26</f>
        <v>0</v>
      </c>
      <c r="F26" s="228" t="n">
        <v>12</v>
      </c>
      <c r="G26" s="195"/>
    </row>
    <row r="27" customFormat="false" ht="13.8" hidden="false" customHeight="false" outlineLevel="0" collapsed="false">
      <c r="A27" s="224" t="n">
        <v>0</v>
      </c>
      <c r="B27" s="225" t="s">
        <v>224</v>
      </c>
      <c r="C27" s="226" t="n">
        <v>0</v>
      </c>
      <c r="D27" s="227" t="n">
        <f aca="false">C27*A27</f>
        <v>0</v>
      </c>
      <c r="E27" s="227" t="n">
        <f aca="false">D27/F27</f>
        <v>0</v>
      </c>
      <c r="F27" s="228" t="n">
        <v>12</v>
      </c>
      <c r="G27" s="195"/>
    </row>
    <row r="28" customFormat="false" ht="12.75" hidden="false" customHeight="true" outlineLevel="0" collapsed="false">
      <c r="A28" s="224" t="n">
        <v>0</v>
      </c>
      <c r="B28" s="225" t="s">
        <v>225</v>
      </c>
      <c r="C28" s="226" t="n">
        <v>0</v>
      </c>
      <c r="D28" s="227" t="n">
        <f aca="false">C28*A28</f>
        <v>0</v>
      </c>
      <c r="E28" s="227" t="n">
        <f aca="false">D28/F28</f>
        <v>0</v>
      </c>
      <c r="F28" s="228" t="n">
        <v>24</v>
      </c>
      <c r="G28" s="195"/>
    </row>
    <row r="29" customFormat="false" ht="12.75" hidden="false" customHeight="true" outlineLevel="0" collapsed="false">
      <c r="A29" s="224" t="n">
        <v>0</v>
      </c>
      <c r="B29" s="229" t="s">
        <v>226</v>
      </c>
      <c r="C29" s="226" t="n">
        <v>0</v>
      </c>
      <c r="D29" s="227" t="n">
        <f aca="false">C29*A29</f>
        <v>0</v>
      </c>
      <c r="E29" s="227" t="n">
        <f aca="false">D29/F29</f>
        <v>0</v>
      </c>
      <c r="F29" s="228" t="n">
        <v>12</v>
      </c>
      <c r="G29" s="195"/>
    </row>
    <row r="30" customFormat="false" ht="12.75" hidden="false" customHeight="true" outlineLevel="0" collapsed="false">
      <c r="A30" s="224" t="n">
        <v>0</v>
      </c>
      <c r="B30" s="229" t="s">
        <v>227</v>
      </c>
      <c r="C30" s="226" t="n">
        <v>0</v>
      </c>
      <c r="D30" s="227" t="n">
        <f aca="false">C30*A30</f>
        <v>0</v>
      </c>
      <c r="E30" s="227" t="n">
        <f aca="false">D30/F30</f>
        <v>0</v>
      </c>
      <c r="F30" s="228" t="n">
        <v>24</v>
      </c>
      <c r="G30" s="195"/>
    </row>
    <row r="31" customFormat="false" ht="12.75" hidden="false" customHeight="true" outlineLevel="0" collapsed="false">
      <c r="A31" s="217" t="s">
        <v>228</v>
      </c>
      <c r="B31" s="217"/>
      <c r="C31" s="217"/>
      <c r="D31" s="217"/>
      <c r="E31" s="230" t="n">
        <f aca="false">ROUND(SUM(E25:E30),2)</f>
        <v>0</v>
      </c>
      <c r="F31" s="231"/>
      <c r="G31" s="195"/>
    </row>
    <row r="32" customFormat="false" ht="26.25" hidden="false" customHeight="true" outlineLevel="0" collapsed="false">
      <c r="A32" s="209" t="s">
        <v>229</v>
      </c>
      <c r="B32" s="209"/>
      <c r="C32" s="209"/>
      <c r="D32" s="209"/>
      <c r="E32" s="232" t="n">
        <f aca="false">E31/2</f>
        <v>0</v>
      </c>
      <c r="G32" s="195"/>
    </row>
    <row r="33" customFormat="false" ht="13.8" hidden="false" customHeight="false" outlineLevel="0" collapsed="false">
      <c r="G33" s="195"/>
    </row>
    <row r="34" customFormat="false" ht="13.8" hidden="false" customHeight="false" outlineLevel="0" collapsed="false">
      <c r="G34" s="195"/>
    </row>
    <row r="35" customFormat="false" ht="13.8" hidden="false" customHeight="false" outlineLevel="0" collapsed="false">
      <c r="G35" s="195"/>
    </row>
    <row r="36" customFormat="false" ht="15" hidden="false" customHeight="true" outlineLevel="0" collapsed="false">
      <c r="G36" s="195"/>
    </row>
    <row r="37" customFormat="false" ht="15" hidden="false" customHeight="true" outlineLevel="0" collapsed="false">
      <c r="G37" s="195"/>
    </row>
    <row r="38" customFormat="false" ht="13.8" hidden="false" customHeight="false" outlineLevel="0" collapsed="false">
      <c r="G38" s="195"/>
    </row>
    <row r="39" customFormat="false" ht="13.8" hidden="false" customHeight="false" outlineLevel="0" collapsed="false">
      <c r="G39" s="195"/>
    </row>
  </sheetData>
  <autoFilter ref="I14:L19"/>
  <mergeCells count="12">
    <mergeCell ref="A2:H2"/>
    <mergeCell ref="A3:H3"/>
    <mergeCell ref="A5:G5"/>
    <mergeCell ref="A6:G6"/>
    <mergeCell ref="A7:G7"/>
    <mergeCell ref="A8:G8"/>
    <mergeCell ref="A10:G10"/>
    <mergeCell ref="A12:G12"/>
    <mergeCell ref="A19:G19"/>
    <mergeCell ref="A22:E22"/>
    <mergeCell ref="A31:D31"/>
    <mergeCell ref="A32:D32"/>
  </mergeCell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O1048576"/>
  <sheetViews>
    <sheetView showFormulas="false" showGridLines="true" showRowColHeaders="true" showZeros="true" rightToLeft="false" tabSelected="false" showOutlineSymbols="true" defaultGridColor="true" view="normal" topLeftCell="A13" colorId="64" zoomScale="80" zoomScaleNormal="80" zoomScalePageLayoutView="100" workbookViewId="0">
      <selection pane="topLeft" activeCell="C54" activeCellId="0" sqref="C54"/>
    </sheetView>
  </sheetViews>
  <sheetFormatPr defaultColWidth="11.625" defaultRowHeight="13.8" customHeight="true" zeroHeight="false" outlineLevelRow="0" outlineLevelCol="0"/>
  <cols>
    <col collapsed="false" customWidth="true" hidden="false" outlineLevel="0" max="1" min="1" style="1" width="47.14"/>
    <col collapsed="false" customWidth="true" hidden="false" outlineLevel="0" max="2" min="2" style="1" width="13.7"/>
    <col collapsed="false" customWidth="true" hidden="false" outlineLevel="0" max="3" min="3" style="1" width="12.15"/>
    <col collapsed="false" customWidth="true" hidden="false" outlineLevel="0" max="4" min="4" style="1" width="17.59"/>
    <col collapsed="false" customWidth="true" hidden="false" outlineLevel="0" max="5" min="5" style="1" width="11.99"/>
    <col collapsed="false" customWidth="false" hidden="false" outlineLevel="0" max="6" min="6" style="1" width="11.61"/>
    <col collapsed="false" customWidth="true" hidden="true" outlineLevel="0" max="7" min="7" style="1" width="12.71"/>
    <col collapsed="false" customWidth="true" hidden="false" outlineLevel="0" max="8" min="8" style="1" width="12.15"/>
    <col collapsed="false" customWidth="false" hidden="false" outlineLevel="0" max="256" min="9" style="1" width="11.61"/>
    <col collapsed="false" customWidth="true" hidden="false" outlineLevel="0" max="257" min="257" style="1" width="47.14"/>
    <col collapsed="false" customWidth="true" hidden="false" outlineLevel="0" max="258" min="258" style="1" width="13.7"/>
    <col collapsed="false" customWidth="true" hidden="false" outlineLevel="0" max="259" min="259" style="1" width="12.15"/>
    <col collapsed="false" customWidth="true" hidden="false" outlineLevel="0" max="260" min="260" style="1" width="17.59"/>
    <col collapsed="false" customWidth="true" hidden="false" outlineLevel="0" max="261" min="261" style="1" width="11.99"/>
    <col collapsed="false" customWidth="false" hidden="false" outlineLevel="0" max="262" min="262" style="1" width="11.61"/>
    <col collapsed="false" customWidth="true" hidden="false" outlineLevel="0" max="263" min="263" style="1" width="12.71"/>
    <col collapsed="false" customWidth="true" hidden="false" outlineLevel="0" max="264" min="264" style="1" width="12.15"/>
    <col collapsed="false" customWidth="false" hidden="false" outlineLevel="0" max="512" min="265" style="1" width="11.61"/>
    <col collapsed="false" customWidth="true" hidden="false" outlineLevel="0" max="513" min="513" style="1" width="47.14"/>
    <col collapsed="false" customWidth="true" hidden="false" outlineLevel="0" max="514" min="514" style="1" width="13.7"/>
    <col collapsed="false" customWidth="true" hidden="false" outlineLevel="0" max="515" min="515" style="1" width="12.15"/>
    <col collapsed="false" customWidth="true" hidden="false" outlineLevel="0" max="516" min="516" style="1" width="17.59"/>
    <col collapsed="false" customWidth="true" hidden="false" outlineLevel="0" max="517" min="517" style="1" width="11.99"/>
    <col collapsed="false" customWidth="false" hidden="false" outlineLevel="0" max="518" min="518" style="1" width="11.61"/>
    <col collapsed="false" customWidth="true" hidden="false" outlineLevel="0" max="519" min="519" style="1" width="12.71"/>
    <col collapsed="false" customWidth="true" hidden="false" outlineLevel="0" max="520" min="520" style="1" width="12.15"/>
    <col collapsed="false" customWidth="false" hidden="false" outlineLevel="0" max="768" min="521" style="1" width="11.61"/>
    <col collapsed="false" customWidth="true" hidden="false" outlineLevel="0" max="769" min="769" style="1" width="47.14"/>
    <col collapsed="false" customWidth="true" hidden="false" outlineLevel="0" max="770" min="770" style="1" width="13.7"/>
    <col collapsed="false" customWidth="true" hidden="false" outlineLevel="0" max="771" min="771" style="1" width="12.15"/>
    <col collapsed="false" customWidth="true" hidden="false" outlineLevel="0" max="772" min="772" style="1" width="17.59"/>
    <col collapsed="false" customWidth="true" hidden="false" outlineLevel="0" max="773" min="773" style="1" width="11.99"/>
    <col collapsed="false" customWidth="false" hidden="false" outlineLevel="0" max="774" min="774" style="1" width="11.61"/>
    <col collapsed="false" customWidth="true" hidden="false" outlineLevel="0" max="775" min="775" style="1" width="12.71"/>
    <col collapsed="false" customWidth="true" hidden="false" outlineLevel="0" max="776" min="776" style="1" width="12.15"/>
    <col collapsed="false" customWidth="false" hidden="false" outlineLevel="0" max="1024" min="777" style="1" width="11.61"/>
  </cols>
  <sheetData>
    <row r="1" customFormat="false" ht="18.75" hidden="false" customHeight="true" outlineLevel="0" collapsed="false">
      <c r="A1" s="233" t="s">
        <v>230</v>
      </c>
      <c r="B1" s="233"/>
      <c r="C1" s="233"/>
      <c r="D1" s="233"/>
      <c r="E1" s="233"/>
      <c r="F1" s="233"/>
    </row>
    <row r="2" customFormat="false" ht="18.75" hidden="false" customHeight="true" outlineLevel="0" collapsed="false">
      <c r="A2" s="234" t="s">
        <v>231</v>
      </c>
      <c r="B2" s="234"/>
      <c r="C2" s="234"/>
      <c r="D2" s="234"/>
      <c r="E2" s="234"/>
      <c r="F2" s="234"/>
    </row>
    <row r="3" customFormat="false" ht="9.75" hidden="false" customHeight="true" outlineLevel="0" collapsed="false"/>
    <row r="4" customFormat="false" ht="19.7" hidden="false" customHeight="false" outlineLevel="0" collapsed="false">
      <c r="A4" s="235" t="s">
        <v>232</v>
      </c>
    </row>
    <row r="6" customFormat="false" ht="15.75" hidden="false" customHeight="true" outlineLevel="0" collapsed="false">
      <c r="A6" s="1" t="s">
        <v>233</v>
      </c>
    </row>
    <row r="9" customFormat="false" ht="13.8" hidden="false" customHeight="false" outlineLevel="0" collapsed="false">
      <c r="A9" s="236" t="s">
        <v>234</v>
      </c>
    </row>
    <row r="10" customFormat="false" ht="13.8" hidden="false" customHeight="false" outlineLevel="0" collapsed="false">
      <c r="A10" s="237" t="s">
        <v>235</v>
      </c>
      <c r="B10" s="238" t="s">
        <v>236</v>
      </c>
      <c r="C10" s="238" t="s">
        <v>237</v>
      </c>
      <c r="D10" s="239" t="s">
        <v>200</v>
      </c>
      <c r="E10" s="239" t="s">
        <v>117</v>
      </c>
      <c r="F10" s="240" t="s">
        <v>238</v>
      </c>
    </row>
    <row r="11" customFormat="false" ht="13.8" hidden="false" customHeight="false" outlineLevel="0" collapsed="false">
      <c r="A11" s="241" t="s">
        <v>239</v>
      </c>
      <c r="B11" s="242" t="s">
        <v>240</v>
      </c>
      <c r="C11" s="242" t="n">
        <v>1</v>
      </c>
      <c r="D11" s="243"/>
      <c r="E11" s="244" t="n">
        <f aca="false">C11*D11</f>
        <v>0</v>
      </c>
      <c r="F11" s="245"/>
      <c r="G11" s="246"/>
    </row>
    <row r="12" customFormat="false" ht="13.8" hidden="false" customHeight="false" outlineLevel="0" collapsed="false">
      <c r="A12" s="247" t="s">
        <v>241</v>
      </c>
      <c r="B12" s="248" t="s">
        <v>242</v>
      </c>
      <c r="C12" s="242" t="n">
        <v>10</v>
      </c>
      <c r="D12" s="249"/>
      <c r="E12" s="249"/>
      <c r="F12" s="245"/>
    </row>
    <row r="13" customFormat="false" ht="13.8" hidden="false" customHeight="false" outlineLevel="0" collapsed="false">
      <c r="A13" s="247" t="s">
        <v>243</v>
      </c>
      <c r="B13" s="248" t="s">
        <v>242</v>
      </c>
      <c r="C13" s="250"/>
      <c r="D13" s="249"/>
      <c r="E13" s="249"/>
      <c r="F13" s="251"/>
      <c r="G13" s="252"/>
    </row>
    <row r="14" customFormat="false" ht="13.8" hidden="false" customHeight="false" outlineLevel="0" collapsed="false">
      <c r="A14" s="247" t="s">
        <v>244</v>
      </c>
      <c r="B14" s="248" t="s">
        <v>32</v>
      </c>
      <c r="C14" s="253" t="n">
        <v>100</v>
      </c>
      <c r="D14" s="249" t="n">
        <f aca="false">E11</f>
        <v>0</v>
      </c>
      <c r="E14" s="249" t="n">
        <f aca="false">C14*D14/100</f>
        <v>0</v>
      </c>
      <c r="F14" s="245"/>
    </row>
    <row r="15" customFormat="false" ht="13.8" hidden="false" customHeight="false" outlineLevel="0" collapsed="false">
      <c r="A15" s="254" t="s">
        <v>245</v>
      </c>
      <c r="B15" s="255" t="s">
        <v>246</v>
      </c>
      <c r="C15" s="255" t="n">
        <f aca="false">C12*12</f>
        <v>120</v>
      </c>
      <c r="D15" s="256" t="n">
        <f aca="false">IF(C13&lt;=C12,E14,0)</f>
        <v>0</v>
      </c>
      <c r="E15" s="256" t="n">
        <f aca="false">IFERROR(D15/C15,0)</f>
        <v>0</v>
      </c>
      <c r="F15" s="245"/>
      <c r="H15" s="257"/>
    </row>
    <row r="16" customFormat="false" ht="13.8" hidden="false" customHeight="false" outlineLevel="0" collapsed="false">
      <c r="A16" s="258"/>
      <c r="B16" s="258"/>
      <c r="C16" s="258"/>
      <c r="D16" s="259" t="s">
        <v>247</v>
      </c>
      <c r="E16" s="260" t="n">
        <v>1</v>
      </c>
      <c r="F16" s="261" t="n">
        <f aca="false">E15*E16</f>
        <v>0</v>
      </c>
    </row>
    <row r="18" customFormat="false" ht="13.8" hidden="false" customHeight="false" outlineLevel="0" collapsed="false">
      <c r="A18" s="236" t="s">
        <v>248</v>
      </c>
    </row>
    <row r="19" customFormat="false" ht="13.8" hidden="false" customHeight="false" outlineLevel="0" collapsed="false">
      <c r="A19" s="262" t="s">
        <v>235</v>
      </c>
      <c r="B19" s="263" t="s">
        <v>236</v>
      </c>
      <c r="C19" s="238" t="s">
        <v>237</v>
      </c>
      <c r="D19" s="239" t="s">
        <v>200</v>
      </c>
      <c r="E19" s="264" t="s">
        <v>117</v>
      </c>
      <c r="F19" s="240" t="s">
        <v>238</v>
      </c>
    </row>
    <row r="20" customFormat="false" ht="13.8" hidden="false" customHeight="false" outlineLevel="0" collapsed="false">
      <c r="A20" s="247" t="s">
        <v>239</v>
      </c>
      <c r="B20" s="248" t="s">
        <v>240</v>
      </c>
      <c r="C20" s="242" t="n">
        <v>1</v>
      </c>
      <c r="D20" s="249" t="n">
        <f aca="false">D11</f>
        <v>0</v>
      </c>
      <c r="E20" s="249" t="n">
        <f aca="false">C20*D20</f>
        <v>0</v>
      </c>
      <c r="F20" s="252"/>
    </row>
    <row r="21" customFormat="false" ht="13.8" hidden="false" customHeight="false" outlineLevel="0" collapsed="false">
      <c r="A21" s="247" t="s">
        <v>249</v>
      </c>
      <c r="B21" s="248" t="s">
        <v>32</v>
      </c>
      <c r="C21" s="250"/>
      <c r="D21" s="249"/>
      <c r="E21" s="249"/>
      <c r="F21" s="36"/>
    </row>
    <row r="22" customFormat="false" ht="13.8" hidden="false" customHeight="false" outlineLevel="0" collapsed="false">
      <c r="A22" s="247" t="s">
        <v>250</v>
      </c>
      <c r="B22" s="248" t="s">
        <v>251</v>
      </c>
      <c r="C22" s="265" t="n">
        <f aca="false">E20</f>
        <v>0</v>
      </c>
      <c r="D22" s="249"/>
      <c r="E22" s="249"/>
      <c r="F22" s="252"/>
    </row>
    <row r="23" customFormat="false" ht="13.8" hidden="false" customHeight="false" outlineLevel="0" collapsed="false">
      <c r="A23" s="247" t="s">
        <v>252</v>
      </c>
      <c r="B23" s="248" t="s">
        <v>251</v>
      </c>
      <c r="C23" s="249" t="n">
        <f aca="false">C22</f>
        <v>0</v>
      </c>
      <c r="D23" s="249"/>
      <c r="E23" s="249"/>
      <c r="F23" s="252"/>
      <c r="H23" s="252"/>
      <c r="K23" s="266"/>
      <c r="L23" s="266"/>
      <c r="M23" s="266"/>
      <c r="N23" s="266"/>
    </row>
    <row r="24" customFormat="false" ht="13.8" hidden="false" customHeight="false" outlineLevel="0" collapsed="false">
      <c r="A24" s="254" t="s">
        <v>253</v>
      </c>
      <c r="B24" s="255" t="s">
        <v>251</v>
      </c>
      <c r="C24" s="255"/>
      <c r="D24" s="256" t="n">
        <f aca="false">C21*C23/12/100</f>
        <v>0</v>
      </c>
      <c r="E24" s="256" t="n">
        <f aca="false">D24</f>
        <v>0</v>
      </c>
      <c r="F24" s="267" t="n">
        <f aca="false">(E23*C24)/100/12</f>
        <v>0</v>
      </c>
    </row>
    <row r="25" customFormat="false" ht="13.8" hidden="false" customHeight="false" outlineLevel="0" collapsed="false">
      <c r="C25" s="268"/>
      <c r="D25" s="259" t="s">
        <v>247</v>
      </c>
      <c r="E25" s="260" t="n">
        <v>1</v>
      </c>
      <c r="F25" s="261" t="n">
        <f aca="false">E24</f>
        <v>0</v>
      </c>
      <c r="L25" s="31"/>
      <c r="M25" s="31"/>
      <c r="N25" s="31"/>
      <c r="O25" s="266"/>
    </row>
    <row r="26" customFormat="false" ht="13.8" hidden="false" customHeight="false" outlineLevel="0" collapsed="false">
      <c r="N26" s="31"/>
    </row>
    <row r="27" customFormat="false" ht="13.8" hidden="false" customHeight="false" outlineLevel="0" collapsed="false">
      <c r="A27" s="269" t="s">
        <v>254</v>
      </c>
    </row>
    <row r="28" customFormat="false" ht="13.8" hidden="false" customHeight="false" outlineLevel="0" collapsed="false">
      <c r="A28" s="237" t="s">
        <v>235</v>
      </c>
      <c r="B28" s="238" t="s">
        <v>236</v>
      </c>
      <c r="C28" s="238" t="s">
        <v>237</v>
      </c>
      <c r="D28" s="239" t="s">
        <v>200</v>
      </c>
      <c r="E28" s="239" t="s">
        <v>117</v>
      </c>
      <c r="F28" s="240" t="s">
        <v>238</v>
      </c>
    </row>
    <row r="29" customFormat="false" ht="13.8" hidden="false" customHeight="false" outlineLevel="0" collapsed="false">
      <c r="A29" s="241" t="s">
        <v>255</v>
      </c>
      <c r="B29" s="242" t="s">
        <v>240</v>
      </c>
      <c r="C29" s="244" t="n">
        <f aca="false">$C$11</f>
        <v>1</v>
      </c>
      <c r="D29" s="244" t="n">
        <f aca="false">0.01*($E$11)</f>
        <v>0</v>
      </c>
      <c r="E29" s="244" t="n">
        <f aca="false">C29*D29</f>
        <v>0</v>
      </c>
      <c r="F29" s="245"/>
      <c r="H29" s="257"/>
    </row>
    <row r="30" customFormat="false" ht="13.8" hidden="false" customHeight="false" outlineLevel="0" collapsed="false">
      <c r="A30" s="247" t="s">
        <v>256</v>
      </c>
      <c r="B30" s="248" t="s">
        <v>240</v>
      </c>
      <c r="C30" s="244" t="n">
        <f aca="false">$C$11</f>
        <v>1</v>
      </c>
      <c r="D30" s="270"/>
      <c r="E30" s="249" t="n">
        <f aca="false">C30*D30</f>
        <v>0</v>
      </c>
      <c r="F30" s="245"/>
      <c r="H30" s="257"/>
    </row>
    <row r="31" customFormat="false" ht="13.8" hidden="false" customHeight="false" outlineLevel="0" collapsed="false">
      <c r="A31" s="271" t="s">
        <v>257</v>
      </c>
      <c r="B31" s="272" t="s">
        <v>240</v>
      </c>
      <c r="C31" s="273" t="n">
        <f aca="false">$C$11</f>
        <v>1</v>
      </c>
      <c r="D31" s="274"/>
      <c r="E31" s="275" t="n">
        <f aca="false">C31*D31</f>
        <v>0</v>
      </c>
      <c r="F31" s="245"/>
      <c r="H31" s="257"/>
    </row>
    <row r="32" customFormat="false" ht="13.8" hidden="false" customHeight="false" outlineLevel="0" collapsed="false">
      <c r="A32" s="276" t="s">
        <v>258</v>
      </c>
      <c r="B32" s="277" t="s">
        <v>246</v>
      </c>
      <c r="C32" s="277" t="n">
        <v>12</v>
      </c>
      <c r="D32" s="278" t="n">
        <f aca="false">SUM(E29:E31)</f>
        <v>0</v>
      </c>
      <c r="E32" s="278" t="n">
        <f aca="false">D32/C32</f>
        <v>0</v>
      </c>
      <c r="F32" s="279" t="n">
        <f aca="false">ROUND(E32,2)</f>
        <v>0</v>
      </c>
    </row>
    <row r="33" customFormat="false" ht="13.8" hidden="false" customHeight="false" outlineLevel="0" collapsed="false">
      <c r="A33" s="280"/>
      <c r="B33" s="281"/>
      <c r="C33" s="252"/>
      <c r="D33" s="259"/>
      <c r="E33" s="282"/>
      <c r="F33" s="36"/>
    </row>
    <row r="35" customFormat="false" ht="13.8" hidden="false" customHeight="false" outlineLevel="0" collapsed="false">
      <c r="A35" s="269" t="s">
        <v>259</v>
      </c>
      <c r="B35" s="283"/>
    </row>
    <row r="36" customFormat="false" ht="13.8" hidden="false" customHeight="false" outlineLevel="0" collapsed="false">
      <c r="A36" s="276" t="s">
        <v>260</v>
      </c>
      <c r="B36" s="284" t="n">
        <v>1500</v>
      </c>
    </row>
    <row r="37" customFormat="false" ht="13.8" hidden="false" customHeight="false" outlineLevel="0" collapsed="false">
      <c r="A37" s="237" t="s">
        <v>235</v>
      </c>
      <c r="B37" s="238" t="s">
        <v>236</v>
      </c>
      <c r="C37" s="238" t="s">
        <v>261</v>
      </c>
      <c r="D37" s="239" t="s">
        <v>200</v>
      </c>
      <c r="E37" s="239" t="s">
        <v>117</v>
      </c>
      <c r="F37" s="240" t="s">
        <v>238</v>
      </c>
    </row>
    <row r="38" customFormat="false" ht="13.8" hidden="false" customHeight="false" outlineLevel="0" collapsed="false">
      <c r="A38" s="241" t="s">
        <v>262</v>
      </c>
      <c r="B38" s="242" t="s">
        <v>263</v>
      </c>
      <c r="C38" s="285"/>
      <c r="D38" s="286"/>
      <c r="E38" s="244"/>
      <c r="F38" s="245"/>
    </row>
    <row r="39" customFormat="false" ht="13.8" hidden="false" customHeight="false" outlineLevel="0" collapsed="false">
      <c r="A39" s="247" t="s">
        <v>264</v>
      </c>
      <c r="B39" s="248" t="s">
        <v>265</v>
      </c>
      <c r="C39" s="287" t="n">
        <f aca="false">B36</f>
        <v>1500</v>
      </c>
      <c r="D39" s="288" t="str">
        <f aca="false">IFERROR(+D38/C38,"-")</f>
        <v>-</v>
      </c>
      <c r="E39" s="249" t="str">
        <f aca="false">IFERROR(C39*D39,"-")</f>
        <v>-</v>
      </c>
    </row>
    <row r="40" customFormat="false" ht="13.8" hidden="false" customHeight="false" outlineLevel="0" collapsed="false">
      <c r="A40" s="247" t="s">
        <v>266</v>
      </c>
      <c r="B40" s="248" t="s">
        <v>267</v>
      </c>
      <c r="C40" s="289"/>
      <c r="D40" s="270"/>
      <c r="E40" s="249"/>
      <c r="F40" s="245"/>
    </row>
    <row r="41" customFormat="false" ht="13.8" hidden="false" customHeight="false" outlineLevel="0" collapsed="false">
      <c r="A41" s="247" t="s">
        <v>268</v>
      </c>
      <c r="B41" s="248" t="s">
        <v>265</v>
      </c>
      <c r="C41" s="290" t="n">
        <f aca="false">C39</f>
        <v>1500</v>
      </c>
      <c r="D41" s="291" t="n">
        <f aca="false">C40*D40/10000</f>
        <v>0</v>
      </c>
      <c r="E41" s="249" t="n">
        <f aca="false">C41*D41</f>
        <v>0</v>
      </c>
    </row>
    <row r="42" customFormat="false" ht="13.8" hidden="false" customHeight="false" outlineLevel="0" collapsed="false">
      <c r="A42" s="276" t="s">
        <v>269</v>
      </c>
      <c r="B42" s="277" t="s">
        <v>270</v>
      </c>
      <c r="C42" s="292"/>
      <c r="D42" s="293" t="n">
        <f aca="false">IFERROR(D39+D41,0)</f>
        <v>0</v>
      </c>
      <c r="E42" s="275"/>
    </row>
    <row r="43" customFormat="false" ht="13.8" hidden="false" customHeight="false" outlineLevel="0" collapsed="false">
      <c r="A43" s="276" t="s">
        <v>271</v>
      </c>
      <c r="B43" s="277" t="s">
        <v>240</v>
      </c>
      <c r="C43" s="294" t="n">
        <f aca="false">$C$11</f>
        <v>1</v>
      </c>
      <c r="D43" s="295"/>
      <c r="E43" s="296" t="n">
        <f aca="false">SUM(E38:E42)</f>
        <v>0</v>
      </c>
      <c r="F43" s="279" t="n">
        <f aca="false">ROUND(E43*C43,2)</f>
        <v>0</v>
      </c>
    </row>
    <row r="46" customFormat="false" ht="13.8" hidden="false" customHeight="false" outlineLevel="0" collapsed="false">
      <c r="A46" s="269" t="s">
        <v>272</v>
      </c>
    </row>
    <row r="47" customFormat="false" ht="13.8" hidden="false" customHeight="false" outlineLevel="0" collapsed="false">
      <c r="A47" s="237" t="s">
        <v>235</v>
      </c>
      <c r="B47" s="238" t="s">
        <v>236</v>
      </c>
      <c r="C47" s="238" t="s">
        <v>237</v>
      </c>
      <c r="D47" s="239" t="s">
        <v>200</v>
      </c>
      <c r="E47" s="239" t="s">
        <v>117</v>
      </c>
      <c r="F47" s="240" t="s">
        <v>238</v>
      </c>
    </row>
    <row r="48" customFormat="false" ht="13.8" hidden="false" customHeight="false" outlineLevel="0" collapsed="false">
      <c r="A48" s="241" t="s">
        <v>273</v>
      </c>
      <c r="B48" s="242" t="s">
        <v>270</v>
      </c>
      <c r="C48" s="290" t="n">
        <f aca="false">C39</f>
        <v>1500</v>
      </c>
      <c r="D48" s="291" t="n">
        <f aca="false">$D$11*0.05/12/C48</f>
        <v>0</v>
      </c>
      <c r="E48" s="244" t="n">
        <f aca="false">C48*D48</f>
        <v>0</v>
      </c>
      <c r="F48" s="245"/>
    </row>
    <row r="49" customFormat="false" ht="13.8" hidden="false" customHeight="false" outlineLevel="0" collapsed="false">
      <c r="A49" s="241" t="s">
        <v>274</v>
      </c>
      <c r="B49" s="248" t="s">
        <v>251</v>
      </c>
      <c r="C49" s="297"/>
      <c r="D49" s="243"/>
      <c r="E49" s="244" t="n">
        <f aca="false">C49*D49</f>
        <v>0</v>
      </c>
      <c r="F49" s="245"/>
    </row>
    <row r="50" customFormat="false" ht="13.8" hidden="false" customHeight="false" outlineLevel="0" collapsed="false">
      <c r="A50" s="276" t="s">
        <v>275</v>
      </c>
      <c r="B50" s="277" t="s">
        <v>240</v>
      </c>
      <c r="C50" s="294" t="n">
        <f aca="false">$C$11</f>
        <v>1</v>
      </c>
      <c r="D50" s="295"/>
      <c r="E50" s="298" t="n">
        <f aca="false">E48+E49</f>
        <v>0</v>
      </c>
      <c r="F50" s="261" t="n">
        <f aca="false">ROUND(C50*E50,2)</f>
        <v>0</v>
      </c>
      <c r="H50" s="257"/>
    </row>
    <row r="51" customFormat="false" ht="13.8" hidden="false" customHeight="false" outlineLevel="0" collapsed="false">
      <c r="H51" s="299"/>
    </row>
    <row r="52" customFormat="false" ht="13.8" hidden="false" customHeight="false" outlineLevel="0" collapsed="false">
      <c r="A52" s="269" t="s">
        <v>276</v>
      </c>
      <c r="H52" s="257"/>
    </row>
    <row r="53" customFormat="false" ht="13.8" hidden="false" customHeight="false" outlineLevel="0" collapsed="false">
      <c r="A53" s="237" t="s">
        <v>235</v>
      </c>
      <c r="B53" s="238" t="s">
        <v>236</v>
      </c>
      <c r="C53" s="238" t="s">
        <v>237</v>
      </c>
      <c r="D53" s="239" t="s">
        <v>200</v>
      </c>
      <c r="E53" s="239" t="s">
        <v>117</v>
      </c>
      <c r="F53" s="240" t="s">
        <v>238</v>
      </c>
    </row>
    <row r="54" customFormat="false" ht="13.8" hidden="false" customHeight="false" outlineLevel="0" collapsed="false">
      <c r="A54" s="241" t="s">
        <v>277</v>
      </c>
      <c r="B54" s="242" t="s">
        <v>240</v>
      </c>
      <c r="C54" s="300"/>
      <c r="D54" s="243"/>
      <c r="E54" s="244" t="n">
        <f aca="false">C54*D54</f>
        <v>0</v>
      </c>
      <c r="F54" s="245"/>
    </row>
    <row r="55" customFormat="false" ht="13.8" hidden="false" customHeight="false" outlineLevel="0" collapsed="false">
      <c r="A55" s="241" t="s">
        <v>278</v>
      </c>
      <c r="B55" s="242" t="s">
        <v>240</v>
      </c>
      <c r="C55" s="300"/>
      <c r="D55" s="244"/>
      <c r="E55" s="244"/>
    </row>
    <row r="56" customFormat="false" ht="13.8" hidden="false" customHeight="false" outlineLevel="0" collapsed="false">
      <c r="A56" s="241" t="s">
        <v>279</v>
      </c>
      <c r="B56" s="242" t="s">
        <v>240</v>
      </c>
      <c r="C56" s="244" t="n">
        <f aca="false">C54*C55</f>
        <v>0</v>
      </c>
      <c r="D56" s="243" t="n">
        <v>0</v>
      </c>
      <c r="E56" s="244" t="n">
        <f aca="false">C56*D56</f>
        <v>0</v>
      </c>
    </row>
    <row r="57" customFormat="false" ht="13.8" hidden="false" customHeight="false" outlineLevel="0" collapsed="false">
      <c r="A57" s="301" t="s">
        <v>280</v>
      </c>
      <c r="B57" s="248" t="s">
        <v>281</v>
      </c>
      <c r="C57" s="302"/>
      <c r="D57" s="249" t="n">
        <f aca="false">E54+E56</f>
        <v>0</v>
      </c>
      <c r="E57" s="249" t="str">
        <f aca="false">IFERROR(D57/C57,"-")</f>
        <v>-</v>
      </c>
      <c r="G57" s="257"/>
    </row>
    <row r="58" customFormat="false" ht="13.8" hidden="false" customHeight="false" outlineLevel="0" collapsed="false">
      <c r="A58" s="247" t="s">
        <v>282</v>
      </c>
      <c r="B58" s="248" t="s">
        <v>265</v>
      </c>
      <c r="C58" s="302"/>
      <c r="D58" s="249" t="str">
        <f aca="false">E57</f>
        <v>-</v>
      </c>
      <c r="E58" s="249" t="n">
        <f aca="false">IFERROR(C58*D58,0)</f>
        <v>0</v>
      </c>
    </row>
    <row r="59" customFormat="false" ht="13.8" hidden="false" customHeight="false" outlineLevel="0" collapsed="false">
      <c r="A59" s="276" t="s">
        <v>271</v>
      </c>
      <c r="B59" s="277" t="s">
        <v>240</v>
      </c>
      <c r="C59" s="294" t="n">
        <f aca="false">$C$11</f>
        <v>1</v>
      </c>
      <c r="D59" s="295"/>
      <c r="E59" s="296" t="n">
        <f aca="false">E58</f>
        <v>0</v>
      </c>
      <c r="F59" s="261" t="n">
        <f aca="false">ROUND(C59*E59,2)</f>
        <v>0</v>
      </c>
    </row>
    <row r="62" customFormat="false" ht="13.8" hidden="false" customHeight="false" outlineLevel="0" collapsed="false">
      <c r="A62" s="303" t="s">
        <v>283</v>
      </c>
      <c r="B62" s="304"/>
      <c r="C62" s="304"/>
      <c r="D62" s="305"/>
      <c r="E62" s="306"/>
      <c r="F62" s="261" t="n">
        <f aca="false">ROUND(+SUM(F11:F60),2)</f>
        <v>0</v>
      </c>
      <c r="G62" s="257"/>
    </row>
    <row r="65" customFormat="false" ht="13.8" hidden="false" customHeight="false" outlineLevel="0" collapsed="false">
      <c r="A65" s="307" t="s">
        <v>182</v>
      </c>
    </row>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2">
    <mergeCell ref="A1:F1"/>
    <mergeCell ref="A2:F2"/>
  </mergeCell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MJ1048576"/>
  <sheetViews>
    <sheetView showFormulas="false" showGridLines="true" showRowColHeaders="true" showZeros="true" rightToLeft="false" tabSelected="true" showOutlineSymbols="true" defaultGridColor="true" view="normal" topLeftCell="A1" colorId="64" zoomScale="80" zoomScaleNormal="80" zoomScalePageLayoutView="100" workbookViewId="0">
      <selection pane="topLeft" activeCell="B26" activeCellId="0" sqref="B26"/>
    </sheetView>
  </sheetViews>
  <sheetFormatPr defaultColWidth="9.13671875" defaultRowHeight="13.8" customHeight="true" zeroHeight="false" outlineLevelRow="0" outlineLevelCol="0"/>
  <cols>
    <col collapsed="false" customWidth="true" hidden="false" outlineLevel="0" max="1" min="1" style="195" width="23.61"/>
    <col collapsed="false" customWidth="true" hidden="false" outlineLevel="0" max="2" min="2" style="195" width="30.02"/>
    <col collapsed="false" customWidth="true" hidden="false" outlineLevel="0" max="3" min="3" style="195" width="13.6"/>
    <col collapsed="false" customWidth="true" hidden="true" outlineLevel="0" max="9" min="4" style="195" width="14.88"/>
    <col collapsed="false" customWidth="true" hidden="true" outlineLevel="0" max="11" min="10" style="195" width="12.32"/>
    <col collapsed="false" customWidth="false" hidden="false" outlineLevel="0" max="60" min="12" style="195" width="9.13"/>
    <col collapsed="false" customWidth="false" hidden="false" outlineLevel="0" max="1011" min="61" style="1" width="9.13"/>
    <col collapsed="false" customWidth="true" hidden="false" outlineLevel="0" max="1020" min="1012" style="1" width="11.52"/>
    <col collapsed="false" customWidth="true" hidden="false" outlineLevel="0" max="1024" min="1021" style="36" width="11.52"/>
  </cols>
  <sheetData>
    <row r="1" customFormat="false" ht="13.8" hidden="false" customHeight="false" outlineLevel="0" collapsed="false">
      <c r="A1" s="198" t="s">
        <v>284</v>
      </c>
      <c r="B1" s="198"/>
      <c r="C1" s="198"/>
      <c r="D1" s="198"/>
      <c r="E1" s="198"/>
      <c r="F1" s="198"/>
      <c r="G1" s="198"/>
    </row>
    <row r="2" customFormat="false" ht="17.25" hidden="false" customHeight="true" outlineLevel="0" collapsed="false">
      <c r="A2" s="199" t="s">
        <v>285</v>
      </c>
      <c r="B2" s="199"/>
      <c r="C2" s="199"/>
      <c r="D2" s="199"/>
      <c r="E2" s="199"/>
      <c r="F2" s="199"/>
      <c r="G2" s="199"/>
    </row>
    <row r="4" s="309" customFormat="true" ht="21.75" hidden="false" customHeight="true" outlineLevel="0" collapsed="false">
      <c r="A4" s="308" t="s">
        <v>286</v>
      </c>
      <c r="B4" s="308"/>
      <c r="C4" s="308"/>
      <c r="ALP4" s="310"/>
      <c r="ALQ4" s="310"/>
      <c r="ALR4" s="310"/>
      <c r="ALS4" s="310"/>
      <c r="ALT4" s="310"/>
      <c r="ALU4" s="310"/>
      <c r="ALV4" s="310"/>
      <c r="ALW4" s="310"/>
      <c r="ALX4" s="1"/>
      <c r="ALY4" s="1"/>
      <c r="ALZ4" s="1"/>
      <c r="AMA4" s="1"/>
      <c r="AMB4" s="1"/>
      <c r="AMC4" s="1"/>
      <c r="AMD4" s="1"/>
      <c r="AME4" s="1"/>
      <c r="AMF4" s="1"/>
      <c r="AMG4" s="36"/>
      <c r="AMH4" s="36"/>
      <c r="AMI4" s="36"/>
      <c r="AMJ4" s="36"/>
    </row>
    <row r="5" s="309" customFormat="true" ht="13.8" hidden="false" customHeight="true" outlineLevel="0" collapsed="false">
      <c r="A5" s="311" t="s">
        <v>287</v>
      </c>
      <c r="B5" s="311"/>
      <c r="C5" s="308"/>
      <c r="ALP5" s="1"/>
      <c r="ALQ5" s="1"/>
      <c r="ALR5" s="1"/>
      <c r="ALS5" s="1"/>
      <c r="ALT5" s="1"/>
      <c r="ALU5" s="1"/>
      <c r="ALV5" s="1"/>
      <c r="ALW5" s="1"/>
      <c r="ALX5" s="1"/>
      <c r="ALY5" s="1"/>
      <c r="ALZ5" s="1"/>
      <c r="AMA5" s="1"/>
      <c r="AMB5" s="1"/>
      <c r="AMC5" s="1"/>
      <c r="AMD5" s="1"/>
      <c r="AME5" s="1"/>
      <c r="AMF5" s="1"/>
      <c r="AMG5" s="36"/>
      <c r="AMH5" s="36"/>
      <c r="AMI5" s="36"/>
      <c r="AMJ5" s="36"/>
    </row>
    <row r="6" s="310" customFormat="true" ht="39" hidden="false" customHeight="true" outlineLevel="0" collapsed="false">
      <c r="A6" s="16" t="s">
        <v>18</v>
      </c>
      <c r="B6" s="16" t="s">
        <v>19</v>
      </c>
      <c r="C6" s="308"/>
      <c r="D6" s="310" t="n">
        <f aca="false">ROUND(3000*C4,2)</f>
        <v>0</v>
      </c>
      <c r="E6" s="310" t="n">
        <f aca="false">2000*C4</f>
        <v>0</v>
      </c>
      <c r="F6" s="310" t="n">
        <f aca="false">1000*C4</f>
        <v>0</v>
      </c>
      <c r="ALP6" s="1"/>
      <c r="ALQ6" s="1"/>
      <c r="ALR6" s="1"/>
      <c r="ALS6" s="1"/>
      <c r="ALT6" s="1"/>
      <c r="ALU6" s="1"/>
      <c r="ALV6" s="1"/>
      <c r="ALW6" s="1"/>
      <c r="ALX6" s="1"/>
      <c r="ALY6" s="1"/>
      <c r="ALZ6" s="1"/>
      <c r="AMA6" s="1"/>
      <c r="AMB6" s="1"/>
      <c r="AMC6" s="1"/>
      <c r="AMD6" s="1"/>
      <c r="AME6" s="1"/>
      <c r="AMF6" s="1"/>
      <c r="AMG6" s="36"/>
      <c r="AMH6" s="36"/>
      <c r="AMI6" s="36"/>
      <c r="AMJ6" s="36"/>
    </row>
    <row r="7" s="310" customFormat="true" ht="21.75" hidden="false" customHeight="true" outlineLevel="0" collapsed="false">
      <c r="A7" s="312" t="n">
        <f aca="false">ROUND('Anexo A - Motorista e Monitor 1'!I158,2)</f>
        <v>0</v>
      </c>
      <c r="B7" s="312" t="n">
        <f aca="false">ROUND('Anexo A - Motorista e Monitor 1'!J158,2)</f>
        <v>0</v>
      </c>
      <c r="C7" s="308"/>
      <c r="D7" s="310" t="n">
        <v>4</v>
      </c>
      <c r="E7" s="310" t="n">
        <v>2</v>
      </c>
      <c r="F7" s="310" t="n">
        <v>2</v>
      </c>
      <c r="ALP7" s="1"/>
      <c r="ALQ7" s="1"/>
      <c r="ALR7" s="1"/>
      <c r="ALS7" s="1"/>
      <c r="ALT7" s="1"/>
      <c r="ALU7" s="1"/>
      <c r="ALV7" s="1"/>
      <c r="ALW7" s="1"/>
      <c r="ALX7" s="1"/>
      <c r="ALY7" s="1"/>
      <c r="ALZ7" s="1"/>
      <c r="AMA7" s="1"/>
      <c r="AMB7" s="1"/>
      <c r="AMC7" s="1"/>
      <c r="AMD7" s="1"/>
      <c r="AME7" s="1"/>
      <c r="AMF7" s="1"/>
      <c r="AMG7" s="36"/>
      <c r="AMH7" s="36"/>
      <c r="AMI7" s="36"/>
      <c r="AMJ7" s="36"/>
    </row>
    <row r="8" customFormat="false" ht="21.75" hidden="false" customHeight="true" outlineLevel="0" collapsed="false">
      <c r="A8" s="313" t="n">
        <f aca="false">ROUND(SUM(A7:B7),0)</f>
        <v>0</v>
      </c>
      <c r="B8" s="313"/>
      <c r="C8" s="308" t="s">
        <v>201</v>
      </c>
      <c r="D8" s="310"/>
      <c r="E8" s="310"/>
      <c r="F8" s="310"/>
      <c r="G8" s="310"/>
      <c r="H8" s="310"/>
      <c r="I8" s="310"/>
      <c r="J8" s="310"/>
      <c r="K8" s="310"/>
      <c r="L8" s="310"/>
      <c r="M8" s="310"/>
      <c r="N8" s="310"/>
      <c r="O8" s="310"/>
      <c r="P8" s="310"/>
      <c r="Q8" s="310"/>
      <c r="R8" s="310"/>
      <c r="S8" s="310"/>
      <c r="T8" s="310"/>
      <c r="U8" s="310"/>
      <c r="V8" s="310"/>
      <c r="W8" s="310"/>
      <c r="X8" s="310"/>
      <c r="Y8" s="310"/>
      <c r="Z8" s="310"/>
      <c r="AA8" s="310"/>
      <c r="AB8" s="310"/>
      <c r="AC8" s="310"/>
      <c r="AD8" s="310"/>
      <c r="AE8" s="310"/>
      <c r="AF8" s="310"/>
      <c r="AG8" s="310"/>
      <c r="AH8" s="310"/>
      <c r="AI8" s="310"/>
      <c r="AJ8" s="310"/>
      <c r="AK8" s="310"/>
      <c r="AL8" s="310"/>
      <c r="AM8" s="310"/>
      <c r="AN8" s="310"/>
      <c r="AO8" s="310"/>
      <c r="AP8" s="310"/>
      <c r="AQ8" s="310"/>
      <c r="AR8" s="310"/>
      <c r="AS8" s="310"/>
      <c r="AT8" s="310"/>
      <c r="AU8" s="310"/>
      <c r="AV8" s="310"/>
      <c r="AW8" s="310"/>
      <c r="AX8" s="310"/>
      <c r="AY8" s="310"/>
      <c r="AZ8" s="310"/>
      <c r="BA8" s="310"/>
      <c r="BB8" s="310"/>
      <c r="BC8" s="310"/>
      <c r="BD8" s="310"/>
      <c r="BE8" s="310"/>
      <c r="BF8" s="310"/>
      <c r="BG8" s="310"/>
      <c r="BH8" s="310"/>
      <c r="BI8" s="310"/>
      <c r="BJ8" s="310"/>
      <c r="BK8" s="310"/>
      <c r="BL8" s="310"/>
      <c r="BM8" s="310"/>
      <c r="BN8" s="310"/>
      <c r="BO8" s="310"/>
      <c r="BP8" s="310"/>
      <c r="BQ8" s="310"/>
      <c r="BR8" s="310"/>
      <c r="BS8" s="310"/>
      <c r="BT8" s="310"/>
      <c r="BU8" s="310"/>
      <c r="BV8" s="310"/>
      <c r="BW8" s="310"/>
      <c r="BX8" s="310"/>
      <c r="BY8" s="310"/>
      <c r="BZ8" s="310"/>
      <c r="CA8" s="310"/>
      <c r="CB8" s="310"/>
      <c r="CC8" s="310"/>
      <c r="CD8" s="310"/>
      <c r="CE8" s="310"/>
      <c r="CF8" s="310"/>
      <c r="CG8" s="310"/>
      <c r="CH8" s="310"/>
      <c r="CI8" s="310"/>
      <c r="CJ8" s="310"/>
      <c r="CK8" s="310"/>
      <c r="CL8" s="310"/>
      <c r="CM8" s="310"/>
      <c r="CN8" s="310"/>
      <c r="CO8" s="310"/>
      <c r="CP8" s="310"/>
      <c r="CQ8" s="310"/>
      <c r="CR8" s="310"/>
      <c r="CS8" s="310"/>
      <c r="CT8" s="310"/>
      <c r="CU8" s="310"/>
      <c r="CV8" s="310"/>
      <c r="CW8" s="310"/>
      <c r="CX8" s="310"/>
      <c r="CY8" s="310"/>
      <c r="CZ8" s="310"/>
      <c r="DA8" s="310"/>
      <c r="DB8" s="310"/>
      <c r="DC8" s="310"/>
      <c r="DD8" s="310"/>
      <c r="DE8" s="310"/>
      <c r="DF8" s="310"/>
      <c r="DG8" s="310"/>
      <c r="DH8" s="310"/>
      <c r="DI8" s="310"/>
      <c r="DJ8" s="310"/>
      <c r="DK8" s="310"/>
      <c r="DL8" s="310"/>
      <c r="DM8" s="310"/>
      <c r="DN8" s="310"/>
      <c r="DO8" s="310"/>
      <c r="DP8" s="310"/>
      <c r="DQ8" s="310"/>
      <c r="DR8" s="310"/>
      <c r="DS8" s="310"/>
      <c r="DT8" s="310"/>
      <c r="DU8" s="310"/>
      <c r="DV8" s="310"/>
      <c r="DW8" s="310"/>
      <c r="DX8" s="310"/>
      <c r="DY8" s="310"/>
      <c r="DZ8" s="310"/>
      <c r="EA8" s="310"/>
      <c r="EB8" s="310"/>
      <c r="EC8" s="310"/>
      <c r="ED8" s="310"/>
      <c r="EE8" s="310"/>
      <c r="EF8" s="310"/>
      <c r="EG8" s="310"/>
      <c r="EH8" s="310"/>
      <c r="EI8" s="310"/>
      <c r="EJ8" s="310"/>
      <c r="EK8" s="310"/>
      <c r="EL8" s="310"/>
      <c r="EM8" s="310"/>
      <c r="EN8" s="310"/>
      <c r="EO8" s="310"/>
      <c r="EP8" s="310"/>
      <c r="EQ8" s="310"/>
      <c r="ER8" s="310"/>
      <c r="ES8" s="310"/>
      <c r="ET8" s="310"/>
      <c r="EU8" s="310"/>
      <c r="EV8" s="310"/>
      <c r="EW8" s="310"/>
      <c r="EX8" s="310"/>
      <c r="EY8" s="310"/>
      <c r="EZ8" s="310"/>
      <c r="FA8" s="310"/>
      <c r="FB8" s="310"/>
      <c r="FC8" s="310"/>
      <c r="FD8" s="310"/>
      <c r="FE8" s="310"/>
      <c r="FF8" s="310"/>
      <c r="FG8" s="310"/>
      <c r="FH8" s="310"/>
      <c r="FI8" s="310"/>
      <c r="FJ8" s="310"/>
      <c r="FK8" s="310"/>
      <c r="FL8" s="310"/>
      <c r="FM8" s="310"/>
      <c r="FN8" s="310"/>
      <c r="FO8" s="310"/>
      <c r="FP8" s="310"/>
      <c r="FQ8" s="310"/>
      <c r="FR8" s="310"/>
      <c r="FS8" s="310"/>
      <c r="FT8" s="310"/>
      <c r="FU8" s="310"/>
      <c r="FV8" s="310"/>
      <c r="FW8" s="310"/>
      <c r="FX8" s="310"/>
      <c r="FY8" s="310"/>
      <c r="FZ8" s="310"/>
      <c r="GA8" s="310"/>
      <c r="GB8" s="310"/>
      <c r="GC8" s="310"/>
      <c r="GD8" s="310"/>
      <c r="GE8" s="310"/>
      <c r="GF8" s="310"/>
      <c r="GG8" s="310"/>
      <c r="GH8" s="310"/>
      <c r="GI8" s="310"/>
      <c r="GJ8" s="310"/>
      <c r="GK8" s="310"/>
      <c r="GL8" s="310"/>
      <c r="GM8" s="310"/>
      <c r="GN8" s="310"/>
      <c r="GO8" s="310"/>
      <c r="GP8" s="310"/>
      <c r="GQ8" s="310"/>
      <c r="GR8" s="310"/>
      <c r="GS8" s="310"/>
      <c r="GT8" s="310"/>
      <c r="GU8" s="310"/>
      <c r="GV8" s="310"/>
      <c r="GW8" s="310"/>
      <c r="GX8" s="310"/>
      <c r="GY8" s="310"/>
      <c r="GZ8" s="310"/>
      <c r="HA8" s="310"/>
      <c r="HB8" s="310"/>
      <c r="HC8" s="310"/>
      <c r="HD8" s="310"/>
      <c r="HE8" s="310"/>
      <c r="HF8" s="310"/>
      <c r="HG8" s="310"/>
      <c r="HH8" s="310"/>
      <c r="HI8" s="310"/>
      <c r="HJ8" s="310"/>
      <c r="HK8" s="310"/>
      <c r="HL8" s="310"/>
      <c r="HM8" s="310"/>
      <c r="HN8" s="310"/>
      <c r="HO8" s="310"/>
      <c r="HP8" s="310"/>
      <c r="HQ8" s="310"/>
      <c r="HR8" s="310"/>
      <c r="HS8" s="310"/>
      <c r="HT8" s="310"/>
      <c r="HU8" s="310"/>
      <c r="HV8" s="310"/>
      <c r="HW8" s="310"/>
      <c r="HX8" s="310"/>
      <c r="HY8" s="310"/>
      <c r="HZ8" s="310"/>
      <c r="IA8" s="310"/>
      <c r="IB8" s="310"/>
      <c r="IC8" s="310"/>
      <c r="ID8" s="310"/>
      <c r="IE8" s="310"/>
      <c r="IF8" s="310"/>
      <c r="IG8" s="310"/>
      <c r="IH8" s="310"/>
      <c r="II8" s="310"/>
      <c r="IJ8" s="310"/>
      <c r="IK8" s="310"/>
      <c r="IL8" s="310"/>
      <c r="IM8" s="310"/>
      <c r="IN8" s="310"/>
      <c r="IO8" s="310"/>
      <c r="IP8" s="310"/>
      <c r="IQ8" s="310"/>
      <c r="IR8" s="310"/>
      <c r="IS8" s="310"/>
      <c r="IT8" s="310"/>
      <c r="IU8" s="310"/>
      <c r="IV8" s="310"/>
      <c r="IW8" s="310"/>
      <c r="IX8" s="310"/>
      <c r="IY8" s="310"/>
      <c r="IZ8" s="310"/>
      <c r="JA8" s="310"/>
      <c r="JB8" s="310"/>
      <c r="JC8" s="310"/>
      <c r="JD8" s="310"/>
      <c r="JE8" s="310"/>
      <c r="JF8" s="310"/>
      <c r="JG8" s="310"/>
      <c r="JH8" s="310"/>
      <c r="JI8" s="310"/>
      <c r="JJ8" s="310"/>
      <c r="JK8" s="310"/>
      <c r="JL8" s="310"/>
      <c r="JM8" s="310"/>
      <c r="JN8" s="310"/>
      <c r="JO8" s="310"/>
      <c r="JP8" s="310"/>
      <c r="JQ8" s="310"/>
      <c r="JR8" s="310"/>
      <c r="JS8" s="310"/>
      <c r="JT8" s="310"/>
      <c r="JU8" s="310"/>
      <c r="JV8" s="310"/>
      <c r="JW8" s="310"/>
      <c r="JX8" s="310"/>
      <c r="JY8" s="310"/>
      <c r="JZ8" s="310"/>
      <c r="KA8" s="310"/>
      <c r="KB8" s="310"/>
      <c r="KC8" s="310"/>
      <c r="KD8" s="310"/>
      <c r="KE8" s="310"/>
      <c r="KF8" s="310"/>
      <c r="KG8" s="310"/>
      <c r="KH8" s="310"/>
      <c r="KI8" s="310"/>
      <c r="KJ8" s="310"/>
      <c r="KK8" s="310"/>
      <c r="KL8" s="310"/>
      <c r="KM8" s="310"/>
      <c r="KN8" s="310"/>
      <c r="KO8" s="310"/>
      <c r="KP8" s="310"/>
      <c r="KQ8" s="310"/>
      <c r="KR8" s="310"/>
      <c r="KS8" s="310"/>
      <c r="KT8" s="310"/>
      <c r="KU8" s="310"/>
      <c r="KV8" s="310"/>
      <c r="KW8" s="310"/>
      <c r="KX8" s="310"/>
      <c r="KY8" s="310"/>
      <c r="KZ8" s="310"/>
      <c r="LA8" s="310"/>
      <c r="LB8" s="310"/>
      <c r="LC8" s="310"/>
      <c r="LD8" s="310"/>
      <c r="LE8" s="310"/>
      <c r="LF8" s="310"/>
      <c r="LG8" s="310"/>
      <c r="LH8" s="310"/>
      <c r="LI8" s="310"/>
      <c r="LJ8" s="310"/>
      <c r="LK8" s="310"/>
      <c r="LL8" s="310"/>
      <c r="LM8" s="310"/>
      <c r="LN8" s="310"/>
      <c r="LO8" s="310"/>
      <c r="LP8" s="310"/>
      <c r="LQ8" s="310"/>
      <c r="LR8" s="310"/>
      <c r="LS8" s="310"/>
      <c r="LT8" s="310"/>
      <c r="LU8" s="310"/>
      <c r="LV8" s="310"/>
      <c r="LW8" s="310"/>
      <c r="LX8" s="310"/>
      <c r="LY8" s="310"/>
      <c r="LZ8" s="310"/>
      <c r="MA8" s="310"/>
      <c r="MB8" s="310"/>
      <c r="MC8" s="310"/>
      <c r="MD8" s="310"/>
      <c r="ME8" s="310"/>
      <c r="MF8" s="310"/>
      <c r="MG8" s="310"/>
      <c r="MH8" s="310"/>
      <c r="MI8" s="310"/>
      <c r="MJ8" s="310"/>
      <c r="MK8" s="310"/>
      <c r="ML8" s="310"/>
      <c r="MM8" s="310"/>
      <c r="MN8" s="310"/>
      <c r="MO8" s="310"/>
      <c r="MP8" s="310"/>
      <c r="MQ8" s="310"/>
      <c r="MR8" s="310"/>
      <c r="MS8" s="310"/>
      <c r="MT8" s="310"/>
      <c r="MU8" s="310"/>
      <c r="MV8" s="310"/>
      <c r="MW8" s="310"/>
      <c r="MX8" s="310"/>
      <c r="MY8" s="310"/>
      <c r="MZ8" s="310"/>
      <c r="NA8" s="310"/>
      <c r="NB8" s="310"/>
      <c r="NC8" s="310"/>
      <c r="ND8" s="310"/>
      <c r="NE8" s="310"/>
      <c r="NF8" s="310"/>
      <c r="NG8" s="310"/>
      <c r="NH8" s="310"/>
      <c r="NI8" s="310"/>
      <c r="NJ8" s="310"/>
      <c r="NK8" s="310"/>
      <c r="NL8" s="310"/>
      <c r="NM8" s="310"/>
      <c r="NN8" s="310"/>
      <c r="NO8" s="310"/>
      <c r="NP8" s="310"/>
      <c r="NQ8" s="310"/>
      <c r="NR8" s="310"/>
      <c r="NS8" s="310"/>
      <c r="NT8" s="310"/>
      <c r="NU8" s="310"/>
      <c r="NV8" s="310"/>
      <c r="NW8" s="310"/>
      <c r="NX8" s="310"/>
      <c r="NY8" s="310"/>
      <c r="NZ8" s="310"/>
      <c r="OA8" s="310"/>
      <c r="OB8" s="310"/>
      <c r="OC8" s="310"/>
      <c r="OD8" s="310"/>
      <c r="OE8" s="310"/>
      <c r="OF8" s="310"/>
      <c r="OG8" s="310"/>
      <c r="OH8" s="310"/>
      <c r="OI8" s="310"/>
      <c r="OJ8" s="310"/>
      <c r="OK8" s="310"/>
      <c r="OL8" s="310"/>
      <c r="OM8" s="310"/>
      <c r="ON8" s="310"/>
      <c r="OO8" s="310"/>
      <c r="OP8" s="310"/>
      <c r="OQ8" s="310"/>
      <c r="OR8" s="310"/>
      <c r="OS8" s="310"/>
      <c r="OT8" s="310"/>
      <c r="OU8" s="310"/>
      <c r="OV8" s="310"/>
      <c r="OW8" s="310"/>
      <c r="OX8" s="310"/>
      <c r="OY8" s="310"/>
      <c r="OZ8" s="310"/>
      <c r="PA8" s="310"/>
      <c r="PB8" s="310"/>
      <c r="PC8" s="310"/>
      <c r="PD8" s="310"/>
      <c r="PE8" s="310"/>
      <c r="PF8" s="310"/>
      <c r="PG8" s="310"/>
      <c r="PH8" s="310"/>
      <c r="PI8" s="310"/>
      <c r="PJ8" s="310"/>
      <c r="PK8" s="310"/>
      <c r="PL8" s="310"/>
      <c r="PM8" s="310"/>
      <c r="PN8" s="310"/>
      <c r="PO8" s="310"/>
      <c r="PP8" s="310"/>
      <c r="PQ8" s="310"/>
      <c r="PR8" s="310"/>
      <c r="PS8" s="310"/>
      <c r="PT8" s="310"/>
      <c r="PU8" s="310"/>
      <c r="PV8" s="310"/>
      <c r="PW8" s="310"/>
      <c r="PX8" s="310"/>
      <c r="PY8" s="310"/>
      <c r="PZ8" s="310"/>
      <c r="QA8" s="310"/>
      <c r="QB8" s="310"/>
      <c r="QC8" s="310"/>
      <c r="QD8" s="310"/>
      <c r="QE8" s="310"/>
      <c r="QF8" s="310"/>
      <c r="QG8" s="310"/>
      <c r="QH8" s="310"/>
      <c r="QI8" s="310"/>
      <c r="QJ8" s="310"/>
      <c r="QK8" s="310"/>
      <c r="QL8" s="310"/>
      <c r="QM8" s="310"/>
      <c r="QN8" s="310"/>
      <c r="QO8" s="310"/>
      <c r="QP8" s="310"/>
      <c r="QQ8" s="310"/>
      <c r="QR8" s="310"/>
      <c r="QS8" s="310"/>
      <c r="QT8" s="310"/>
      <c r="QU8" s="310"/>
      <c r="QV8" s="310"/>
      <c r="QW8" s="310"/>
      <c r="QX8" s="310"/>
      <c r="QY8" s="310"/>
      <c r="QZ8" s="310"/>
      <c r="RA8" s="310"/>
      <c r="RB8" s="310"/>
      <c r="RC8" s="310"/>
      <c r="RD8" s="310"/>
      <c r="RE8" s="310"/>
      <c r="RF8" s="310"/>
      <c r="RG8" s="310"/>
      <c r="RH8" s="310"/>
      <c r="RI8" s="310"/>
      <c r="RJ8" s="310"/>
      <c r="RK8" s="310"/>
      <c r="RL8" s="310"/>
      <c r="RM8" s="310"/>
      <c r="RN8" s="310"/>
      <c r="RO8" s="310"/>
      <c r="RP8" s="310"/>
      <c r="RQ8" s="310"/>
      <c r="RR8" s="310"/>
      <c r="RS8" s="310"/>
      <c r="RT8" s="310"/>
      <c r="RU8" s="310"/>
      <c r="RV8" s="310"/>
      <c r="RW8" s="310"/>
      <c r="RX8" s="310"/>
      <c r="RY8" s="310"/>
      <c r="RZ8" s="310"/>
      <c r="SA8" s="310"/>
      <c r="SB8" s="310"/>
      <c r="SC8" s="310"/>
      <c r="SD8" s="310"/>
      <c r="SE8" s="310"/>
      <c r="SF8" s="310"/>
      <c r="SG8" s="310"/>
      <c r="SH8" s="310"/>
      <c r="SI8" s="310"/>
      <c r="SJ8" s="310"/>
      <c r="SK8" s="310"/>
      <c r="SL8" s="310"/>
      <c r="SM8" s="310"/>
      <c r="SN8" s="310"/>
      <c r="SO8" s="310"/>
      <c r="SP8" s="310"/>
      <c r="SQ8" s="310"/>
      <c r="SR8" s="310"/>
      <c r="SS8" s="310"/>
      <c r="ST8" s="310"/>
      <c r="SU8" s="310"/>
      <c r="SV8" s="310"/>
      <c r="SW8" s="310"/>
      <c r="SX8" s="310"/>
      <c r="SY8" s="310"/>
      <c r="SZ8" s="310"/>
      <c r="TA8" s="310"/>
      <c r="TB8" s="310"/>
      <c r="TC8" s="310"/>
      <c r="TD8" s="310"/>
      <c r="TE8" s="310"/>
      <c r="TF8" s="310"/>
      <c r="TG8" s="310"/>
      <c r="TH8" s="310"/>
      <c r="TI8" s="310"/>
      <c r="TJ8" s="310"/>
      <c r="TK8" s="310"/>
      <c r="TL8" s="310"/>
      <c r="TM8" s="310"/>
      <c r="TN8" s="310"/>
      <c r="TO8" s="310"/>
      <c r="TP8" s="310"/>
      <c r="TQ8" s="310"/>
      <c r="TR8" s="310"/>
      <c r="TS8" s="310"/>
      <c r="TT8" s="310"/>
      <c r="TU8" s="310"/>
      <c r="TV8" s="310"/>
      <c r="TW8" s="310"/>
      <c r="TX8" s="310"/>
      <c r="TY8" s="310"/>
      <c r="TZ8" s="310"/>
      <c r="UA8" s="310"/>
      <c r="UB8" s="310"/>
      <c r="UC8" s="310"/>
      <c r="UD8" s="310"/>
      <c r="UE8" s="310"/>
      <c r="UF8" s="310"/>
      <c r="UG8" s="310"/>
      <c r="UH8" s="310"/>
      <c r="UI8" s="310"/>
      <c r="UJ8" s="310"/>
      <c r="UK8" s="310"/>
      <c r="UL8" s="310"/>
      <c r="UM8" s="310"/>
      <c r="UN8" s="310"/>
      <c r="UO8" s="310"/>
      <c r="UP8" s="310"/>
      <c r="UQ8" s="310"/>
      <c r="UR8" s="310"/>
      <c r="US8" s="310"/>
      <c r="UT8" s="310"/>
      <c r="UU8" s="310"/>
      <c r="UV8" s="310"/>
      <c r="UW8" s="310"/>
      <c r="UX8" s="310"/>
      <c r="UY8" s="310"/>
      <c r="UZ8" s="310"/>
      <c r="VA8" s="310"/>
      <c r="VB8" s="310"/>
      <c r="VC8" s="310"/>
      <c r="VD8" s="310"/>
      <c r="VE8" s="310"/>
      <c r="VF8" s="310"/>
      <c r="VG8" s="310"/>
      <c r="VH8" s="310"/>
      <c r="VI8" s="310"/>
      <c r="VJ8" s="310"/>
      <c r="VK8" s="310"/>
      <c r="VL8" s="310"/>
      <c r="VM8" s="310"/>
      <c r="VN8" s="310"/>
      <c r="VO8" s="310"/>
      <c r="VP8" s="310"/>
      <c r="VQ8" s="310"/>
      <c r="VR8" s="310"/>
      <c r="VS8" s="310"/>
      <c r="VT8" s="310"/>
      <c r="VU8" s="310"/>
      <c r="VV8" s="310"/>
      <c r="VW8" s="310"/>
      <c r="VX8" s="310"/>
      <c r="VY8" s="310"/>
      <c r="VZ8" s="310"/>
      <c r="WA8" s="310"/>
      <c r="WB8" s="310"/>
      <c r="WC8" s="310"/>
      <c r="WD8" s="310"/>
      <c r="WE8" s="310"/>
      <c r="WF8" s="310"/>
      <c r="WG8" s="310"/>
      <c r="WH8" s="310"/>
      <c r="WI8" s="310"/>
      <c r="WJ8" s="310"/>
      <c r="WK8" s="310"/>
      <c r="WL8" s="310"/>
      <c r="WM8" s="310"/>
      <c r="WN8" s="310"/>
      <c r="WO8" s="310"/>
      <c r="WP8" s="310"/>
      <c r="WQ8" s="310"/>
      <c r="WR8" s="310"/>
      <c r="WS8" s="310"/>
      <c r="WT8" s="310"/>
      <c r="WU8" s="310"/>
      <c r="WV8" s="310"/>
      <c r="WW8" s="310"/>
      <c r="WX8" s="310"/>
      <c r="WY8" s="310"/>
      <c r="WZ8" s="310"/>
      <c r="XA8" s="310"/>
      <c r="XB8" s="310"/>
      <c r="XC8" s="310"/>
      <c r="XD8" s="310"/>
      <c r="XE8" s="310"/>
      <c r="XF8" s="310"/>
      <c r="XG8" s="310"/>
      <c r="XH8" s="310"/>
      <c r="XI8" s="310"/>
      <c r="XJ8" s="310"/>
      <c r="XK8" s="310"/>
      <c r="XL8" s="310"/>
      <c r="XM8" s="310"/>
      <c r="XN8" s="310"/>
      <c r="XO8" s="310"/>
      <c r="XP8" s="310"/>
      <c r="XQ8" s="310"/>
      <c r="XR8" s="310"/>
      <c r="XS8" s="310"/>
      <c r="XT8" s="310"/>
      <c r="XU8" s="310"/>
      <c r="XV8" s="310"/>
      <c r="XW8" s="310"/>
      <c r="XX8" s="310"/>
      <c r="XY8" s="310"/>
      <c r="XZ8" s="310"/>
      <c r="YA8" s="310"/>
      <c r="YB8" s="310"/>
      <c r="YC8" s="310"/>
      <c r="YD8" s="310"/>
      <c r="YE8" s="310"/>
      <c r="YF8" s="310"/>
      <c r="YG8" s="310"/>
      <c r="YH8" s="310"/>
      <c r="YI8" s="310"/>
      <c r="YJ8" s="310"/>
      <c r="YK8" s="310"/>
      <c r="YL8" s="310"/>
      <c r="YM8" s="310"/>
      <c r="YN8" s="310"/>
      <c r="YO8" s="310"/>
      <c r="YP8" s="310"/>
      <c r="YQ8" s="310"/>
      <c r="YR8" s="310"/>
      <c r="YS8" s="310"/>
      <c r="YT8" s="310"/>
      <c r="YU8" s="310"/>
      <c r="YV8" s="310"/>
      <c r="YW8" s="310"/>
      <c r="YX8" s="310"/>
      <c r="YY8" s="310"/>
      <c r="YZ8" s="310"/>
      <c r="ZA8" s="310"/>
      <c r="ZB8" s="310"/>
      <c r="ZC8" s="310"/>
      <c r="ZD8" s="310"/>
      <c r="ZE8" s="310"/>
      <c r="ZF8" s="310"/>
      <c r="ZG8" s="310"/>
      <c r="ZH8" s="310"/>
      <c r="ZI8" s="310"/>
      <c r="ZJ8" s="310"/>
      <c r="ZK8" s="310"/>
      <c r="ZL8" s="310"/>
      <c r="ZM8" s="310"/>
      <c r="ZN8" s="310"/>
      <c r="ZO8" s="310"/>
      <c r="ZP8" s="310"/>
      <c r="ZQ8" s="310"/>
      <c r="ZR8" s="310"/>
      <c r="ZS8" s="310"/>
      <c r="ZT8" s="310"/>
      <c r="ZU8" s="310"/>
      <c r="ZV8" s="310"/>
      <c r="ZW8" s="310"/>
      <c r="ZX8" s="310"/>
      <c r="ZY8" s="310"/>
      <c r="ZZ8" s="310"/>
      <c r="AAA8" s="310"/>
      <c r="AAB8" s="310"/>
      <c r="AAC8" s="310"/>
      <c r="AAD8" s="310"/>
      <c r="AAE8" s="310"/>
      <c r="AAF8" s="310"/>
      <c r="AAG8" s="310"/>
      <c r="AAH8" s="310"/>
      <c r="AAI8" s="310"/>
      <c r="AAJ8" s="310"/>
      <c r="AAK8" s="310"/>
      <c r="AAL8" s="310"/>
      <c r="AAM8" s="310"/>
      <c r="AAN8" s="310"/>
      <c r="AAO8" s="310"/>
      <c r="AAP8" s="310"/>
      <c r="AAQ8" s="310"/>
      <c r="AAR8" s="310"/>
      <c r="AAS8" s="310"/>
      <c r="AAT8" s="310"/>
      <c r="AAU8" s="310"/>
      <c r="AAV8" s="310"/>
      <c r="AAW8" s="310"/>
      <c r="AAX8" s="310"/>
      <c r="AAY8" s="310"/>
      <c r="AAZ8" s="310"/>
      <c r="ABA8" s="310"/>
      <c r="ABB8" s="310"/>
      <c r="ABC8" s="310"/>
      <c r="ABD8" s="310"/>
      <c r="ABE8" s="310"/>
      <c r="ABF8" s="310"/>
      <c r="ABG8" s="310"/>
      <c r="ABH8" s="310"/>
      <c r="ABI8" s="310"/>
      <c r="ABJ8" s="310"/>
      <c r="ABK8" s="310"/>
      <c r="ABL8" s="310"/>
      <c r="ABM8" s="310"/>
      <c r="ABN8" s="310"/>
      <c r="ABO8" s="310"/>
      <c r="ABP8" s="310"/>
      <c r="ABQ8" s="310"/>
      <c r="ABR8" s="310"/>
      <c r="ABS8" s="310"/>
      <c r="ABT8" s="310"/>
      <c r="ABU8" s="310"/>
      <c r="ABV8" s="310"/>
      <c r="ABW8" s="310"/>
      <c r="ABX8" s="310"/>
      <c r="ABY8" s="310"/>
      <c r="ABZ8" s="310"/>
      <c r="ACA8" s="310"/>
      <c r="ACB8" s="310"/>
      <c r="ACC8" s="310"/>
      <c r="ACD8" s="310"/>
      <c r="ACE8" s="310"/>
      <c r="ACF8" s="310"/>
      <c r="ACG8" s="310"/>
      <c r="ACH8" s="310"/>
      <c r="ACI8" s="310"/>
      <c r="ACJ8" s="310"/>
      <c r="ACK8" s="310"/>
      <c r="ACL8" s="310"/>
      <c r="ACM8" s="310"/>
      <c r="ACN8" s="310"/>
      <c r="ACO8" s="310"/>
      <c r="ACP8" s="310"/>
      <c r="ACQ8" s="310"/>
      <c r="ACR8" s="310"/>
      <c r="ACS8" s="310"/>
      <c r="ACT8" s="310"/>
      <c r="ACU8" s="310"/>
      <c r="ACV8" s="310"/>
      <c r="ACW8" s="310"/>
      <c r="ACX8" s="310"/>
      <c r="ACY8" s="310"/>
      <c r="ACZ8" s="310"/>
      <c r="ADA8" s="310"/>
      <c r="ADB8" s="310"/>
      <c r="ADC8" s="310"/>
      <c r="ADD8" s="310"/>
      <c r="ADE8" s="310"/>
      <c r="ADF8" s="310"/>
      <c r="ADG8" s="310"/>
      <c r="ADH8" s="310"/>
      <c r="ADI8" s="310"/>
      <c r="ADJ8" s="310"/>
      <c r="ADK8" s="310"/>
      <c r="ADL8" s="310"/>
      <c r="ADM8" s="310"/>
      <c r="ADN8" s="310"/>
      <c r="ADO8" s="310"/>
      <c r="ADP8" s="310"/>
      <c r="ADQ8" s="310"/>
      <c r="ADR8" s="310"/>
      <c r="ADS8" s="310"/>
      <c r="ADT8" s="310"/>
      <c r="ADU8" s="310"/>
      <c r="ADV8" s="310"/>
      <c r="ADW8" s="310"/>
      <c r="ADX8" s="310"/>
      <c r="ADY8" s="310"/>
      <c r="ADZ8" s="310"/>
      <c r="AEA8" s="310"/>
      <c r="AEB8" s="310"/>
      <c r="AEC8" s="310"/>
      <c r="AED8" s="310"/>
      <c r="AEE8" s="310"/>
      <c r="AEF8" s="310"/>
      <c r="AEG8" s="310"/>
      <c r="AEH8" s="310"/>
      <c r="AEI8" s="310"/>
      <c r="AEJ8" s="310"/>
      <c r="AEK8" s="310"/>
      <c r="AEL8" s="310"/>
      <c r="AEM8" s="310"/>
      <c r="AEN8" s="310"/>
      <c r="AEO8" s="310"/>
      <c r="AEP8" s="310"/>
      <c r="AEQ8" s="310"/>
      <c r="AER8" s="310"/>
      <c r="AES8" s="310"/>
      <c r="AET8" s="310"/>
      <c r="AEU8" s="310"/>
      <c r="AEV8" s="310"/>
      <c r="AEW8" s="310"/>
      <c r="AEX8" s="310"/>
      <c r="AEY8" s="310"/>
      <c r="AEZ8" s="310"/>
      <c r="AFA8" s="310"/>
      <c r="AFB8" s="310"/>
      <c r="AFC8" s="310"/>
      <c r="AFD8" s="310"/>
      <c r="AFE8" s="310"/>
      <c r="AFF8" s="310"/>
      <c r="AFG8" s="310"/>
      <c r="AFH8" s="310"/>
      <c r="AFI8" s="310"/>
      <c r="AFJ8" s="310"/>
      <c r="AFK8" s="310"/>
      <c r="AFL8" s="310"/>
      <c r="AFM8" s="310"/>
      <c r="AFN8" s="310"/>
      <c r="AFO8" s="310"/>
      <c r="AFP8" s="310"/>
      <c r="AFQ8" s="310"/>
      <c r="AFR8" s="310"/>
      <c r="AFS8" s="310"/>
      <c r="AFT8" s="310"/>
      <c r="AFU8" s="310"/>
      <c r="AFV8" s="310"/>
      <c r="AFW8" s="310"/>
      <c r="AFX8" s="310"/>
      <c r="AFY8" s="310"/>
      <c r="AFZ8" s="310"/>
      <c r="AGA8" s="310"/>
      <c r="AGB8" s="310"/>
      <c r="AGC8" s="310"/>
      <c r="AGD8" s="310"/>
      <c r="AGE8" s="310"/>
      <c r="AGF8" s="310"/>
      <c r="AGG8" s="310"/>
      <c r="AGH8" s="310"/>
      <c r="AGI8" s="310"/>
      <c r="AGJ8" s="310"/>
      <c r="AGK8" s="310"/>
      <c r="AGL8" s="310"/>
      <c r="AGM8" s="310"/>
      <c r="AGN8" s="310"/>
      <c r="AGO8" s="310"/>
      <c r="AGP8" s="310"/>
      <c r="AGQ8" s="310"/>
      <c r="AGR8" s="310"/>
      <c r="AGS8" s="310"/>
      <c r="AGT8" s="310"/>
      <c r="AGU8" s="310"/>
      <c r="AGV8" s="310"/>
      <c r="AGW8" s="310"/>
      <c r="AGX8" s="310"/>
      <c r="AGY8" s="310"/>
      <c r="AGZ8" s="310"/>
      <c r="AHA8" s="310"/>
      <c r="AHB8" s="310"/>
      <c r="AHC8" s="310"/>
      <c r="AHD8" s="310"/>
      <c r="AHE8" s="310"/>
      <c r="AHF8" s="310"/>
      <c r="AHG8" s="310"/>
      <c r="AHH8" s="310"/>
      <c r="AHI8" s="310"/>
      <c r="AHJ8" s="310"/>
      <c r="AHK8" s="310"/>
      <c r="AHL8" s="310"/>
      <c r="AHM8" s="310"/>
      <c r="AHN8" s="310"/>
      <c r="AHO8" s="310"/>
      <c r="AHP8" s="310"/>
      <c r="AHQ8" s="310"/>
      <c r="AHR8" s="310"/>
      <c r="AHS8" s="310"/>
      <c r="AHT8" s="310"/>
      <c r="AHU8" s="310"/>
      <c r="AHV8" s="310"/>
      <c r="AHW8" s="310"/>
      <c r="AHX8" s="310"/>
      <c r="AHY8" s="310"/>
      <c r="AHZ8" s="310"/>
      <c r="AIA8" s="310"/>
      <c r="AIB8" s="310"/>
      <c r="AIC8" s="310"/>
      <c r="AID8" s="310"/>
      <c r="AIE8" s="310"/>
      <c r="AIF8" s="310"/>
      <c r="AIG8" s="310"/>
      <c r="AIH8" s="310"/>
      <c r="AII8" s="310"/>
      <c r="AIJ8" s="310"/>
      <c r="AIK8" s="310"/>
      <c r="AIL8" s="310"/>
      <c r="AIM8" s="310"/>
      <c r="AIN8" s="310"/>
      <c r="AIO8" s="310"/>
      <c r="AIP8" s="310"/>
      <c r="AIQ8" s="310"/>
      <c r="AIR8" s="310"/>
      <c r="AIS8" s="310"/>
      <c r="AIT8" s="310"/>
      <c r="AIU8" s="310"/>
      <c r="AIV8" s="310"/>
      <c r="AIW8" s="310"/>
      <c r="AIX8" s="310"/>
      <c r="AIY8" s="310"/>
      <c r="AIZ8" s="310"/>
      <c r="AJA8" s="310"/>
      <c r="AJB8" s="310"/>
      <c r="AJC8" s="310"/>
      <c r="AJD8" s="310"/>
      <c r="AJE8" s="310"/>
      <c r="AJF8" s="310"/>
      <c r="AJG8" s="310"/>
      <c r="AJH8" s="310"/>
      <c r="AJI8" s="310"/>
      <c r="AJJ8" s="310"/>
      <c r="AJK8" s="310"/>
      <c r="AJL8" s="310"/>
      <c r="AJM8" s="310"/>
      <c r="AJN8" s="310"/>
      <c r="AJO8" s="310"/>
      <c r="AJP8" s="310"/>
      <c r="AJQ8" s="310"/>
      <c r="AJR8" s="310"/>
      <c r="AJS8" s="310"/>
      <c r="AJT8" s="310"/>
      <c r="AJU8" s="310"/>
      <c r="AJV8" s="310"/>
      <c r="AJW8" s="310"/>
      <c r="AJX8" s="310"/>
      <c r="AJY8" s="310"/>
      <c r="AJZ8" s="310"/>
      <c r="AKA8" s="310"/>
      <c r="AKB8" s="310"/>
      <c r="AKC8" s="310"/>
      <c r="AKD8" s="310"/>
      <c r="AKE8" s="310"/>
      <c r="AKF8" s="310"/>
      <c r="AKG8" s="310"/>
      <c r="AKH8" s="310"/>
      <c r="AKI8" s="310"/>
      <c r="AKJ8" s="310"/>
      <c r="AKK8" s="310"/>
      <c r="AKL8" s="310"/>
      <c r="AKM8" s="310"/>
      <c r="AKN8" s="310"/>
      <c r="AKO8" s="310"/>
      <c r="AKP8" s="310"/>
      <c r="AKQ8" s="310"/>
      <c r="AKR8" s="310"/>
      <c r="AKS8" s="310"/>
      <c r="AKT8" s="310"/>
      <c r="AKU8" s="310"/>
      <c r="AKV8" s="310"/>
      <c r="AKW8" s="310"/>
      <c r="AKX8" s="310"/>
      <c r="AKY8" s="310"/>
      <c r="AKZ8" s="310"/>
      <c r="ALA8" s="310"/>
      <c r="ALB8" s="310"/>
      <c r="ALC8" s="310"/>
      <c r="ALD8" s="310"/>
      <c r="ALE8" s="310"/>
      <c r="ALF8" s="310"/>
      <c r="ALG8" s="310"/>
      <c r="ALH8" s="310"/>
      <c r="ALI8" s="310"/>
      <c r="ALJ8" s="310"/>
      <c r="ALK8" s="310"/>
      <c r="ALL8" s="310"/>
      <c r="ALM8" s="310"/>
      <c r="ALN8" s="310"/>
      <c r="ALO8" s="310"/>
    </row>
    <row r="9" s="310" customFormat="true" ht="21.75" hidden="false" customHeight="true" outlineLevel="0" collapsed="false">
      <c r="A9" s="313" t="n">
        <v>1500</v>
      </c>
      <c r="B9" s="313"/>
      <c r="C9" s="308" t="s">
        <v>288</v>
      </c>
      <c r="ALP9" s="1"/>
      <c r="ALQ9" s="1"/>
      <c r="ALR9" s="1"/>
      <c r="ALS9" s="1"/>
      <c r="ALT9" s="1"/>
      <c r="ALU9" s="1"/>
      <c r="ALV9" s="1"/>
      <c r="ALW9" s="1"/>
      <c r="ALX9" s="1"/>
      <c r="ALY9" s="1"/>
      <c r="ALZ9" s="1"/>
      <c r="AMA9" s="1"/>
      <c r="AMB9" s="1"/>
      <c r="AMC9" s="1"/>
      <c r="AMD9" s="1"/>
      <c r="AME9" s="1"/>
      <c r="AMF9" s="1"/>
      <c r="AMG9" s="36"/>
      <c r="AMH9" s="36"/>
      <c r="AMI9" s="36"/>
      <c r="AMJ9" s="36"/>
    </row>
    <row r="10" s="310" customFormat="true" ht="24.75" hidden="false" customHeight="true" outlineLevel="0" collapsed="false">
      <c r="A10" s="313" t="n">
        <f aca="false">A8/A9</f>
        <v>0</v>
      </c>
      <c r="B10" s="313"/>
      <c r="C10" s="308" t="s">
        <v>289</v>
      </c>
      <c r="D10" s="314" t="e">
        <f aca="false">#REF!*#REF!</f>
        <v>#REF!</v>
      </c>
      <c r="E10" s="314" t="e">
        <f aca="false">#REF!*#REF!</f>
        <v>#REF!</v>
      </c>
      <c r="F10" s="314" t="e">
        <f aca="false">#REF!*#REF!</f>
        <v>#REF!</v>
      </c>
      <c r="ALP10" s="1"/>
      <c r="ALQ10" s="1"/>
      <c r="ALR10" s="1"/>
      <c r="ALS10" s="1"/>
      <c r="ALT10" s="1"/>
      <c r="ALU10" s="1"/>
      <c r="ALV10" s="1"/>
      <c r="ALW10" s="1"/>
      <c r="ALX10" s="1"/>
      <c r="ALY10" s="1"/>
      <c r="ALZ10" s="1"/>
      <c r="AMA10" s="1"/>
      <c r="AMB10" s="1"/>
      <c r="AMC10" s="1"/>
      <c r="AMD10" s="1"/>
      <c r="AME10" s="1"/>
      <c r="AMF10" s="1"/>
      <c r="AMG10" s="36"/>
      <c r="AMH10" s="36"/>
      <c r="AMI10" s="36"/>
      <c r="AMJ10" s="36"/>
    </row>
    <row r="11" s="310" customFormat="true" ht="24.75" hidden="false" customHeight="true" outlineLevel="0" collapsed="false">
      <c r="ALP11" s="1"/>
      <c r="ALQ11" s="1"/>
      <c r="ALR11" s="1"/>
      <c r="ALS11" s="1"/>
      <c r="ALT11" s="1"/>
      <c r="ALU11" s="1"/>
      <c r="ALV11" s="1"/>
      <c r="ALW11" s="1"/>
      <c r="ALX11" s="1"/>
      <c r="ALY11" s="1"/>
      <c r="ALZ11" s="1"/>
      <c r="AMA11" s="1"/>
      <c r="AMB11" s="1"/>
      <c r="AMC11" s="1"/>
      <c r="AMD11" s="1"/>
      <c r="AME11" s="1"/>
      <c r="AMF11" s="1"/>
      <c r="AMG11" s="36"/>
      <c r="AMH11" s="36"/>
      <c r="AMI11" s="36"/>
      <c r="AMJ11" s="36"/>
    </row>
    <row r="12" s="310" customFormat="true" ht="21.75" hidden="false" customHeight="true" outlineLevel="0" collapsed="false">
      <c r="A12" s="308"/>
      <c r="B12" s="308"/>
      <c r="C12" s="308"/>
      <c r="H12" s="315" t="n">
        <f aca="false">ROUND(1646324.269,2)</f>
        <v>1646324.27</v>
      </c>
      <c r="I12" s="315" t="n">
        <f aca="false">ROUND(97097.624,2)</f>
        <v>97097.62</v>
      </c>
      <c r="J12" s="315" t="n">
        <f aca="false">ROUND(47608.2376,2)</f>
        <v>47608.24</v>
      </c>
      <c r="K12" s="315" t="n">
        <f aca="false">ROUND(46667.7098,2)</f>
        <v>46667.71</v>
      </c>
      <c r="ALP12" s="1"/>
      <c r="ALQ12" s="1"/>
      <c r="ALR12" s="1"/>
      <c r="ALS12" s="1"/>
      <c r="ALT12" s="1"/>
      <c r="ALU12" s="1"/>
      <c r="ALV12" s="1"/>
      <c r="ALW12" s="1"/>
      <c r="ALX12" s="1"/>
      <c r="ALY12" s="1"/>
      <c r="ALZ12" s="1"/>
      <c r="AMA12" s="1"/>
      <c r="AMB12" s="1"/>
      <c r="AMC12" s="1"/>
      <c r="AMD12" s="1"/>
      <c r="AME12" s="1"/>
      <c r="AMF12" s="1"/>
      <c r="AMG12" s="36"/>
      <c r="AMH12" s="36"/>
      <c r="AMI12" s="36"/>
      <c r="AMJ12" s="36"/>
    </row>
    <row r="13" s="310" customFormat="true" ht="39" hidden="false" customHeight="true" outlineLevel="0" collapsed="false">
      <c r="A13" s="316" t="str">
        <f aca="false">A$6</f>
        <v>Motorista de ônibus</v>
      </c>
      <c r="B13" s="316" t="str">
        <f aca="false">B$6</f>
        <v>Monitor</v>
      </c>
      <c r="C13" s="19" t="s">
        <v>290</v>
      </c>
      <c r="H13" s="315" t="n">
        <f aca="false">ROUND(SUM(I12:K12),2)</f>
        <v>191373.57</v>
      </c>
      <c r="ALP13" s="1"/>
      <c r="ALQ13" s="1"/>
      <c r="ALR13" s="1"/>
      <c r="ALS13" s="1"/>
      <c r="ALT13" s="1"/>
      <c r="ALU13" s="1"/>
      <c r="ALV13" s="1"/>
      <c r="ALW13" s="1"/>
      <c r="ALX13" s="1"/>
      <c r="ALY13" s="1"/>
      <c r="ALZ13" s="1"/>
      <c r="AMA13" s="1"/>
      <c r="AMB13" s="1"/>
      <c r="AMC13" s="1"/>
      <c r="AMD13" s="1"/>
      <c r="AME13" s="1"/>
      <c r="AMF13" s="1"/>
      <c r="AMG13" s="36"/>
      <c r="AMH13" s="36"/>
      <c r="AMI13" s="36"/>
      <c r="AMJ13" s="36"/>
    </row>
    <row r="14" s="310" customFormat="true" ht="21.75" hidden="false" customHeight="true" outlineLevel="0" collapsed="false">
      <c r="A14" s="248" t="n">
        <v>1</v>
      </c>
      <c r="B14" s="248" t="n">
        <v>1</v>
      </c>
      <c r="C14" s="317" t="n">
        <f aca="false">SUM(A14:B14)</f>
        <v>2</v>
      </c>
      <c r="H14" s="315" t="n">
        <f aca="false">H12+H13</f>
        <v>1837697.84</v>
      </c>
      <c r="ALP14" s="1"/>
      <c r="ALQ14" s="1"/>
      <c r="ALR14" s="1"/>
      <c r="ALS14" s="1"/>
      <c r="ALT14" s="1"/>
      <c r="ALU14" s="1"/>
      <c r="ALV14" s="1"/>
      <c r="ALW14" s="1"/>
      <c r="ALX14" s="1"/>
      <c r="ALY14" s="1"/>
      <c r="ALZ14" s="1"/>
      <c r="AMA14" s="1"/>
      <c r="AMB14" s="1"/>
      <c r="AMC14" s="1"/>
      <c r="AMD14" s="1"/>
      <c r="AME14" s="1"/>
      <c r="AMF14" s="1"/>
      <c r="AMG14" s="36"/>
      <c r="AMH14" s="36"/>
      <c r="AMI14" s="36"/>
      <c r="AMJ14" s="36"/>
    </row>
    <row r="15" s="309" customFormat="true" ht="24.75" hidden="false" customHeight="true" outlineLevel="0" collapsed="false">
      <c r="ALP15" s="310"/>
      <c r="ALQ15" s="310"/>
      <c r="ALR15" s="310"/>
      <c r="ALS15" s="310"/>
      <c r="ALT15" s="310"/>
      <c r="ALU15" s="310"/>
      <c r="ALV15" s="310"/>
      <c r="ALW15" s="310"/>
      <c r="ALX15" s="1"/>
      <c r="ALY15" s="1"/>
      <c r="ALZ15" s="1"/>
      <c r="AMA15" s="1"/>
      <c r="AMB15" s="1"/>
      <c r="AMC15" s="1"/>
      <c r="AMD15" s="1"/>
      <c r="AME15" s="1"/>
      <c r="AMF15" s="1"/>
      <c r="AMG15" s="36"/>
      <c r="AMH15" s="36"/>
      <c r="AMI15" s="36"/>
      <c r="AMJ15" s="36"/>
    </row>
    <row r="16" s="309" customFormat="true" ht="21.75" hidden="false" customHeight="true" outlineLevel="0" collapsed="false">
      <c r="A16" s="318" t="s">
        <v>291</v>
      </c>
      <c r="B16" s="318"/>
      <c r="C16" s="318"/>
      <c r="D16" s="318" t="n">
        <v>12</v>
      </c>
      <c r="E16" s="318"/>
      <c r="F16" s="318"/>
      <c r="G16" s="318"/>
      <c r="ALP16" s="310"/>
      <c r="ALQ16" s="310"/>
      <c r="ALR16" s="310"/>
      <c r="ALS16" s="310"/>
      <c r="ALT16" s="310"/>
      <c r="ALU16" s="310"/>
      <c r="ALV16" s="310"/>
      <c r="ALW16" s="310"/>
      <c r="ALX16" s="1"/>
      <c r="ALY16" s="1"/>
      <c r="ALZ16" s="1"/>
      <c r="AMA16" s="1"/>
      <c r="AMB16" s="1"/>
      <c r="AMC16" s="1"/>
      <c r="AMD16" s="1"/>
      <c r="AME16" s="1"/>
      <c r="AMF16" s="1"/>
      <c r="AMG16" s="36"/>
      <c r="AMH16" s="36"/>
      <c r="AMI16" s="36"/>
      <c r="AMJ16" s="36"/>
    </row>
    <row r="17" s="309" customFormat="true" ht="24.75" hidden="true" customHeight="true" outlineLevel="0" collapsed="false">
      <c r="A17" s="19" t="s">
        <v>292</v>
      </c>
      <c r="B17" s="19"/>
      <c r="C17" s="19"/>
      <c r="D17" s="319" t="e">
        <f aca="false">SUM(SUM(#REF!*A14)+SUM(#REF!*C14)+SUM(#REF!*E14))*12</f>
        <v>#REF!</v>
      </c>
      <c r="E17" s="319"/>
      <c r="F17" s="319"/>
      <c r="G17" s="319"/>
      <c r="ALP17" s="310"/>
      <c r="ALQ17" s="310"/>
      <c r="ALR17" s="310"/>
      <c r="ALS17" s="310"/>
      <c r="ALT17" s="310"/>
      <c r="ALU17" s="310"/>
      <c r="ALV17" s="310"/>
      <c r="ALW17" s="310"/>
      <c r="ALX17" s="1"/>
      <c r="ALY17" s="1"/>
      <c r="ALZ17" s="1"/>
      <c r="AMA17" s="1"/>
      <c r="AMB17" s="1"/>
      <c r="AMC17" s="1"/>
      <c r="AMD17" s="1"/>
      <c r="AME17" s="1"/>
      <c r="AMF17" s="1"/>
      <c r="AMG17" s="36"/>
      <c r="AMH17" s="36"/>
      <c r="AMI17" s="36"/>
      <c r="AMJ17" s="36"/>
    </row>
    <row r="18" customFormat="false" ht="13.8" hidden="false" customHeight="false" outlineLevel="0" collapsed="false">
      <c r="D18" s="36"/>
    </row>
    <row r="19" customFormat="false" ht="13.8" hidden="false" customHeight="false" outlineLevel="0" collapsed="false">
      <c r="A19" s="189" t="s">
        <v>182</v>
      </c>
      <c r="B19" s="189"/>
      <c r="C19" s="189"/>
      <c r="D19" s="189"/>
    </row>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13">
    <mergeCell ref="A1:G1"/>
    <mergeCell ref="A2:G2"/>
    <mergeCell ref="A4:B4"/>
    <mergeCell ref="C4:C7"/>
    <mergeCell ref="A5:B5"/>
    <mergeCell ref="A8:B8"/>
    <mergeCell ref="A9:B9"/>
    <mergeCell ref="A10:B10"/>
    <mergeCell ref="A16:C16"/>
    <mergeCell ref="D16:G16"/>
    <mergeCell ref="A17:C17"/>
    <mergeCell ref="D17:G17"/>
    <mergeCell ref="A19:D19"/>
  </mergeCell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worksheet>
</file>

<file path=docProps/app.xml><?xml version="1.0" encoding="utf-8"?>
<Properties xmlns="http://schemas.openxmlformats.org/officeDocument/2006/extended-properties" xmlns:vt="http://schemas.openxmlformats.org/officeDocument/2006/docPropsVTypes">
  <Template/>
  <TotalTime>856</TotalTime>
  <Application>LibreOffice/25.8.5.2$Windows_X86_64 LibreOffice_project/9c8b85f387cc00a89945a79c9e6239f32e450ac2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2023-06-16T10:00:20Z</dcterms:created>
  <dc:creator/>
  <dc:description/>
  <dc:language>pt-BR</dc:language>
  <cp:lastModifiedBy/>
  <cp:lastPrinted>2023-06-20T15:35:53Z</cp:lastPrinted>
  <dcterms:modified xsi:type="dcterms:W3CDTF">2026-05-05T11:43:01Z</dcterms:modified>
  <cp:revision>47</cp:revision>
  <dc:subject/>
  <dc:title/>
</cp:coreProperties>
</file>

<file path=docProps/custom.xml><?xml version="1.0" encoding="utf-8"?>
<Properties xmlns="http://schemas.openxmlformats.org/officeDocument/2006/custom-properties" xmlns:vt="http://schemas.openxmlformats.org/officeDocument/2006/docPropsVTypes"/>
</file>