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 firstSheet="1" activeTab="3"/>
  </bookViews>
  <sheets>
    <sheet name="Resumo" sheetId="9" state="hidden" r:id="rId1"/>
    <sheet name="BDI" sheetId="10" r:id="rId2"/>
    <sheet name="BDI declaração" sheetId="11" r:id="rId3"/>
    <sheet name="Encargos socias" sheetId="12" r:id="rId4"/>
  </sheets>
  <externalReferences>
    <externalReference r:id="rId5"/>
  </externalReferences>
  <definedNames>
    <definedName name="______BDI2">#REF!</definedName>
    <definedName name="_____BDI2" localSheetId="3">#REF!</definedName>
    <definedName name="____BDI2" localSheetId="0">#REF!</definedName>
    <definedName name="____BDI2">#REF!</definedName>
    <definedName name="___BDI2" localSheetId="0">#REF!</definedName>
    <definedName name="___BDI2">#REF!</definedName>
    <definedName name="__BDI2" localSheetId="1">#REF!</definedName>
    <definedName name="__BDI2" localSheetId="2">#REF!</definedName>
    <definedName name="__BDI2" localSheetId="0">#REF!</definedName>
    <definedName name="__BDI2">#REF!</definedName>
    <definedName name="_BDI2" localSheetId="1">#REF!</definedName>
    <definedName name="_BDI2" localSheetId="2">#REF!</definedName>
    <definedName name="_BDI2" localSheetId="0">#REF!</definedName>
    <definedName name="_BDI2">#REF!</definedName>
    <definedName name="_xlnm.Print_Area" localSheetId="1">BDI!$A$1:$I$57</definedName>
    <definedName name="_xlnm.Print_Area" localSheetId="2">'BDI declaração'!$A$1:$J$43</definedName>
    <definedName name="_xlnm.Print_Area" localSheetId="3">'Encargos socias'!$B$1:$D$51</definedName>
    <definedName name="_xlnm.Print_Area" localSheetId="0">Resumo!$A$1:$H$4</definedName>
    <definedName name="BASEDECALCULO" localSheetId="1">#REF!</definedName>
    <definedName name="BASEDECALCULO" localSheetId="2">#REF!</definedName>
    <definedName name="BASEDECALCULO" localSheetId="3">#REF!</definedName>
    <definedName name="BASEDECALCULO" localSheetId="0">#REF!</definedName>
    <definedName name="BASEDECALCULO">#REF!</definedName>
    <definedName name="BCALC" localSheetId="3">#REF!</definedName>
    <definedName name="BCALC" localSheetId="0">#REF!</definedName>
    <definedName name="BCALC">#REF!</definedName>
    <definedName name="BDI" localSheetId="3">#REF!</definedName>
    <definedName name="BDI" localSheetId="0">#REF!</definedName>
    <definedName name="BDI">#REF!</definedName>
    <definedName name="CREACAU" localSheetId="3">#REF!</definedName>
    <definedName name="CREACAU" localSheetId="0">#REF!</definedName>
    <definedName name="CREACAU">#REF!</definedName>
    <definedName name="DifBDI" localSheetId="3">#REF!</definedName>
    <definedName name="DifBDI" localSheetId="0">#REF!</definedName>
    <definedName name="DifBDI">#REF!</definedName>
    <definedName name="DifBDI2" localSheetId="3">#REF!</definedName>
    <definedName name="DifBDI2" localSheetId="0">#REF!</definedName>
    <definedName name="DifBDI2">#REF!</definedName>
    <definedName name="ENC" localSheetId="3">#REF!</definedName>
    <definedName name="ENC" localSheetId="0">#REF!</definedName>
    <definedName name="ENC">#REF!</definedName>
    <definedName name="ENCARGOS" localSheetId="3">#REF!</definedName>
    <definedName name="ENCARGOS" localSheetId="0">#REF!</definedName>
    <definedName name="ENCARGOS">#REF!</definedName>
    <definedName name="ente" localSheetId="3">#REF!</definedName>
    <definedName name="ente" localSheetId="0">#REF!</definedName>
    <definedName name="ente">#REF!</definedName>
    <definedName name="regime" localSheetId="3">#REF!</definedName>
    <definedName name="regime" localSheetId="0">#REF!</definedName>
    <definedName name="regime">#REF!</definedName>
    <definedName name="_xlnm.Print_Titles" localSheetId="0">Resumo!$1:$4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1" i="10" l="1"/>
  <c r="B7" i="11"/>
  <c r="B6" i="11"/>
  <c r="B5" i="11"/>
  <c r="B4" i="11"/>
  <c r="E23" i="11"/>
  <c r="E22" i="11"/>
  <c r="E21" i="11"/>
  <c r="E20" i="11"/>
  <c r="E18" i="11"/>
  <c r="E17" i="11"/>
  <c r="E16" i="11"/>
  <c r="E15" i="11"/>
  <c r="E14" i="11"/>
  <c r="D11" i="11"/>
  <c r="J51" i="10"/>
  <c r="I51" i="10" s="1"/>
  <c r="G43" i="10"/>
  <c r="G42" i="10"/>
  <c r="G39" i="10" s="1"/>
  <c r="J38" i="10"/>
  <c r="I38" i="10" s="1"/>
  <c r="J37" i="10"/>
  <c r="I37" i="10" s="1"/>
  <c r="J36" i="10"/>
  <c r="I36" i="10" s="1"/>
  <c r="H36" i="10"/>
  <c r="J35" i="10"/>
  <c r="I35" i="10" s="1"/>
  <c r="J34" i="10"/>
  <c r="I34" i="10" s="1"/>
  <c r="E7" i="10"/>
  <c r="G6" i="10"/>
  <c r="E19" i="11" l="1"/>
  <c r="E30" i="11" s="1"/>
  <c r="B3" i="11" s="1"/>
  <c r="L38" i="10"/>
  <c r="L35" i="10"/>
  <c r="L40" i="10"/>
  <c r="L34" i="10"/>
  <c r="L37" i="10"/>
  <c r="L36" i="10"/>
  <c r="L41" i="10"/>
  <c r="G44" i="10"/>
  <c r="G52" i="10" s="1"/>
  <c r="H34" i="10"/>
  <c r="H37" i="10"/>
  <c r="H38" i="10"/>
  <c r="H51" i="10"/>
  <c r="J52" i="10" s="1"/>
  <c r="H35" i="10"/>
  <c r="B51" i="10" l="1"/>
</calcChain>
</file>

<file path=xl/sharedStrings.xml><?xml version="1.0" encoding="utf-8"?>
<sst xmlns="http://schemas.openxmlformats.org/spreadsheetml/2006/main" count="213" uniqueCount="130">
  <si>
    <t>PLANILHA  DE  ORÇAMENTO</t>
  </si>
  <si>
    <t>BDI:</t>
  </si>
  <si>
    <t>DATA:</t>
  </si>
  <si>
    <t>NÃO É NECESSÁRIO IMPRIMIR ESTA ABA</t>
  </si>
  <si>
    <t>PREENCHA OS CAMPOS EM AMARELO E IMPRIMA A ABA "DECLARAÇÃO"</t>
  </si>
  <si>
    <t>Prefeitura Municipal de</t>
  </si>
  <si>
    <t>Empresa</t>
  </si>
  <si>
    <t>Tomador/Empresa:</t>
  </si>
  <si>
    <t>Município:</t>
  </si>
  <si>
    <t>Nº contrato:</t>
  </si>
  <si>
    <t>Objeto:</t>
  </si>
  <si>
    <t>Encargos :</t>
  </si>
  <si>
    <t>sem desoneração</t>
  </si>
  <si>
    <t>Data:</t>
  </si>
  <si>
    <t>Nome orçamentista:</t>
  </si>
  <si>
    <t>CREA nº</t>
  </si>
  <si>
    <t>empreitada por preço global</t>
  </si>
  <si>
    <t>valor da mão de obra</t>
  </si>
  <si>
    <t>1 - Construção de Edifícios</t>
  </si>
  <si>
    <t xml:space="preserve">CREA nº </t>
  </si>
  <si>
    <t xml:space="preserve">CAU nº </t>
  </si>
  <si>
    <t>desonerados</t>
  </si>
  <si>
    <t>CAU n°</t>
  </si>
  <si>
    <t>empreitada por preço unitário</t>
  </si>
  <si>
    <t>valor total da obra</t>
  </si>
  <si>
    <t>2 - Construção de Rodovias e Ferrovias</t>
  </si>
  <si>
    <t>3 - Construção de Redes de Abastecimento de Água, Coleta de Esgoto e Construções Correlatas</t>
  </si>
  <si>
    <t>Nome do prefeito</t>
  </si>
  <si>
    <t>4 - Construção e Manutenção de Estações e Redes de Distribuição de Energia Elétrica</t>
  </si>
  <si>
    <t>CPF do prefeito</t>
  </si>
  <si>
    <t>5 - Obras Portuárias, Marítimas e Fluviais</t>
  </si>
  <si>
    <t>6 - Fornecimento de Materiais e Equipamentos</t>
  </si>
  <si>
    <t>Regime de execução:</t>
  </si>
  <si>
    <t>Alíquota ISSQN:</t>
  </si>
  <si>
    <t>%</t>
  </si>
  <si>
    <t>Base de cálculo ISSQN:</t>
  </si>
  <si>
    <t>% de Mão de Obra (em relação ao valor total da obra):</t>
  </si>
  <si>
    <t>Cálculo do BDI conforme Acórdão 2622/2013 TCU</t>
  </si>
  <si>
    <t>SELECIONE O
TIPO DE OBRA:</t>
  </si>
  <si>
    <t>Itens</t>
  </si>
  <si>
    <t>Adotado</t>
  </si>
  <si>
    <t>MÍN</t>
  </si>
  <si>
    <t>MÁX</t>
  </si>
  <si>
    <t>MIN</t>
  </si>
  <si>
    <t>AC</t>
  </si>
  <si>
    <t>ADM CENTRAL</t>
  </si>
  <si>
    <t>1a</t>
  </si>
  <si>
    <t>S+G</t>
  </si>
  <si>
    <t>SEGURO E GARANTIA</t>
  </si>
  <si>
    <t>1b</t>
  </si>
  <si>
    <t>R</t>
  </si>
  <si>
    <t>RISCO</t>
  </si>
  <si>
    <t>1c</t>
  </si>
  <si>
    <t>DF</t>
  </si>
  <si>
    <t xml:space="preserve"> DESP. FINANCEIRAS</t>
  </si>
  <si>
    <t>1d</t>
  </si>
  <si>
    <t>L</t>
  </si>
  <si>
    <t>LUCRO</t>
  </si>
  <si>
    <t>1e</t>
  </si>
  <si>
    <t>I</t>
  </si>
  <si>
    <t>IMPOSTOS</t>
  </si>
  <si>
    <t>conf. Legislação</t>
  </si>
  <si>
    <t>2a</t>
  </si>
  <si>
    <t>PIS</t>
  </si>
  <si>
    <t>COFINS</t>
  </si>
  <si>
    <t>ISSQN (Alíquota x %Base de cálculo)</t>
  </si>
  <si>
    <t>CPRB (p/ desonerado)</t>
  </si>
  <si>
    <t>IMPOSTOS (Desonerado)</t>
  </si>
  <si>
    <t>2b</t>
  </si>
  <si>
    <t>2c</t>
  </si>
  <si>
    <t>Fórmula do BDI</t>
  </si>
  <si>
    <t>2d</t>
  </si>
  <si>
    <t>BDI =</t>
  </si>
  <si>
    <t>(1 + AC + S + G + R) * (1 + DF) * (1 + L)</t>
  </si>
  <si>
    <t>2e</t>
  </si>
  <si>
    <t>(1 - I)</t>
  </si>
  <si>
    <t>3a</t>
  </si>
  <si>
    <t>3b</t>
  </si>
  <si>
    <t>BDI Resultante</t>
  </si>
  <si>
    <t>3c</t>
  </si>
  <si>
    <t>3d</t>
  </si>
  <si>
    <t>BDI Desonerado:</t>
  </si>
  <si>
    <t>3e</t>
  </si>
  <si>
    <t>IMPORTANTE: Se o percentual total do BDI exceder o máximo previsto pelo Acórdão 2622/20013, o detalhamento do BDI deve ser acompanhado de relatório técnico circunstanciado, justificando a adoção do percentual adotado para cada parcela do BDI, assinado pelo profissional responsável técnico do orçamento, usando como diretriz os percentuais máximos e mínimos previstos para cada item.</t>
  </si>
  <si>
    <t>* O BDI máximo pode ser ultrapassado nos casos em que a empresa vencedora da licitação se enquadre na desoneração (conforme Medida Provisória 601/2012). Neste caso, após definir o BDI "sem desoneração" respeitando os limites das tabelas acima, o cálculo do BDI "desonerado" é feito acrescentando 2% ao item "I - PIS, COFINS e ISSQN", sem alterar as demais parcelas da fórmula.</t>
  </si>
  <si>
    <t>4b</t>
  </si>
  <si>
    <t>* IMPORTANTE: Esta planilha foi desenvolvida para abranger às situações mais comuns. Poderá haver situações em que este modelo não se aplica. Não é obrigatório o uso desta planilha.</t>
  </si>
  <si>
    <t>4c</t>
  </si>
  <si>
    <t>4d</t>
  </si>
  <si>
    <t>4e</t>
  </si>
  <si>
    <t>5a</t>
  </si>
  <si>
    <t>5b</t>
  </si>
  <si>
    <t>5c</t>
  </si>
  <si>
    <t>5d</t>
  </si>
  <si>
    <t>5e</t>
  </si>
  <si>
    <t>6a</t>
  </si>
  <si>
    <t>6b</t>
  </si>
  <si>
    <t>6c</t>
  </si>
  <si>
    <t>6d</t>
  </si>
  <si>
    <t>6e</t>
  </si>
  <si>
    <t>1f</t>
  </si>
  <si>
    <t>2f</t>
  </si>
  <si>
    <t>3f</t>
  </si>
  <si>
    <t>4f</t>
  </si>
  <si>
    <t>5f</t>
  </si>
  <si>
    <t>6f</t>
  </si>
  <si>
    <t>Declaração</t>
  </si>
  <si>
    <t>Composição do BDI (conforme Acórdão 2622/2013 TCU)</t>
  </si>
  <si>
    <t>TIPO DE OBRA:</t>
  </si>
  <si>
    <t>DESP. FINANCEIRAS</t>
  </si>
  <si>
    <t>ISSQN (Aliquota x %Base de cálculo)</t>
  </si>
  <si>
    <t>CPRB</t>
  </si>
  <si>
    <t>4a</t>
  </si>
  <si>
    <t>De acordo com o Acórdão 2622/2013-TCU.</t>
  </si>
  <si>
    <t>,</t>
  </si>
  <si>
    <t>ENCARGOS SOCIAIS E TRABALHISTAS</t>
  </si>
  <si>
    <t>EXTENSÃO:  TOTAL 1+653,95 Km</t>
  </si>
  <si>
    <t>SUB-TRECHO: LOTE 05 - Linha Geral (km 46+280,05 AO km 47+934)</t>
  </si>
  <si>
    <t>TRECHO: ROTA TURÍSTICA "CAMINHO DO PÃO E DO VINHO" - ROCA SALES/RS</t>
  </si>
  <si>
    <t>Roca Sales</t>
  </si>
  <si>
    <t>GIMAS LUSA</t>
  </si>
  <si>
    <t>Amilton Fontana</t>
  </si>
  <si>
    <t>Gimas Lusa - Engenheiro Civil</t>
  </si>
  <si>
    <t>CREA RS 141479</t>
  </si>
  <si>
    <t>Amilton Fontana - Prefeito Municipal</t>
  </si>
  <si>
    <t>CPF n° 43388400059</t>
  </si>
  <si>
    <t>Roca Sales, Dezembro de 2021</t>
  </si>
  <si>
    <t>TRECHO ROTA TURÍSTICA "CAMINHO DO PÃO E DO VINHO", PARTE 02 - ROCA SALES/RS</t>
  </si>
  <si>
    <t>CONSTRUÇÃO DE 20 UNIDADES HABITACIONAIS - ROCA SALES/RS</t>
  </si>
  <si>
    <t>PROGRAMA FNHIS SUB-50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</si>
</sst>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&quot;R$&quot;#,##0.00_);[Red]\(&quot;R$&quot;#,##0.00\)"/>
    <numFmt numFmtId="165" formatCode="0.00\ &quot;%&quot;"/>
    <numFmt numFmtId="166" formatCode="_(* #,##0.00_);_(* \(#,##0.00\);_(* &quot;-&quot;??_);_(@_)"/>
    <numFmt numFmtId="167" formatCode="[$-416]mmmm\-yy;@"/>
  </numFmts>
  <fonts count="34" x14ac:knownFonts="1">
    <font>
      <sz val="11"/>
      <color theme="1"/>
      <name val="Calibri"/>
      <family val="2"/>
      <scheme val="minor"/>
    </font>
    <font>
      <b/>
      <i/>
      <sz val="12"/>
      <color indexed="8"/>
      <name val="Arial Black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name val="MS Sans Serif"/>
      <family val="2"/>
    </font>
    <font>
      <sz val="10"/>
      <name val="MS Sans Serif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b/>
      <sz val="12"/>
      <color indexed="9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9"/>
      <name val="Calibri"/>
      <family val="2"/>
    </font>
    <font>
      <b/>
      <sz val="14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color indexed="9"/>
      <name val="Times New Roman"/>
      <family val="1"/>
    </font>
    <font>
      <b/>
      <sz val="12"/>
      <color indexed="9"/>
      <name val="Times New Roman"/>
      <family val="1"/>
    </font>
    <font>
      <b/>
      <sz val="8"/>
      <name val="Times New Roman"/>
      <family val="1"/>
    </font>
    <font>
      <b/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12"/>
      <name val="Arial Narrow"/>
      <family val="2"/>
    </font>
    <font>
      <b/>
      <sz val="12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 applyFont="0"/>
    <xf numFmtId="4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</cellStyleXfs>
  <cellXfs count="191">
    <xf numFmtId="0" fontId="0" fillId="0" borderId="0" xfId="0"/>
    <xf numFmtId="0" fontId="4" fillId="0" borderId="0" xfId="0" applyFont="1"/>
    <xf numFmtId="0" fontId="3" fillId="0" borderId="0" xfId="0" applyFont="1"/>
    <xf numFmtId="4" fontId="0" fillId="0" borderId="0" xfId="0" applyNumberFormat="1"/>
    <xf numFmtId="0" fontId="6" fillId="0" borderId="0" xfId="0" applyFont="1" applyAlignment="1">
      <alignment horizontal="right"/>
    </xf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3" fillId="0" borderId="6" xfId="0" applyFont="1" applyBorder="1"/>
    <xf numFmtId="0" fontId="4" fillId="0" borderId="6" xfId="0" applyFont="1" applyBorder="1"/>
    <xf numFmtId="0" fontId="2" fillId="0" borderId="8" xfId="0" applyFont="1" applyBorder="1"/>
    <xf numFmtId="17" fontId="4" fillId="0" borderId="9" xfId="0" applyNumberFormat="1" applyFont="1" applyBorder="1" applyAlignment="1">
      <alignment horizontal="left"/>
    </xf>
    <xf numFmtId="0" fontId="2" fillId="0" borderId="10" xfId="0" applyFont="1" applyBorder="1"/>
    <xf numFmtId="0" fontId="2" fillId="0" borderId="11" xfId="0" applyFont="1" applyBorder="1"/>
    <xf numFmtId="0" fontId="3" fillId="0" borderId="11" xfId="0" applyFont="1" applyBorder="1"/>
    <xf numFmtId="0" fontId="4" fillId="0" borderId="11" xfId="0" applyFont="1" applyBorder="1"/>
    <xf numFmtId="10" fontId="4" fillId="0" borderId="12" xfId="7" applyNumberFormat="1" applyFont="1" applyBorder="1" applyAlignment="1">
      <alignment horizontal="left"/>
    </xf>
    <xf numFmtId="0" fontId="6" fillId="0" borderId="11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17" fontId="4" fillId="0" borderId="7" xfId="0" applyNumberFormat="1" applyFont="1" applyBorder="1" applyAlignment="1">
      <alignment horizontal="left"/>
    </xf>
    <xf numFmtId="0" fontId="12" fillId="3" borderId="0" xfId="8" applyFont="1" applyFill="1"/>
    <xf numFmtId="0" fontId="11" fillId="3" borderId="0" xfId="8" applyFill="1"/>
    <xf numFmtId="0" fontId="11" fillId="3" borderId="0" xfId="8" applyFill="1" applyAlignment="1">
      <alignment horizontal="center"/>
    </xf>
    <xf numFmtId="0" fontId="13" fillId="3" borderId="0" xfId="8" applyFont="1" applyFill="1"/>
    <xf numFmtId="0" fontId="14" fillId="3" borderId="0" xfId="8" applyFont="1" applyFill="1" applyAlignment="1">
      <alignment horizontal="center"/>
    </xf>
    <xf numFmtId="0" fontId="13" fillId="3" borderId="0" xfId="8" applyFont="1" applyFill="1" applyAlignment="1">
      <alignment horizontal="center"/>
    </xf>
    <xf numFmtId="0" fontId="11" fillId="3" borderId="0" xfId="8" applyFill="1" applyAlignment="1">
      <alignment horizontal="left"/>
    </xf>
    <xf numFmtId="0" fontId="11" fillId="4" borderId="2" xfId="3" applyFont="1" applyFill="1" applyBorder="1" applyProtection="1">
      <protection locked="0"/>
    </xf>
    <xf numFmtId="0" fontId="11" fillId="4" borderId="13" xfId="8" applyFill="1" applyBorder="1" applyProtection="1">
      <protection locked="0"/>
    </xf>
    <xf numFmtId="0" fontId="14" fillId="3" borderId="0" xfId="8" applyFont="1" applyFill="1"/>
    <xf numFmtId="0" fontId="15" fillId="3" borderId="0" xfId="8" applyFont="1" applyFill="1"/>
    <xf numFmtId="0" fontId="8" fillId="0" borderId="0" xfId="3"/>
    <xf numFmtId="0" fontId="11" fillId="3" borderId="0" xfId="8" applyFill="1" applyAlignment="1" applyProtection="1">
      <alignment horizontal="left"/>
      <protection locked="0"/>
    </xf>
    <xf numFmtId="0" fontId="11" fillId="3" borderId="0" xfId="8" applyFill="1" applyProtection="1">
      <protection locked="0"/>
    </xf>
    <xf numFmtId="165" fontId="11" fillId="4" borderId="13" xfId="9" applyNumberFormat="1" applyFill="1" applyBorder="1" applyAlignment="1" applyProtection="1">
      <alignment horizontal="center"/>
      <protection locked="0"/>
    </xf>
    <xf numFmtId="166" fontId="11" fillId="4" borderId="13" xfId="10" applyFont="1" applyFill="1" applyBorder="1" applyAlignment="1" applyProtection="1">
      <alignment horizontal="center"/>
      <protection locked="0"/>
    </xf>
    <xf numFmtId="0" fontId="18" fillId="5" borderId="18" xfId="8" applyFont="1" applyFill="1" applyBorder="1" applyAlignment="1">
      <alignment horizontal="center"/>
    </xf>
    <xf numFmtId="0" fontId="18" fillId="5" borderId="19" xfId="8" applyFont="1" applyFill="1" applyBorder="1" applyAlignment="1">
      <alignment horizontal="center"/>
    </xf>
    <xf numFmtId="0" fontId="11" fillId="3" borderId="1" xfId="8" applyFill="1" applyBorder="1" applyAlignment="1">
      <alignment horizontal="center"/>
    </xf>
    <xf numFmtId="165" fontId="11" fillId="4" borderId="1" xfId="9" applyNumberFormat="1" applyFill="1" applyBorder="1" applyAlignment="1" applyProtection="1">
      <alignment horizontal="center"/>
      <protection locked="0"/>
    </xf>
    <xf numFmtId="165" fontId="11" fillId="3" borderId="1" xfId="8" applyNumberFormat="1" applyFill="1" applyBorder="1" applyAlignment="1">
      <alignment horizontal="center"/>
    </xf>
    <xf numFmtId="2" fontId="13" fillId="3" borderId="0" xfId="8" applyNumberFormat="1" applyFont="1" applyFill="1"/>
    <xf numFmtId="0" fontId="11" fillId="3" borderId="13" xfId="8" applyFill="1" applyBorder="1" applyAlignment="1">
      <alignment horizontal="center"/>
    </xf>
    <xf numFmtId="165" fontId="11" fillId="3" borderId="13" xfId="9" applyNumberFormat="1" applyFill="1" applyBorder="1" applyAlignment="1" applyProtection="1">
      <alignment horizontal="center"/>
    </xf>
    <xf numFmtId="0" fontId="11" fillId="3" borderId="2" xfId="8" applyFill="1" applyBorder="1" applyAlignment="1">
      <alignment horizontal="left" indent="1"/>
    </xf>
    <xf numFmtId="0" fontId="11" fillId="3" borderId="3" xfId="8" applyFill="1" applyBorder="1" applyAlignment="1">
      <alignment horizontal="left" indent="1"/>
    </xf>
    <xf numFmtId="0" fontId="11" fillId="3" borderId="4" xfId="8" applyFill="1" applyBorder="1"/>
    <xf numFmtId="165" fontId="11" fillId="4" borderId="1" xfId="9" applyNumberFormat="1" applyFont="1" applyFill="1" applyBorder="1" applyAlignment="1" applyProtection="1">
      <alignment horizontal="center"/>
      <protection locked="0"/>
    </xf>
    <xf numFmtId="0" fontId="11" fillId="3" borderId="10" xfId="8" applyFill="1" applyBorder="1" applyAlignment="1">
      <alignment horizontal="left" indent="1"/>
    </xf>
    <xf numFmtId="0" fontId="11" fillId="3" borderId="12" xfId="8" applyFill="1" applyBorder="1" applyAlignment="1">
      <alignment horizontal="left" indent="1"/>
    </xf>
    <xf numFmtId="0" fontId="11" fillId="3" borderId="12" xfId="8" applyFill="1" applyBorder="1"/>
    <xf numFmtId="0" fontId="11" fillId="3" borderId="4" xfId="8" applyFill="1" applyBorder="1" applyAlignment="1">
      <alignment horizontal="left" indent="1"/>
    </xf>
    <xf numFmtId="2" fontId="11" fillId="3" borderId="0" xfId="8" applyNumberFormat="1" applyFill="1" applyAlignment="1">
      <alignment horizontal="center"/>
    </xf>
    <xf numFmtId="0" fontId="18" fillId="6" borderId="18" xfId="8" applyFont="1" applyFill="1" applyBorder="1" applyAlignment="1">
      <alignment horizontal="center"/>
    </xf>
    <xf numFmtId="0" fontId="18" fillId="6" borderId="19" xfId="8" applyFont="1" applyFill="1" applyBorder="1" applyAlignment="1">
      <alignment horizontal="center"/>
    </xf>
    <xf numFmtId="165" fontId="19" fillId="3" borderId="1" xfId="9" applyNumberFormat="1" applyFont="1" applyFill="1" applyBorder="1" applyAlignment="1" applyProtection="1">
      <alignment horizontal="center"/>
    </xf>
    <xf numFmtId="165" fontId="19" fillId="3" borderId="13" xfId="9" applyNumberFormat="1" applyFont="1" applyFill="1" applyBorder="1" applyAlignment="1" applyProtection="1">
      <alignment horizontal="center"/>
    </xf>
    <xf numFmtId="0" fontId="12" fillId="3" borderId="0" xfId="8" applyFont="1" applyFill="1" applyAlignment="1">
      <alignment horizontal="left" indent="2"/>
    </xf>
    <xf numFmtId="165" fontId="19" fillId="3" borderId="0" xfId="9" applyNumberFormat="1" applyFont="1" applyFill="1" applyBorder="1" applyAlignment="1" applyProtection="1">
      <alignment horizontal="center"/>
    </xf>
    <xf numFmtId="0" fontId="23" fillId="3" borderId="0" xfId="8" applyFont="1" applyFill="1"/>
    <xf numFmtId="0" fontId="23" fillId="3" borderId="0" xfId="8" applyFont="1" applyFill="1" applyAlignment="1">
      <alignment horizontal="center"/>
    </xf>
    <xf numFmtId="0" fontId="23" fillId="3" borderId="0" xfId="8" applyFont="1" applyFill="1" applyAlignment="1">
      <alignment horizontal="justify"/>
    </xf>
    <xf numFmtId="0" fontId="23" fillId="7" borderId="0" xfId="8" applyFont="1" applyFill="1" applyAlignment="1">
      <alignment horizontal="justify"/>
    </xf>
    <xf numFmtId="0" fontId="26" fillId="7" borderId="0" xfId="8" applyFont="1" applyFill="1"/>
    <xf numFmtId="9" fontId="14" fillId="3" borderId="0" xfId="8" applyNumberFormat="1" applyFont="1" applyFill="1"/>
    <xf numFmtId="0" fontId="23" fillId="3" borderId="29" xfId="8" applyFont="1" applyFill="1" applyBorder="1"/>
    <xf numFmtId="0" fontId="23" fillId="3" borderId="30" xfId="8" applyFont="1" applyFill="1" applyBorder="1"/>
    <xf numFmtId="0" fontId="23" fillId="7" borderId="0" xfId="8" applyFont="1" applyFill="1" applyAlignment="1">
      <alignment horizontal="center"/>
    </xf>
    <xf numFmtId="0" fontId="23" fillId="7" borderId="0" xfId="8" applyFont="1" applyFill="1"/>
    <xf numFmtId="0" fontId="28" fillId="7" borderId="0" xfId="8" applyFont="1" applyFill="1" applyAlignment="1">
      <alignment vertical="center" wrapText="1"/>
    </xf>
    <xf numFmtId="0" fontId="29" fillId="5" borderId="19" xfId="8" applyFont="1" applyFill="1" applyBorder="1" applyAlignment="1">
      <alignment horizontal="center"/>
    </xf>
    <xf numFmtId="0" fontId="29" fillId="7" borderId="0" xfId="8" applyFont="1" applyFill="1" applyAlignment="1">
      <alignment horizontal="center"/>
    </xf>
    <xf numFmtId="0" fontId="23" fillId="3" borderId="31" xfId="8" applyFont="1" applyFill="1" applyBorder="1" applyAlignment="1">
      <alignment horizontal="center"/>
    </xf>
    <xf numFmtId="165" fontId="23" fillId="4" borderId="32" xfId="9" applyNumberFormat="1" applyFont="1" applyFill="1" applyBorder="1" applyAlignment="1" applyProtection="1">
      <alignment horizontal="center"/>
    </xf>
    <xf numFmtId="165" fontId="23" fillId="7" borderId="0" xfId="8" applyNumberFormat="1" applyFont="1" applyFill="1" applyAlignment="1">
      <alignment horizontal="center"/>
    </xf>
    <xf numFmtId="0" fontId="23" fillId="3" borderId="33" xfId="8" applyFont="1" applyFill="1" applyBorder="1" applyAlignment="1">
      <alignment horizontal="center"/>
    </xf>
    <xf numFmtId="0" fontId="23" fillId="3" borderId="2" xfId="8" applyFont="1" applyFill="1" applyBorder="1" applyAlignment="1">
      <alignment horizontal="left" indent="1"/>
    </xf>
    <xf numFmtId="0" fontId="23" fillId="3" borderId="4" xfId="8" applyFont="1" applyFill="1" applyBorder="1" applyAlignment="1">
      <alignment horizontal="left" indent="1"/>
    </xf>
    <xf numFmtId="165" fontId="23" fillId="3" borderId="32" xfId="9" applyNumberFormat="1" applyFont="1" applyFill="1" applyBorder="1" applyAlignment="1" applyProtection="1">
      <alignment horizontal="center"/>
    </xf>
    <xf numFmtId="0" fontId="23" fillId="3" borderId="34" xfId="8" applyFont="1" applyFill="1" applyBorder="1" applyAlignment="1">
      <alignment horizontal="center"/>
    </xf>
    <xf numFmtId="0" fontId="23" fillId="3" borderId="35" xfId="8" applyFont="1" applyFill="1" applyBorder="1" applyAlignment="1">
      <alignment horizontal="left" indent="1"/>
    </xf>
    <xf numFmtId="0" fontId="23" fillId="3" borderId="36" xfId="8" applyFont="1" applyFill="1" applyBorder="1" applyAlignment="1">
      <alignment horizontal="left" indent="1"/>
    </xf>
    <xf numFmtId="165" fontId="23" fillId="3" borderId="37" xfId="9" applyNumberFormat="1" applyFont="1" applyFill="1" applyBorder="1" applyAlignment="1" applyProtection="1">
      <alignment horizontal="center"/>
    </xf>
    <xf numFmtId="2" fontId="23" fillId="3" borderId="0" xfId="8" applyNumberFormat="1" applyFont="1" applyFill="1" applyAlignment="1">
      <alignment horizontal="center"/>
    </xf>
    <xf numFmtId="0" fontId="23" fillId="3" borderId="15" xfId="8" applyFont="1" applyFill="1" applyBorder="1"/>
    <xf numFmtId="0" fontId="23" fillId="3" borderId="27" xfId="8" applyFont="1" applyFill="1" applyBorder="1" applyAlignment="1">
      <alignment horizontal="center" vertical="top"/>
    </xf>
    <xf numFmtId="165" fontId="31" fillId="3" borderId="37" xfId="9" applyNumberFormat="1" applyFont="1" applyFill="1" applyBorder="1" applyAlignment="1" applyProtection="1">
      <alignment horizontal="center"/>
    </xf>
    <xf numFmtId="0" fontId="30" fillId="3" borderId="0" xfId="8" applyFont="1" applyFill="1"/>
    <xf numFmtId="0" fontId="32" fillId="0" borderId="0" xfId="11" applyFont="1" applyAlignment="1">
      <alignment vertical="center"/>
    </xf>
    <xf numFmtId="14" fontId="33" fillId="0" borderId="0" xfId="11" applyNumberFormat="1" applyFont="1" applyAlignment="1">
      <alignment vertical="center"/>
    </xf>
    <xf numFmtId="0" fontId="33" fillId="0" borderId="0" xfId="11" applyFont="1" applyAlignment="1">
      <alignment vertical="center"/>
    </xf>
    <xf numFmtId="0" fontId="33" fillId="0" borderId="0" xfId="11" applyFont="1" applyAlignment="1">
      <alignment horizontal="centerContinuous" vertical="center"/>
    </xf>
    <xf numFmtId="10" fontId="33" fillId="0" borderId="0" xfId="12" applyNumberFormat="1" applyFont="1" applyFill="1" applyBorder="1" applyAlignment="1" applyProtection="1">
      <alignment horizontal="centerContinuous" vertical="center"/>
    </xf>
    <xf numFmtId="10" fontId="32" fillId="0" borderId="0" xfId="12" applyNumberFormat="1" applyFont="1" applyBorder="1" applyAlignment="1" applyProtection="1">
      <alignment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1" fillId="4" borderId="2" xfId="8" applyFill="1" applyBorder="1" applyProtection="1">
      <protection locked="0"/>
    </xf>
    <xf numFmtId="0" fontId="11" fillId="4" borderId="4" xfId="8" applyFill="1" applyBorder="1" applyProtection="1">
      <protection locked="0"/>
    </xf>
    <xf numFmtId="0" fontId="11" fillId="4" borderId="3" xfId="8" applyFill="1" applyBorder="1" applyAlignment="1" applyProtection="1">
      <alignment horizontal="left"/>
      <protection locked="0"/>
    </xf>
    <xf numFmtId="0" fontId="11" fillId="4" borderId="4" xfId="8" applyFill="1" applyBorder="1" applyAlignment="1" applyProtection="1">
      <alignment horizontal="left"/>
      <protection locked="0"/>
    </xf>
    <xf numFmtId="0" fontId="11" fillId="4" borderId="2" xfId="8" applyFill="1" applyBorder="1" applyAlignment="1" applyProtection="1">
      <alignment horizontal="left" vertical="center" wrapText="1"/>
      <protection locked="0"/>
    </xf>
    <xf numFmtId="0" fontId="11" fillId="4" borderId="4" xfId="8" applyFill="1" applyBorder="1" applyAlignment="1" applyProtection="1">
      <alignment horizontal="left" vertical="center" wrapText="1"/>
      <protection locked="0"/>
    </xf>
    <xf numFmtId="167" fontId="11" fillId="4" borderId="2" xfId="8" applyNumberFormat="1" applyFill="1" applyBorder="1" applyAlignment="1" applyProtection="1">
      <alignment horizontal="left"/>
      <protection locked="0"/>
    </xf>
    <xf numFmtId="167" fontId="11" fillId="4" borderId="4" xfId="8" applyNumberFormat="1" applyFill="1" applyBorder="1" applyAlignment="1" applyProtection="1">
      <alignment horizontal="left"/>
      <protection locked="0"/>
    </xf>
    <xf numFmtId="0" fontId="11" fillId="4" borderId="13" xfId="8" applyFill="1" applyBorder="1" applyProtection="1">
      <protection locked="0"/>
    </xf>
    <xf numFmtId="0" fontId="11" fillId="4" borderId="13" xfId="8" applyFill="1" applyBorder="1" applyAlignment="1" applyProtection="1">
      <alignment horizontal="left"/>
      <protection locked="0"/>
    </xf>
    <xf numFmtId="0" fontId="11" fillId="3" borderId="5" xfId="8" applyFill="1" applyBorder="1" applyAlignment="1">
      <alignment horizontal="center" vertical="center"/>
    </xf>
    <xf numFmtId="0" fontId="11" fillId="3" borderId="7" xfId="8" applyFill="1" applyBorder="1" applyAlignment="1">
      <alignment horizontal="center" vertical="center"/>
    </xf>
    <xf numFmtId="0" fontId="11" fillId="3" borderId="8" xfId="8" applyFill="1" applyBorder="1" applyAlignment="1">
      <alignment horizontal="center" vertical="center"/>
    </xf>
    <xf numFmtId="0" fontId="11" fillId="3" borderId="9" xfId="8" applyFill="1" applyBorder="1" applyAlignment="1">
      <alignment horizontal="center" vertical="center"/>
    </xf>
    <xf numFmtId="0" fontId="11" fillId="3" borderId="10" xfId="8" applyFill="1" applyBorder="1" applyAlignment="1">
      <alignment horizontal="center" vertical="center"/>
    </xf>
    <xf numFmtId="0" fontId="11" fillId="3" borderId="12" xfId="8" applyFill="1" applyBorder="1" applyAlignment="1">
      <alignment horizontal="center" vertical="center"/>
    </xf>
    <xf numFmtId="0" fontId="11" fillId="3" borderId="2" xfId="8" applyFill="1" applyBorder="1" applyAlignment="1">
      <alignment horizontal="left" indent="1"/>
    </xf>
    <xf numFmtId="0" fontId="11" fillId="3" borderId="3" xfId="8" applyFill="1" applyBorder="1" applyAlignment="1">
      <alignment horizontal="left" indent="1"/>
    </xf>
    <xf numFmtId="0" fontId="11" fillId="3" borderId="4" xfId="8" applyFill="1" applyBorder="1" applyAlignment="1">
      <alignment horizontal="left" indent="1"/>
    </xf>
    <xf numFmtId="0" fontId="11" fillId="0" borderId="0" xfId="8" applyAlignment="1">
      <alignment horizontal="left" wrapText="1"/>
    </xf>
    <xf numFmtId="0" fontId="16" fillId="5" borderId="14" xfId="8" applyFont="1" applyFill="1" applyBorder="1" applyAlignment="1">
      <alignment horizontal="center"/>
    </xf>
    <xf numFmtId="0" fontId="16" fillId="5" borderId="15" xfId="8" applyFont="1" applyFill="1" applyBorder="1" applyAlignment="1">
      <alignment horizontal="center"/>
    </xf>
    <xf numFmtId="0" fontId="16" fillId="5" borderId="16" xfId="8" applyFont="1" applyFill="1" applyBorder="1" applyAlignment="1">
      <alignment horizontal="center"/>
    </xf>
    <xf numFmtId="0" fontId="17" fillId="0" borderId="14" xfId="8" applyFont="1" applyBorder="1" applyAlignment="1">
      <alignment horizontal="center" vertical="center" wrapText="1"/>
    </xf>
    <xf numFmtId="0" fontId="17" fillId="0" borderId="15" xfId="8" applyFont="1" applyBorder="1" applyAlignment="1">
      <alignment horizontal="center" vertical="center" wrapText="1"/>
    </xf>
    <xf numFmtId="0" fontId="12" fillId="4" borderId="15" xfId="8" applyFont="1" applyFill="1" applyBorder="1" applyAlignment="1" applyProtection="1">
      <alignment horizontal="center" vertical="center" wrapText="1"/>
      <protection locked="0"/>
    </xf>
    <xf numFmtId="0" fontId="12" fillId="4" borderId="16" xfId="8" applyFont="1" applyFill="1" applyBorder="1" applyAlignment="1" applyProtection="1">
      <alignment horizontal="center" vertical="center" wrapText="1"/>
      <protection locked="0"/>
    </xf>
    <xf numFmtId="0" fontId="18" fillId="5" borderId="17" xfId="8" applyFont="1" applyFill="1" applyBorder="1" applyAlignment="1">
      <alignment horizontal="center"/>
    </xf>
    <xf numFmtId="0" fontId="18" fillId="5" borderId="18" xfId="8" applyFont="1" applyFill="1" applyBorder="1" applyAlignment="1">
      <alignment horizontal="center"/>
    </xf>
    <xf numFmtId="0" fontId="11" fillId="3" borderId="20" xfId="8" applyFill="1" applyBorder="1" applyAlignment="1">
      <alignment horizontal="left" indent="1"/>
    </xf>
    <xf numFmtId="0" fontId="11" fillId="3" borderId="21" xfId="8" applyFill="1" applyBorder="1" applyAlignment="1">
      <alignment horizontal="left" indent="1"/>
    </xf>
    <xf numFmtId="0" fontId="11" fillId="3" borderId="22" xfId="8" applyFill="1" applyBorder="1" applyAlignment="1">
      <alignment horizontal="left" indent="1"/>
    </xf>
    <xf numFmtId="0" fontId="11" fillId="3" borderId="5" xfId="8" applyFill="1" applyBorder="1" applyAlignment="1">
      <alignment horizontal="left" indent="1"/>
    </xf>
    <xf numFmtId="0" fontId="11" fillId="3" borderId="6" xfId="8" applyFill="1" applyBorder="1" applyAlignment="1">
      <alignment horizontal="left" indent="1"/>
    </xf>
    <xf numFmtId="0" fontId="11" fillId="3" borderId="7" xfId="8" applyFill="1" applyBorder="1" applyAlignment="1">
      <alignment horizontal="left" indent="1"/>
    </xf>
    <xf numFmtId="0" fontId="21" fillId="0" borderId="0" xfId="8" applyFont="1" applyAlignment="1">
      <alignment horizontal="left" vertical="center" wrapText="1"/>
    </xf>
    <xf numFmtId="0" fontId="18" fillId="6" borderId="14" xfId="8" applyFont="1" applyFill="1" applyBorder="1" applyAlignment="1">
      <alignment horizontal="center"/>
    </xf>
    <xf numFmtId="0" fontId="18" fillId="6" borderId="15" xfId="8" applyFont="1" applyFill="1" applyBorder="1" applyAlignment="1">
      <alignment horizontal="center"/>
    </xf>
    <xf numFmtId="0" fontId="18" fillId="6" borderId="16" xfId="8" applyFont="1" applyFill="1" applyBorder="1" applyAlignment="1">
      <alignment horizontal="center"/>
    </xf>
    <xf numFmtId="0" fontId="11" fillId="3" borderId="23" xfId="8" applyFill="1" applyBorder="1" applyAlignment="1">
      <alignment horizontal="center" vertical="center"/>
    </xf>
    <xf numFmtId="0" fontId="11" fillId="3" borderId="26" xfId="8" applyFill="1" applyBorder="1" applyAlignment="1">
      <alignment horizontal="center" vertical="center"/>
    </xf>
    <xf numFmtId="0" fontId="11" fillId="3" borderId="24" xfId="8" applyFill="1" applyBorder="1" applyAlignment="1">
      <alignment horizontal="center" vertical="center"/>
    </xf>
    <xf numFmtId="0" fontId="11" fillId="3" borderId="27" xfId="8" applyFill="1" applyBorder="1" applyAlignment="1">
      <alignment horizontal="center" vertical="center"/>
    </xf>
    <xf numFmtId="0" fontId="11" fillId="3" borderId="21" xfId="8" applyFill="1" applyBorder="1" applyAlignment="1">
      <alignment horizontal="center"/>
    </xf>
    <xf numFmtId="0" fontId="11" fillId="3" borderId="25" xfId="8" applyFill="1" applyBorder="1" applyAlignment="1">
      <alignment horizontal="left" vertical="center"/>
    </xf>
    <xf numFmtId="0" fontId="11" fillId="3" borderId="28" xfId="8" applyFill="1" applyBorder="1" applyAlignment="1">
      <alignment horizontal="left" vertical="center"/>
    </xf>
    <xf numFmtId="0" fontId="11" fillId="3" borderId="27" xfId="8" applyFill="1" applyBorder="1" applyAlignment="1">
      <alignment horizontal="center" vertical="top"/>
    </xf>
    <xf numFmtId="0" fontId="18" fillId="6" borderId="17" xfId="8" applyFont="1" applyFill="1" applyBorder="1" applyAlignment="1">
      <alignment horizontal="center"/>
    </xf>
    <xf numFmtId="0" fontId="18" fillId="6" borderId="18" xfId="8" applyFont="1" applyFill="1" applyBorder="1" applyAlignment="1">
      <alignment horizontal="center"/>
    </xf>
    <xf numFmtId="0" fontId="12" fillId="3" borderId="1" xfId="8" applyFont="1" applyFill="1" applyBorder="1" applyAlignment="1">
      <alignment horizontal="left" indent="2"/>
    </xf>
    <xf numFmtId="0" fontId="18" fillId="3" borderId="0" xfId="8" applyFont="1" applyFill="1" applyAlignment="1">
      <alignment horizontal="justify" vertical="top" wrapText="1"/>
    </xf>
    <xf numFmtId="0" fontId="20" fillId="3" borderId="0" xfId="8" applyFont="1" applyFill="1" applyAlignment="1">
      <alignment horizontal="justify" vertical="top"/>
    </xf>
    <xf numFmtId="0" fontId="24" fillId="3" borderId="0" xfId="8" applyFont="1" applyFill="1" applyAlignment="1">
      <alignment horizontal="left" wrapText="1"/>
    </xf>
    <xf numFmtId="0" fontId="22" fillId="3" borderId="0" xfId="8" applyFont="1" applyFill="1" applyAlignment="1">
      <alignment horizontal="center"/>
    </xf>
    <xf numFmtId="0" fontId="24" fillId="3" borderId="0" xfId="8" applyFont="1" applyFill="1" applyAlignment="1">
      <alignment horizontal="justify" vertical="top" wrapText="1"/>
    </xf>
    <xf numFmtId="0" fontId="24" fillId="3" borderId="0" xfId="8" applyFont="1" applyFill="1" applyAlignment="1">
      <alignment horizontal="left"/>
    </xf>
    <xf numFmtId="0" fontId="24" fillId="3" borderId="0" xfId="8" applyFont="1" applyFill="1"/>
    <xf numFmtId="0" fontId="23" fillId="3" borderId="2" xfId="8" applyFont="1" applyFill="1" applyBorder="1" applyAlignment="1">
      <alignment horizontal="left" indent="1"/>
    </xf>
    <xf numFmtId="0" fontId="23" fillId="3" borderId="4" xfId="8" applyFont="1" applyFill="1" applyBorder="1" applyAlignment="1">
      <alignment horizontal="left" indent="1"/>
    </xf>
    <xf numFmtId="0" fontId="25" fillId="5" borderId="14" xfId="8" applyFont="1" applyFill="1" applyBorder="1" applyAlignment="1">
      <alignment horizontal="center" wrapText="1"/>
    </xf>
    <xf numFmtId="0" fontId="25" fillId="5" borderId="15" xfId="8" applyFont="1" applyFill="1" applyBorder="1" applyAlignment="1">
      <alignment horizontal="center" wrapText="1"/>
    </xf>
    <xf numFmtId="0" fontId="25" fillId="5" borderId="16" xfId="8" applyFont="1" applyFill="1" applyBorder="1" applyAlignment="1">
      <alignment horizontal="center" wrapText="1"/>
    </xf>
    <xf numFmtId="0" fontId="27" fillId="0" borderId="14" xfId="8" applyFont="1" applyBorder="1" applyAlignment="1">
      <alignment horizontal="center" vertical="center" wrapText="1"/>
    </xf>
    <xf numFmtId="0" fontId="27" fillId="0" borderId="15" xfId="8" applyFont="1" applyBorder="1" applyAlignment="1">
      <alignment horizontal="center" vertical="center" wrapText="1"/>
    </xf>
    <xf numFmtId="0" fontId="28" fillId="3" borderId="15" xfId="8" applyFont="1" applyFill="1" applyBorder="1" applyAlignment="1">
      <alignment horizontal="center" vertical="center" wrapText="1"/>
    </xf>
    <xf numFmtId="0" fontId="28" fillId="3" borderId="16" xfId="8" applyFont="1" applyFill="1" applyBorder="1" applyAlignment="1">
      <alignment horizontal="center" vertical="center" wrapText="1"/>
    </xf>
    <xf numFmtId="0" fontId="29" fillId="5" borderId="17" xfId="8" applyFont="1" applyFill="1" applyBorder="1" applyAlignment="1">
      <alignment horizontal="center"/>
    </xf>
    <xf numFmtId="0" fontId="29" fillId="5" borderId="18" xfId="8" applyFont="1" applyFill="1" applyBorder="1" applyAlignment="1">
      <alignment horizontal="center"/>
    </xf>
    <xf numFmtId="0" fontId="23" fillId="3" borderId="10" xfId="8" applyFont="1" applyFill="1" applyBorder="1" applyAlignment="1">
      <alignment horizontal="left" indent="1"/>
    </xf>
    <xf numFmtId="0" fontId="23" fillId="3" borderId="12" xfId="8" applyFont="1" applyFill="1" applyBorder="1" applyAlignment="1">
      <alignment horizontal="left" indent="1"/>
    </xf>
    <xf numFmtId="0" fontId="23" fillId="7" borderId="0" xfId="8" applyFont="1" applyFill="1" applyAlignment="1">
      <alignment horizontal="center" vertical="center"/>
    </xf>
    <xf numFmtId="0" fontId="23" fillId="3" borderId="23" xfId="8" applyFont="1" applyFill="1" applyBorder="1" applyAlignment="1">
      <alignment horizontal="center" vertical="center"/>
    </xf>
    <xf numFmtId="0" fontId="23" fillId="3" borderId="26" xfId="8" applyFont="1" applyFill="1" applyBorder="1" applyAlignment="1">
      <alignment horizontal="center" vertical="center"/>
    </xf>
    <xf numFmtId="0" fontId="23" fillId="3" borderId="24" xfId="8" applyFont="1" applyFill="1" applyBorder="1" applyAlignment="1">
      <alignment horizontal="center" vertical="center"/>
    </xf>
    <xf numFmtId="0" fontId="23" fillId="3" borderId="27" xfId="8" applyFont="1" applyFill="1" applyBorder="1" applyAlignment="1">
      <alignment horizontal="center" vertical="center"/>
    </xf>
    <xf numFmtId="0" fontId="23" fillId="3" borderId="25" xfId="8" applyFont="1" applyFill="1" applyBorder="1" applyAlignment="1">
      <alignment horizontal="left" vertical="center"/>
    </xf>
    <xf numFmtId="0" fontId="23" fillId="3" borderId="28" xfId="8" applyFont="1" applyFill="1" applyBorder="1" applyAlignment="1">
      <alignment horizontal="left" vertical="center"/>
    </xf>
    <xf numFmtId="0" fontId="29" fillId="6" borderId="17" xfId="8" applyFont="1" applyFill="1" applyBorder="1" applyAlignment="1">
      <alignment horizontal="center"/>
    </xf>
    <xf numFmtId="0" fontId="29" fillId="6" borderId="18" xfId="8" applyFont="1" applyFill="1" applyBorder="1" applyAlignment="1">
      <alignment horizontal="center"/>
    </xf>
    <xf numFmtId="0" fontId="29" fillId="6" borderId="19" xfId="8" applyFont="1" applyFill="1" applyBorder="1" applyAlignment="1">
      <alignment horizontal="center"/>
    </xf>
    <xf numFmtId="165" fontId="30" fillId="3" borderId="29" xfId="8" applyNumberFormat="1" applyFont="1" applyFill="1" applyBorder="1" applyAlignment="1">
      <alignment horizontal="center" wrapText="1"/>
    </xf>
    <xf numFmtId="165" fontId="30" fillId="3" borderId="0" xfId="8" applyNumberFormat="1" applyFont="1" applyFill="1" applyAlignment="1">
      <alignment horizontal="center" wrapText="1"/>
    </xf>
    <xf numFmtId="0" fontId="28" fillId="3" borderId="38" xfId="8" applyFont="1" applyFill="1" applyBorder="1" applyAlignment="1">
      <alignment horizontal="left" indent="2"/>
    </xf>
    <xf numFmtId="0" fontId="28" fillId="3" borderId="39" xfId="8" applyFont="1" applyFill="1" applyBorder="1" applyAlignment="1">
      <alignment horizontal="left" indent="2"/>
    </xf>
    <xf numFmtId="0" fontId="29" fillId="6" borderId="14" xfId="8" applyFont="1" applyFill="1" applyBorder="1" applyAlignment="1">
      <alignment horizontal="center"/>
    </xf>
    <xf numFmtId="0" fontId="29" fillId="6" borderId="15" xfId="8" applyFont="1" applyFill="1" applyBorder="1" applyAlignment="1">
      <alignment horizontal="center"/>
    </xf>
    <xf numFmtId="0" fontId="29" fillId="6" borderId="16" xfId="8" applyFont="1" applyFill="1" applyBorder="1" applyAlignment="1">
      <alignment horizontal="center"/>
    </xf>
    <xf numFmtId="0" fontId="23" fillId="7" borderId="0" xfId="8" applyFont="1" applyFill="1" applyAlignment="1">
      <alignment horizontal="center"/>
    </xf>
    <xf numFmtId="14" fontId="23" fillId="3" borderId="0" xfId="8" applyNumberFormat="1" applyFont="1" applyFill="1" applyAlignment="1">
      <alignment horizontal="right"/>
    </xf>
    <xf numFmtId="0" fontId="30" fillId="3" borderId="0" xfId="8" applyFont="1" applyFill="1" applyAlignment="1">
      <alignment horizontal="justify" vertical="top" wrapText="1"/>
    </xf>
    <xf numFmtId="0" fontId="23" fillId="3" borderId="6" xfId="8" applyFont="1" applyFill="1" applyBorder="1" applyAlignment="1">
      <alignment horizontal="center"/>
    </xf>
    <xf numFmtId="0" fontId="33" fillId="0" borderId="2" xfId="11" applyFont="1" applyBorder="1" applyAlignment="1">
      <alignment horizontal="center" vertical="center"/>
    </xf>
    <xf numFmtId="0" fontId="33" fillId="0" borderId="3" xfId="11" applyFont="1" applyBorder="1" applyAlignment="1">
      <alignment horizontal="center" vertical="center"/>
    </xf>
    <xf numFmtId="0" fontId="33" fillId="0" borderId="4" xfId="11" applyFont="1" applyBorder="1" applyAlignment="1">
      <alignment horizontal="center" vertical="center"/>
    </xf>
  </cellXfs>
  <cellStyles count="13">
    <cellStyle name="Moeda 2" xfId="6"/>
    <cellStyle name="Normal" xfId="0" builtinId="0"/>
    <cellStyle name="Normal 2" xfId="3"/>
    <cellStyle name="Normal 2 2" xfId="8"/>
    <cellStyle name="Normal 4 2" xfId="11"/>
    <cellStyle name="Porcentagem" xfId="7" builtinId="5"/>
    <cellStyle name="Porcentagem 2" xfId="5"/>
    <cellStyle name="Porcentagem 2 2" xfId="9"/>
    <cellStyle name="Porcentagem 3" xfId="12"/>
    <cellStyle name="Separador de milhares 3" xfId="2"/>
    <cellStyle name="Vírgula 2" xfId="1"/>
    <cellStyle name="Vírgula 2 2" xfId="10"/>
    <cellStyle name="Vírgula 3" xfId="4"/>
  </cellStyles>
  <dxfs count="6"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9"/>
      </font>
    </dxf>
    <dxf>
      <font>
        <b/>
        <i val="0"/>
        <strike val="0"/>
        <condense val="0"/>
        <extend val="0"/>
        <color indexed="10"/>
      </font>
      <fill>
        <patternFill>
          <bgColor indexed="43"/>
        </patternFill>
      </fill>
    </dxf>
    <dxf>
      <font>
        <color rgb="FFFF0000"/>
      </font>
    </dxf>
    <dxf>
      <font>
        <b/>
        <i val="0"/>
        <condense val="0"/>
        <extend val="0"/>
        <color indexed="10"/>
      </font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4</xdr:row>
      <xdr:rowOff>38100</xdr:rowOff>
    </xdr:from>
    <xdr:to>
      <xdr:col>3</xdr:col>
      <xdr:colOff>1685925</xdr:colOff>
      <xdr:row>50</xdr:row>
      <xdr:rowOff>85725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CC90923-4F3F-484A-B3C4-76619E6F9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38200"/>
          <a:ext cx="6829425" cy="924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NGENHARIA\PM_Diversas\Westf&#225;lia\Projetos\2021\Westf&#225;lia%20-%20Acesso%20empresa\07%20Or&#231;amento\Westf&#225;lia%20Via%20Lateral%20ERS%20435_Rev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"/>
      <sheetName val="Memoria Calculo"/>
      <sheetName val="Cronograma "/>
      <sheetName val="Composições"/>
      <sheetName val="Volumes"/>
      <sheetName val="Larguras"/>
      <sheetName val="BDI"/>
      <sheetName val="BDI declaração"/>
      <sheetName val="Drenagem"/>
      <sheetName val="Sinalização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E13">
            <v>0</v>
          </cell>
        </row>
        <row r="31">
          <cell r="D31" t="str">
            <v>2 - Construção de Rodovias e Ferrovias</v>
          </cell>
        </row>
        <row r="34">
          <cell r="G34">
            <v>4.67</v>
          </cell>
        </row>
        <row r="35">
          <cell r="G35">
            <v>0.74</v>
          </cell>
        </row>
        <row r="36">
          <cell r="G36">
            <v>0.97</v>
          </cell>
        </row>
        <row r="37">
          <cell r="G37">
            <v>1.21</v>
          </cell>
        </row>
        <row r="38">
          <cell r="G38">
            <v>8.69</v>
          </cell>
        </row>
        <row r="40">
          <cell r="G40">
            <v>0.65</v>
          </cell>
        </row>
        <row r="41">
          <cell r="G41">
            <v>3</v>
          </cell>
        </row>
        <row r="42">
          <cell r="G42">
            <v>0.5</v>
          </cell>
        </row>
        <row r="43">
          <cell r="G43">
            <v>0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60"/>
  <sheetViews>
    <sheetView view="pageBreakPreview" zoomScale="130" zoomScaleSheetLayoutView="130" workbookViewId="0">
      <pane xSplit="1" ySplit="1" topLeftCell="B2" activePane="bottomRight" state="frozen"/>
      <selection activeCell="R48" sqref="R48"/>
      <selection pane="topRight" activeCell="R48" sqref="R48"/>
      <selection pane="bottomLeft" activeCell="R48" sqref="R48"/>
      <selection pane="bottomRight" activeCell="G3" sqref="G3"/>
    </sheetView>
  </sheetViews>
  <sheetFormatPr defaultRowHeight="14.4" x14ac:dyDescent="0.3"/>
  <cols>
    <col min="1" max="2" width="12.33203125" customWidth="1"/>
    <col min="3" max="3" width="95.44140625" customWidth="1"/>
    <col min="4" max="4" width="7.88671875" customWidth="1"/>
    <col min="5" max="5" width="13.5546875" customWidth="1"/>
    <col min="6" max="6" width="14.88671875" customWidth="1"/>
    <col min="7" max="7" width="15.88671875" bestFit="1" customWidth="1"/>
    <col min="8" max="9" width="17.109375" bestFit="1" customWidth="1"/>
    <col min="10" max="10" width="15.44140625" customWidth="1"/>
    <col min="257" max="257" width="10.109375" customWidth="1"/>
    <col min="258" max="258" width="83.33203125" bestFit="1" customWidth="1"/>
    <col min="259" max="259" width="7.88671875" customWidth="1"/>
    <col min="260" max="260" width="10.5546875" customWidth="1"/>
    <col min="261" max="261" width="12.6640625" customWidth="1"/>
    <col min="262" max="263" width="15.88671875" bestFit="1" customWidth="1"/>
    <col min="513" max="513" width="10.109375" customWidth="1"/>
    <col min="514" max="514" width="83.33203125" bestFit="1" customWidth="1"/>
    <col min="515" max="515" width="7.88671875" customWidth="1"/>
    <col min="516" max="516" width="10.5546875" customWidth="1"/>
    <col min="517" max="517" width="12.6640625" customWidth="1"/>
    <col min="518" max="519" width="15.88671875" bestFit="1" customWidth="1"/>
    <col min="769" max="769" width="10.109375" customWidth="1"/>
    <col min="770" max="770" width="83.33203125" bestFit="1" customWidth="1"/>
    <col min="771" max="771" width="7.88671875" customWidth="1"/>
    <col min="772" max="772" width="10.5546875" customWidth="1"/>
    <col min="773" max="773" width="12.6640625" customWidth="1"/>
    <col min="774" max="775" width="15.88671875" bestFit="1" customWidth="1"/>
    <col min="1025" max="1025" width="10.109375" customWidth="1"/>
    <col min="1026" max="1026" width="83.33203125" bestFit="1" customWidth="1"/>
    <col min="1027" max="1027" width="7.88671875" customWidth="1"/>
    <col min="1028" max="1028" width="10.5546875" customWidth="1"/>
    <col min="1029" max="1029" width="12.6640625" customWidth="1"/>
    <col min="1030" max="1031" width="15.88671875" bestFit="1" customWidth="1"/>
    <col min="1281" max="1281" width="10.109375" customWidth="1"/>
    <col min="1282" max="1282" width="83.33203125" bestFit="1" customWidth="1"/>
    <col min="1283" max="1283" width="7.88671875" customWidth="1"/>
    <col min="1284" max="1284" width="10.5546875" customWidth="1"/>
    <col min="1285" max="1285" width="12.6640625" customWidth="1"/>
    <col min="1286" max="1287" width="15.88671875" bestFit="1" customWidth="1"/>
    <col min="1537" max="1537" width="10.109375" customWidth="1"/>
    <col min="1538" max="1538" width="83.33203125" bestFit="1" customWidth="1"/>
    <col min="1539" max="1539" width="7.88671875" customWidth="1"/>
    <col min="1540" max="1540" width="10.5546875" customWidth="1"/>
    <col min="1541" max="1541" width="12.6640625" customWidth="1"/>
    <col min="1542" max="1543" width="15.88671875" bestFit="1" customWidth="1"/>
    <col min="1793" max="1793" width="10.109375" customWidth="1"/>
    <col min="1794" max="1794" width="83.33203125" bestFit="1" customWidth="1"/>
    <col min="1795" max="1795" width="7.88671875" customWidth="1"/>
    <col min="1796" max="1796" width="10.5546875" customWidth="1"/>
    <col min="1797" max="1797" width="12.6640625" customWidth="1"/>
    <col min="1798" max="1799" width="15.88671875" bestFit="1" customWidth="1"/>
    <col min="2049" max="2049" width="10.109375" customWidth="1"/>
    <col min="2050" max="2050" width="83.33203125" bestFit="1" customWidth="1"/>
    <col min="2051" max="2051" width="7.88671875" customWidth="1"/>
    <col min="2052" max="2052" width="10.5546875" customWidth="1"/>
    <col min="2053" max="2053" width="12.6640625" customWidth="1"/>
    <col min="2054" max="2055" width="15.88671875" bestFit="1" customWidth="1"/>
    <col min="2305" max="2305" width="10.109375" customWidth="1"/>
    <col min="2306" max="2306" width="83.33203125" bestFit="1" customWidth="1"/>
    <col min="2307" max="2307" width="7.88671875" customWidth="1"/>
    <col min="2308" max="2308" width="10.5546875" customWidth="1"/>
    <col min="2309" max="2309" width="12.6640625" customWidth="1"/>
    <col min="2310" max="2311" width="15.88671875" bestFit="1" customWidth="1"/>
    <col min="2561" max="2561" width="10.109375" customWidth="1"/>
    <col min="2562" max="2562" width="83.33203125" bestFit="1" customWidth="1"/>
    <col min="2563" max="2563" width="7.88671875" customWidth="1"/>
    <col min="2564" max="2564" width="10.5546875" customWidth="1"/>
    <col min="2565" max="2565" width="12.6640625" customWidth="1"/>
    <col min="2566" max="2567" width="15.88671875" bestFit="1" customWidth="1"/>
    <col min="2817" max="2817" width="10.109375" customWidth="1"/>
    <col min="2818" max="2818" width="83.33203125" bestFit="1" customWidth="1"/>
    <col min="2819" max="2819" width="7.88671875" customWidth="1"/>
    <col min="2820" max="2820" width="10.5546875" customWidth="1"/>
    <col min="2821" max="2821" width="12.6640625" customWidth="1"/>
    <col min="2822" max="2823" width="15.88671875" bestFit="1" customWidth="1"/>
    <col min="3073" max="3073" width="10.109375" customWidth="1"/>
    <col min="3074" max="3074" width="83.33203125" bestFit="1" customWidth="1"/>
    <col min="3075" max="3075" width="7.88671875" customWidth="1"/>
    <col min="3076" max="3076" width="10.5546875" customWidth="1"/>
    <col min="3077" max="3077" width="12.6640625" customWidth="1"/>
    <col min="3078" max="3079" width="15.88671875" bestFit="1" customWidth="1"/>
    <col min="3329" max="3329" width="10.109375" customWidth="1"/>
    <col min="3330" max="3330" width="83.33203125" bestFit="1" customWidth="1"/>
    <col min="3331" max="3331" width="7.88671875" customWidth="1"/>
    <col min="3332" max="3332" width="10.5546875" customWidth="1"/>
    <col min="3333" max="3333" width="12.6640625" customWidth="1"/>
    <col min="3334" max="3335" width="15.88671875" bestFit="1" customWidth="1"/>
    <col min="3585" max="3585" width="10.109375" customWidth="1"/>
    <col min="3586" max="3586" width="83.33203125" bestFit="1" customWidth="1"/>
    <col min="3587" max="3587" width="7.88671875" customWidth="1"/>
    <col min="3588" max="3588" width="10.5546875" customWidth="1"/>
    <col min="3589" max="3589" width="12.6640625" customWidth="1"/>
    <col min="3590" max="3591" width="15.88671875" bestFit="1" customWidth="1"/>
    <col min="3841" max="3841" width="10.109375" customWidth="1"/>
    <col min="3842" max="3842" width="83.33203125" bestFit="1" customWidth="1"/>
    <col min="3843" max="3843" width="7.88671875" customWidth="1"/>
    <col min="3844" max="3844" width="10.5546875" customWidth="1"/>
    <col min="3845" max="3845" width="12.6640625" customWidth="1"/>
    <col min="3846" max="3847" width="15.88671875" bestFit="1" customWidth="1"/>
    <col min="4097" max="4097" width="10.109375" customWidth="1"/>
    <col min="4098" max="4098" width="83.33203125" bestFit="1" customWidth="1"/>
    <col min="4099" max="4099" width="7.88671875" customWidth="1"/>
    <col min="4100" max="4100" width="10.5546875" customWidth="1"/>
    <col min="4101" max="4101" width="12.6640625" customWidth="1"/>
    <col min="4102" max="4103" width="15.88671875" bestFit="1" customWidth="1"/>
    <col min="4353" max="4353" width="10.109375" customWidth="1"/>
    <col min="4354" max="4354" width="83.33203125" bestFit="1" customWidth="1"/>
    <col min="4355" max="4355" width="7.88671875" customWidth="1"/>
    <col min="4356" max="4356" width="10.5546875" customWidth="1"/>
    <col min="4357" max="4357" width="12.6640625" customWidth="1"/>
    <col min="4358" max="4359" width="15.88671875" bestFit="1" customWidth="1"/>
    <col min="4609" max="4609" width="10.109375" customWidth="1"/>
    <col min="4610" max="4610" width="83.33203125" bestFit="1" customWidth="1"/>
    <col min="4611" max="4611" width="7.88671875" customWidth="1"/>
    <col min="4612" max="4612" width="10.5546875" customWidth="1"/>
    <col min="4613" max="4613" width="12.6640625" customWidth="1"/>
    <col min="4614" max="4615" width="15.88671875" bestFit="1" customWidth="1"/>
    <col min="4865" max="4865" width="10.109375" customWidth="1"/>
    <col min="4866" max="4866" width="83.33203125" bestFit="1" customWidth="1"/>
    <col min="4867" max="4867" width="7.88671875" customWidth="1"/>
    <col min="4868" max="4868" width="10.5546875" customWidth="1"/>
    <col min="4869" max="4869" width="12.6640625" customWidth="1"/>
    <col min="4870" max="4871" width="15.88671875" bestFit="1" customWidth="1"/>
    <col min="5121" max="5121" width="10.109375" customWidth="1"/>
    <col min="5122" max="5122" width="83.33203125" bestFit="1" customWidth="1"/>
    <col min="5123" max="5123" width="7.88671875" customWidth="1"/>
    <col min="5124" max="5124" width="10.5546875" customWidth="1"/>
    <col min="5125" max="5125" width="12.6640625" customWidth="1"/>
    <col min="5126" max="5127" width="15.88671875" bestFit="1" customWidth="1"/>
    <col min="5377" max="5377" width="10.109375" customWidth="1"/>
    <col min="5378" max="5378" width="83.33203125" bestFit="1" customWidth="1"/>
    <col min="5379" max="5379" width="7.88671875" customWidth="1"/>
    <col min="5380" max="5380" width="10.5546875" customWidth="1"/>
    <col min="5381" max="5381" width="12.6640625" customWidth="1"/>
    <col min="5382" max="5383" width="15.88671875" bestFit="1" customWidth="1"/>
    <col min="5633" max="5633" width="10.109375" customWidth="1"/>
    <col min="5634" max="5634" width="83.33203125" bestFit="1" customWidth="1"/>
    <col min="5635" max="5635" width="7.88671875" customWidth="1"/>
    <col min="5636" max="5636" width="10.5546875" customWidth="1"/>
    <col min="5637" max="5637" width="12.6640625" customWidth="1"/>
    <col min="5638" max="5639" width="15.88671875" bestFit="1" customWidth="1"/>
    <col min="5889" max="5889" width="10.109375" customWidth="1"/>
    <col min="5890" max="5890" width="83.33203125" bestFit="1" customWidth="1"/>
    <col min="5891" max="5891" width="7.88671875" customWidth="1"/>
    <col min="5892" max="5892" width="10.5546875" customWidth="1"/>
    <col min="5893" max="5893" width="12.6640625" customWidth="1"/>
    <col min="5894" max="5895" width="15.88671875" bestFit="1" customWidth="1"/>
    <col min="6145" max="6145" width="10.109375" customWidth="1"/>
    <col min="6146" max="6146" width="83.33203125" bestFit="1" customWidth="1"/>
    <col min="6147" max="6147" width="7.88671875" customWidth="1"/>
    <col min="6148" max="6148" width="10.5546875" customWidth="1"/>
    <col min="6149" max="6149" width="12.6640625" customWidth="1"/>
    <col min="6150" max="6151" width="15.88671875" bestFit="1" customWidth="1"/>
    <col min="6401" max="6401" width="10.109375" customWidth="1"/>
    <col min="6402" max="6402" width="83.33203125" bestFit="1" customWidth="1"/>
    <col min="6403" max="6403" width="7.88671875" customWidth="1"/>
    <col min="6404" max="6404" width="10.5546875" customWidth="1"/>
    <col min="6405" max="6405" width="12.6640625" customWidth="1"/>
    <col min="6406" max="6407" width="15.88671875" bestFit="1" customWidth="1"/>
    <col min="6657" max="6657" width="10.109375" customWidth="1"/>
    <col min="6658" max="6658" width="83.33203125" bestFit="1" customWidth="1"/>
    <col min="6659" max="6659" width="7.88671875" customWidth="1"/>
    <col min="6660" max="6660" width="10.5546875" customWidth="1"/>
    <col min="6661" max="6661" width="12.6640625" customWidth="1"/>
    <col min="6662" max="6663" width="15.88671875" bestFit="1" customWidth="1"/>
    <col min="6913" max="6913" width="10.109375" customWidth="1"/>
    <col min="6914" max="6914" width="83.33203125" bestFit="1" customWidth="1"/>
    <col min="6915" max="6915" width="7.88671875" customWidth="1"/>
    <col min="6916" max="6916" width="10.5546875" customWidth="1"/>
    <col min="6917" max="6917" width="12.6640625" customWidth="1"/>
    <col min="6918" max="6919" width="15.88671875" bestFit="1" customWidth="1"/>
    <col min="7169" max="7169" width="10.109375" customWidth="1"/>
    <col min="7170" max="7170" width="83.33203125" bestFit="1" customWidth="1"/>
    <col min="7171" max="7171" width="7.88671875" customWidth="1"/>
    <col min="7172" max="7172" width="10.5546875" customWidth="1"/>
    <col min="7173" max="7173" width="12.6640625" customWidth="1"/>
    <col min="7174" max="7175" width="15.88671875" bestFit="1" customWidth="1"/>
    <col min="7425" max="7425" width="10.109375" customWidth="1"/>
    <col min="7426" max="7426" width="83.33203125" bestFit="1" customWidth="1"/>
    <col min="7427" max="7427" width="7.88671875" customWidth="1"/>
    <col min="7428" max="7428" width="10.5546875" customWidth="1"/>
    <col min="7429" max="7429" width="12.6640625" customWidth="1"/>
    <col min="7430" max="7431" width="15.88671875" bestFit="1" customWidth="1"/>
    <col min="7681" max="7681" width="10.109375" customWidth="1"/>
    <col min="7682" max="7682" width="83.33203125" bestFit="1" customWidth="1"/>
    <col min="7683" max="7683" width="7.88671875" customWidth="1"/>
    <col min="7684" max="7684" width="10.5546875" customWidth="1"/>
    <col min="7685" max="7685" width="12.6640625" customWidth="1"/>
    <col min="7686" max="7687" width="15.88671875" bestFit="1" customWidth="1"/>
    <col min="7937" max="7937" width="10.109375" customWidth="1"/>
    <col min="7938" max="7938" width="83.33203125" bestFit="1" customWidth="1"/>
    <col min="7939" max="7939" width="7.88671875" customWidth="1"/>
    <col min="7940" max="7940" width="10.5546875" customWidth="1"/>
    <col min="7941" max="7941" width="12.6640625" customWidth="1"/>
    <col min="7942" max="7943" width="15.88671875" bestFit="1" customWidth="1"/>
    <col min="8193" max="8193" width="10.109375" customWidth="1"/>
    <col min="8194" max="8194" width="83.33203125" bestFit="1" customWidth="1"/>
    <col min="8195" max="8195" width="7.88671875" customWidth="1"/>
    <col min="8196" max="8196" width="10.5546875" customWidth="1"/>
    <col min="8197" max="8197" width="12.6640625" customWidth="1"/>
    <col min="8198" max="8199" width="15.88671875" bestFit="1" customWidth="1"/>
    <col min="8449" max="8449" width="10.109375" customWidth="1"/>
    <col min="8450" max="8450" width="83.33203125" bestFit="1" customWidth="1"/>
    <col min="8451" max="8451" width="7.88671875" customWidth="1"/>
    <col min="8452" max="8452" width="10.5546875" customWidth="1"/>
    <col min="8453" max="8453" width="12.6640625" customWidth="1"/>
    <col min="8454" max="8455" width="15.88671875" bestFit="1" customWidth="1"/>
    <col min="8705" max="8705" width="10.109375" customWidth="1"/>
    <col min="8706" max="8706" width="83.33203125" bestFit="1" customWidth="1"/>
    <col min="8707" max="8707" width="7.88671875" customWidth="1"/>
    <col min="8708" max="8708" width="10.5546875" customWidth="1"/>
    <col min="8709" max="8709" width="12.6640625" customWidth="1"/>
    <col min="8710" max="8711" width="15.88671875" bestFit="1" customWidth="1"/>
    <col min="8961" max="8961" width="10.109375" customWidth="1"/>
    <col min="8962" max="8962" width="83.33203125" bestFit="1" customWidth="1"/>
    <col min="8963" max="8963" width="7.88671875" customWidth="1"/>
    <col min="8964" max="8964" width="10.5546875" customWidth="1"/>
    <col min="8965" max="8965" width="12.6640625" customWidth="1"/>
    <col min="8966" max="8967" width="15.88671875" bestFit="1" customWidth="1"/>
    <col min="9217" max="9217" width="10.109375" customWidth="1"/>
    <col min="9218" max="9218" width="83.33203125" bestFit="1" customWidth="1"/>
    <col min="9219" max="9219" width="7.88671875" customWidth="1"/>
    <col min="9220" max="9220" width="10.5546875" customWidth="1"/>
    <col min="9221" max="9221" width="12.6640625" customWidth="1"/>
    <col min="9222" max="9223" width="15.88671875" bestFit="1" customWidth="1"/>
    <col min="9473" max="9473" width="10.109375" customWidth="1"/>
    <col min="9474" max="9474" width="83.33203125" bestFit="1" customWidth="1"/>
    <col min="9475" max="9475" width="7.88671875" customWidth="1"/>
    <col min="9476" max="9476" width="10.5546875" customWidth="1"/>
    <col min="9477" max="9477" width="12.6640625" customWidth="1"/>
    <col min="9478" max="9479" width="15.88671875" bestFit="1" customWidth="1"/>
    <col min="9729" max="9729" width="10.109375" customWidth="1"/>
    <col min="9730" max="9730" width="83.33203125" bestFit="1" customWidth="1"/>
    <col min="9731" max="9731" width="7.88671875" customWidth="1"/>
    <col min="9732" max="9732" width="10.5546875" customWidth="1"/>
    <col min="9733" max="9733" width="12.6640625" customWidth="1"/>
    <col min="9734" max="9735" width="15.88671875" bestFit="1" customWidth="1"/>
    <col min="9985" max="9985" width="10.109375" customWidth="1"/>
    <col min="9986" max="9986" width="83.33203125" bestFit="1" customWidth="1"/>
    <col min="9987" max="9987" width="7.88671875" customWidth="1"/>
    <col min="9988" max="9988" width="10.5546875" customWidth="1"/>
    <col min="9989" max="9989" width="12.6640625" customWidth="1"/>
    <col min="9990" max="9991" width="15.88671875" bestFit="1" customWidth="1"/>
    <col min="10241" max="10241" width="10.109375" customWidth="1"/>
    <col min="10242" max="10242" width="83.33203125" bestFit="1" customWidth="1"/>
    <col min="10243" max="10243" width="7.88671875" customWidth="1"/>
    <col min="10244" max="10244" width="10.5546875" customWidth="1"/>
    <col min="10245" max="10245" width="12.6640625" customWidth="1"/>
    <col min="10246" max="10247" width="15.88671875" bestFit="1" customWidth="1"/>
    <col min="10497" max="10497" width="10.109375" customWidth="1"/>
    <col min="10498" max="10498" width="83.33203125" bestFit="1" customWidth="1"/>
    <col min="10499" max="10499" width="7.88671875" customWidth="1"/>
    <col min="10500" max="10500" width="10.5546875" customWidth="1"/>
    <col min="10501" max="10501" width="12.6640625" customWidth="1"/>
    <col min="10502" max="10503" width="15.88671875" bestFit="1" customWidth="1"/>
    <col min="10753" max="10753" width="10.109375" customWidth="1"/>
    <col min="10754" max="10754" width="83.33203125" bestFit="1" customWidth="1"/>
    <col min="10755" max="10755" width="7.88671875" customWidth="1"/>
    <col min="10756" max="10756" width="10.5546875" customWidth="1"/>
    <col min="10757" max="10757" width="12.6640625" customWidth="1"/>
    <col min="10758" max="10759" width="15.88671875" bestFit="1" customWidth="1"/>
    <col min="11009" max="11009" width="10.109375" customWidth="1"/>
    <col min="11010" max="11010" width="83.33203125" bestFit="1" customWidth="1"/>
    <col min="11011" max="11011" width="7.88671875" customWidth="1"/>
    <col min="11012" max="11012" width="10.5546875" customWidth="1"/>
    <col min="11013" max="11013" width="12.6640625" customWidth="1"/>
    <col min="11014" max="11015" width="15.88671875" bestFit="1" customWidth="1"/>
    <col min="11265" max="11265" width="10.109375" customWidth="1"/>
    <col min="11266" max="11266" width="83.33203125" bestFit="1" customWidth="1"/>
    <col min="11267" max="11267" width="7.88671875" customWidth="1"/>
    <col min="11268" max="11268" width="10.5546875" customWidth="1"/>
    <col min="11269" max="11269" width="12.6640625" customWidth="1"/>
    <col min="11270" max="11271" width="15.88671875" bestFit="1" customWidth="1"/>
    <col min="11521" max="11521" width="10.109375" customWidth="1"/>
    <col min="11522" max="11522" width="83.33203125" bestFit="1" customWidth="1"/>
    <col min="11523" max="11523" width="7.88671875" customWidth="1"/>
    <col min="11524" max="11524" width="10.5546875" customWidth="1"/>
    <col min="11525" max="11525" width="12.6640625" customWidth="1"/>
    <col min="11526" max="11527" width="15.88671875" bestFit="1" customWidth="1"/>
    <col min="11777" max="11777" width="10.109375" customWidth="1"/>
    <col min="11778" max="11778" width="83.33203125" bestFit="1" customWidth="1"/>
    <col min="11779" max="11779" width="7.88671875" customWidth="1"/>
    <col min="11780" max="11780" width="10.5546875" customWidth="1"/>
    <col min="11781" max="11781" width="12.6640625" customWidth="1"/>
    <col min="11782" max="11783" width="15.88671875" bestFit="1" customWidth="1"/>
    <col min="12033" max="12033" width="10.109375" customWidth="1"/>
    <col min="12034" max="12034" width="83.33203125" bestFit="1" customWidth="1"/>
    <col min="12035" max="12035" width="7.88671875" customWidth="1"/>
    <col min="12036" max="12036" width="10.5546875" customWidth="1"/>
    <col min="12037" max="12037" width="12.6640625" customWidth="1"/>
    <col min="12038" max="12039" width="15.88671875" bestFit="1" customWidth="1"/>
    <col min="12289" max="12289" width="10.109375" customWidth="1"/>
    <col min="12290" max="12290" width="83.33203125" bestFit="1" customWidth="1"/>
    <col min="12291" max="12291" width="7.88671875" customWidth="1"/>
    <col min="12292" max="12292" width="10.5546875" customWidth="1"/>
    <col min="12293" max="12293" width="12.6640625" customWidth="1"/>
    <col min="12294" max="12295" width="15.88671875" bestFit="1" customWidth="1"/>
    <col min="12545" max="12545" width="10.109375" customWidth="1"/>
    <col min="12546" max="12546" width="83.33203125" bestFit="1" customWidth="1"/>
    <col min="12547" max="12547" width="7.88671875" customWidth="1"/>
    <col min="12548" max="12548" width="10.5546875" customWidth="1"/>
    <col min="12549" max="12549" width="12.6640625" customWidth="1"/>
    <col min="12550" max="12551" width="15.88671875" bestFit="1" customWidth="1"/>
    <col min="12801" max="12801" width="10.109375" customWidth="1"/>
    <col min="12802" max="12802" width="83.33203125" bestFit="1" customWidth="1"/>
    <col min="12803" max="12803" width="7.88671875" customWidth="1"/>
    <col min="12804" max="12804" width="10.5546875" customWidth="1"/>
    <col min="12805" max="12805" width="12.6640625" customWidth="1"/>
    <col min="12806" max="12807" width="15.88671875" bestFit="1" customWidth="1"/>
    <col min="13057" max="13057" width="10.109375" customWidth="1"/>
    <col min="13058" max="13058" width="83.33203125" bestFit="1" customWidth="1"/>
    <col min="13059" max="13059" width="7.88671875" customWidth="1"/>
    <col min="13060" max="13060" width="10.5546875" customWidth="1"/>
    <col min="13061" max="13061" width="12.6640625" customWidth="1"/>
    <col min="13062" max="13063" width="15.88671875" bestFit="1" customWidth="1"/>
    <col min="13313" max="13313" width="10.109375" customWidth="1"/>
    <col min="13314" max="13314" width="83.33203125" bestFit="1" customWidth="1"/>
    <col min="13315" max="13315" width="7.88671875" customWidth="1"/>
    <col min="13316" max="13316" width="10.5546875" customWidth="1"/>
    <col min="13317" max="13317" width="12.6640625" customWidth="1"/>
    <col min="13318" max="13319" width="15.88671875" bestFit="1" customWidth="1"/>
    <col min="13569" max="13569" width="10.109375" customWidth="1"/>
    <col min="13570" max="13570" width="83.33203125" bestFit="1" customWidth="1"/>
    <col min="13571" max="13571" width="7.88671875" customWidth="1"/>
    <col min="13572" max="13572" width="10.5546875" customWidth="1"/>
    <col min="13573" max="13573" width="12.6640625" customWidth="1"/>
    <col min="13574" max="13575" width="15.88671875" bestFit="1" customWidth="1"/>
    <col min="13825" max="13825" width="10.109375" customWidth="1"/>
    <col min="13826" max="13826" width="83.33203125" bestFit="1" customWidth="1"/>
    <col min="13827" max="13827" width="7.88671875" customWidth="1"/>
    <col min="13828" max="13828" width="10.5546875" customWidth="1"/>
    <col min="13829" max="13829" width="12.6640625" customWidth="1"/>
    <col min="13830" max="13831" width="15.88671875" bestFit="1" customWidth="1"/>
    <col min="14081" max="14081" width="10.109375" customWidth="1"/>
    <col min="14082" max="14082" width="83.33203125" bestFit="1" customWidth="1"/>
    <col min="14083" max="14083" width="7.88671875" customWidth="1"/>
    <col min="14084" max="14084" width="10.5546875" customWidth="1"/>
    <col min="14085" max="14085" width="12.6640625" customWidth="1"/>
    <col min="14086" max="14087" width="15.88671875" bestFit="1" customWidth="1"/>
    <col min="14337" max="14337" width="10.109375" customWidth="1"/>
    <col min="14338" max="14338" width="83.33203125" bestFit="1" customWidth="1"/>
    <col min="14339" max="14339" width="7.88671875" customWidth="1"/>
    <col min="14340" max="14340" width="10.5546875" customWidth="1"/>
    <col min="14341" max="14341" width="12.6640625" customWidth="1"/>
    <col min="14342" max="14343" width="15.88671875" bestFit="1" customWidth="1"/>
    <col min="14593" max="14593" width="10.109375" customWidth="1"/>
    <col min="14594" max="14594" width="83.33203125" bestFit="1" customWidth="1"/>
    <col min="14595" max="14595" width="7.88671875" customWidth="1"/>
    <col min="14596" max="14596" width="10.5546875" customWidth="1"/>
    <col min="14597" max="14597" width="12.6640625" customWidth="1"/>
    <col min="14598" max="14599" width="15.88671875" bestFit="1" customWidth="1"/>
    <col min="14849" max="14849" width="10.109375" customWidth="1"/>
    <col min="14850" max="14850" width="83.33203125" bestFit="1" customWidth="1"/>
    <col min="14851" max="14851" width="7.88671875" customWidth="1"/>
    <col min="14852" max="14852" width="10.5546875" customWidth="1"/>
    <col min="14853" max="14853" width="12.6640625" customWidth="1"/>
    <col min="14854" max="14855" width="15.88671875" bestFit="1" customWidth="1"/>
    <col min="15105" max="15105" width="10.109375" customWidth="1"/>
    <col min="15106" max="15106" width="83.33203125" bestFit="1" customWidth="1"/>
    <col min="15107" max="15107" width="7.88671875" customWidth="1"/>
    <col min="15108" max="15108" width="10.5546875" customWidth="1"/>
    <col min="15109" max="15109" width="12.6640625" customWidth="1"/>
    <col min="15110" max="15111" width="15.88671875" bestFit="1" customWidth="1"/>
    <col min="15361" max="15361" width="10.109375" customWidth="1"/>
    <col min="15362" max="15362" width="83.33203125" bestFit="1" customWidth="1"/>
    <col min="15363" max="15363" width="7.88671875" customWidth="1"/>
    <col min="15364" max="15364" width="10.5546875" customWidth="1"/>
    <col min="15365" max="15365" width="12.6640625" customWidth="1"/>
    <col min="15366" max="15367" width="15.88671875" bestFit="1" customWidth="1"/>
    <col min="15617" max="15617" width="10.109375" customWidth="1"/>
    <col min="15618" max="15618" width="83.33203125" bestFit="1" customWidth="1"/>
    <col min="15619" max="15619" width="7.88671875" customWidth="1"/>
    <col min="15620" max="15620" width="10.5546875" customWidth="1"/>
    <col min="15621" max="15621" width="12.6640625" customWidth="1"/>
    <col min="15622" max="15623" width="15.88671875" bestFit="1" customWidth="1"/>
    <col min="15873" max="15873" width="10.109375" customWidth="1"/>
    <col min="15874" max="15874" width="83.33203125" bestFit="1" customWidth="1"/>
    <col min="15875" max="15875" width="7.88671875" customWidth="1"/>
    <col min="15876" max="15876" width="10.5546875" customWidth="1"/>
    <col min="15877" max="15877" width="12.6640625" customWidth="1"/>
    <col min="15878" max="15879" width="15.88671875" bestFit="1" customWidth="1"/>
    <col min="16129" max="16129" width="10.109375" customWidth="1"/>
    <col min="16130" max="16130" width="83.33203125" bestFit="1" customWidth="1"/>
    <col min="16131" max="16131" width="7.88671875" customWidth="1"/>
    <col min="16132" max="16132" width="10.5546875" customWidth="1"/>
    <col min="16133" max="16133" width="12.6640625" customWidth="1"/>
    <col min="16134" max="16135" width="15.88671875" bestFit="1" customWidth="1"/>
  </cols>
  <sheetData>
    <row r="1" spans="1:8" ht="18.600000000000001" x14ac:dyDescent="0.45">
      <c r="A1" s="94" t="s">
        <v>0</v>
      </c>
      <c r="B1" s="95"/>
      <c r="C1" s="95"/>
      <c r="D1" s="95"/>
      <c r="E1" s="95"/>
      <c r="F1" s="95"/>
      <c r="G1" s="95"/>
      <c r="H1" s="96"/>
    </row>
    <row r="2" spans="1:8" s="1" customFormat="1" ht="13.8" x14ac:dyDescent="0.3">
      <c r="A2" s="6" t="s">
        <v>118</v>
      </c>
      <c r="B2" s="7"/>
      <c r="C2" s="8"/>
      <c r="D2" s="9"/>
      <c r="E2" s="9"/>
      <c r="F2" s="9"/>
      <c r="G2" s="18" t="s">
        <v>2</v>
      </c>
      <c r="H2" s="19">
        <v>44378</v>
      </c>
    </row>
    <row r="3" spans="1:8" s="1" customFormat="1" ht="12.75" x14ac:dyDescent="0.2">
      <c r="A3" s="10" t="s">
        <v>117</v>
      </c>
      <c r="B3" s="5"/>
      <c r="C3" s="2"/>
      <c r="G3" s="4"/>
      <c r="H3" s="11"/>
    </row>
    <row r="4" spans="1:8" s="1" customFormat="1" ht="13.8" x14ac:dyDescent="0.3">
      <c r="A4" s="12" t="s">
        <v>116</v>
      </c>
      <c r="B4" s="13"/>
      <c r="C4" s="14"/>
      <c r="D4" s="15"/>
      <c r="E4" s="15"/>
      <c r="F4" s="15"/>
      <c r="G4" s="17" t="s">
        <v>1</v>
      </c>
      <c r="H4" s="16">
        <v>0.221</v>
      </c>
    </row>
    <row r="5" spans="1:8" ht="15" x14ac:dyDescent="0.25">
      <c r="H5" s="3"/>
    </row>
    <row r="6" spans="1:8" ht="15" x14ac:dyDescent="0.25">
      <c r="H6" s="3"/>
    </row>
    <row r="7" spans="1:8" ht="15" x14ac:dyDescent="0.25">
      <c r="H7" s="3"/>
    </row>
    <row r="8" spans="1:8" ht="15" x14ac:dyDescent="0.25">
      <c r="H8" s="3"/>
    </row>
    <row r="9" spans="1:8" ht="15" x14ac:dyDescent="0.25">
      <c r="H9" s="3"/>
    </row>
    <row r="10" spans="1:8" ht="15" x14ac:dyDescent="0.25">
      <c r="H10" s="3"/>
    </row>
    <row r="11" spans="1:8" ht="15" x14ac:dyDescent="0.25">
      <c r="H11" s="3"/>
    </row>
    <row r="12" spans="1:8" ht="15" x14ac:dyDescent="0.25">
      <c r="H12" s="3"/>
    </row>
    <row r="13" spans="1:8" ht="15" x14ac:dyDescent="0.25">
      <c r="H13" s="3"/>
    </row>
    <row r="14" spans="1:8" ht="15" x14ac:dyDescent="0.25">
      <c r="H14" s="3"/>
    </row>
    <row r="15" spans="1:8" ht="15" x14ac:dyDescent="0.25">
      <c r="H15" s="3"/>
    </row>
    <row r="16" spans="1:8" ht="15" x14ac:dyDescent="0.25">
      <c r="H16" s="3"/>
    </row>
    <row r="17" spans="8:8" ht="15" x14ac:dyDescent="0.25">
      <c r="H17" s="3"/>
    </row>
    <row r="18" spans="8:8" ht="15" x14ac:dyDescent="0.25">
      <c r="H18" s="3"/>
    </row>
    <row r="19" spans="8:8" ht="15" x14ac:dyDescent="0.25">
      <c r="H19" s="3"/>
    </row>
    <row r="20" spans="8:8" ht="15" x14ac:dyDescent="0.25">
      <c r="H20" s="3"/>
    </row>
    <row r="21" spans="8:8" ht="15" x14ac:dyDescent="0.25">
      <c r="H21" s="3"/>
    </row>
    <row r="22" spans="8:8" ht="15" x14ac:dyDescent="0.25">
      <c r="H22" s="3"/>
    </row>
    <row r="23" spans="8:8" ht="15" x14ac:dyDescent="0.25">
      <c r="H23" s="3"/>
    </row>
    <row r="24" spans="8:8" ht="15" x14ac:dyDescent="0.25">
      <c r="H24" s="3"/>
    </row>
    <row r="25" spans="8:8" ht="15" x14ac:dyDescent="0.25">
      <c r="H25" s="3"/>
    </row>
    <row r="26" spans="8:8" ht="15" x14ac:dyDescent="0.25">
      <c r="H26" s="3"/>
    </row>
    <row r="27" spans="8:8" ht="15" x14ac:dyDescent="0.25">
      <c r="H27" s="3"/>
    </row>
    <row r="28" spans="8:8" ht="15" x14ac:dyDescent="0.25">
      <c r="H28" s="3"/>
    </row>
    <row r="29" spans="8:8" ht="15" x14ac:dyDescent="0.25">
      <c r="H29" s="3"/>
    </row>
    <row r="30" spans="8:8" ht="15" x14ac:dyDescent="0.25">
      <c r="H30" s="3"/>
    </row>
    <row r="31" spans="8:8" ht="15" x14ac:dyDescent="0.25">
      <c r="H31" s="3"/>
    </row>
    <row r="32" spans="8:8" ht="15" x14ac:dyDescent="0.25">
      <c r="H32" s="3"/>
    </row>
    <row r="33" spans="8:8" ht="15" x14ac:dyDescent="0.25">
      <c r="H33" s="3"/>
    </row>
    <row r="34" spans="8:8" ht="15" x14ac:dyDescent="0.25">
      <c r="H34" s="3"/>
    </row>
    <row r="35" spans="8:8" ht="15" x14ac:dyDescent="0.25">
      <c r="H35" s="3"/>
    </row>
    <row r="36" spans="8:8" ht="15" x14ac:dyDescent="0.25">
      <c r="H36" s="3"/>
    </row>
    <row r="37" spans="8:8" ht="15" x14ac:dyDescent="0.25">
      <c r="H37" s="3"/>
    </row>
    <row r="38" spans="8:8" ht="15" x14ac:dyDescent="0.25">
      <c r="H38" s="3"/>
    </row>
    <row r="39" spans="8:8" ht="15" x14ac:dyDescent="0.25">
      <c r="H39" s="3"/>
    </row>
    <row r="40" spans="8:8" x14ac:dyDescent="0.3">
      <c r="H40" s="3"/>
    </row>
    <row r="41" spans="8:8" x14ac:dyDescent="0.3">
      <c r="H41" s="3"/>
    </row>
    <row r="42" spans="8:8" x14ac:dyDescent="0.3">
      <c r="H42" s="3"/>
    </row>
    <row r="43" spans="8:8" x14ac:dyDescent="0.3">
      <c r="H43" s="3"/>
    </row>
    <row r="44" spans="8:8" x14ac:dyDescent="0.3">
      <c r="H44" s="3"/>
    </row>
    <row r="45" spans="8:8" x14ac:dyDescent="0.3">
      <c r="H45" s="3"/>
    </row>
    <row r="46" spans="8:8" x14ac:dyDescent="0.3">
      <c r="H46" s="3"/>
    </row>
    <row r="47" spans="8:8" x14ac:dyDescent="0.3">
      <c r="H47" s="3"/>
    </row>
    <row r="48" spans="8:8" x14ac:dyDescent="0.3">
      <c r="H48" s="3"/>
    </row>
    <row r="49" spans="8:8" x14ac:dyDescent="0.3">
      <c r="H49" s="3"/>
    </row>
    <row r="50" spans="8:8" x14ac:dyDescent="0.3">
      <c r="H50" s="3"/>
    </row>
    <row r="51" spans="8:8" x14ac:dyDescent="0.3">
      <c r="H51" s="3"/>
    </row>
    <row r="52" spans="8:8" x14ac:dyDescent="0.3">
      <c r="H52" s="3"/>
    </row>
    <row r="53" spans="8:8" x14ac:dyDescent="0.3">
      <c r="H53" s="3"/>
    </row>
    <row r="54" spans="8:8" x14ac:dyDescent="0.3">
      <c r="H54" s="3"/>
    </row>
    <row r="55" spans="8:8" x14ac:dyDescent="0.3">
      <c r="H55" s="3"/>
    </row>
    <row r="56" spans="8:8" x14ac:dyDescent="0.3">
      <c r="H56" s="3"/>
    </row>
    <row r="57" spans="8:8" x14ac:dyDescent="0.3">
      <c r="H57" s="3"/>
    </row>
    <row r="58" spans="8:8" x14ac:dyDescent="0.3">
      <c r="H58" s="3"/>
    </row>
    <row r="59" spans="8:8" x14ac:dyDescent="0.3">
      <c r="H59" s="3"/>
    </row>
    <row r="60" spans="8:8" x14ac:dyDescent="0.3">
      <c r="H60" s="3"/>
    </row>
  </sheetData>
  <mergeCells count="1">
    <mergeCell ref="A1:H1"/>
  </mergeCells>
  <phoneticPr fontId="10" type="noConversion"/>
  <printOptions horizontalCentered="1"/>
  <pageMargins left="0.39370078740157483" right="0.39370078740157483" top="0.47244094488188981" bottom="0.39370078740157483" header="0" footer="0"/>
  <pageSetup paperSize="9" scale="65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89"/>
  <sheetViews>
    <sheetView view="pageBreakPreview" zoomScaleSheetLayoutView="100" workbookViewId="0">
      <selection activeCell="H20" sqref="H20"/>
    </sheetView>
  </sheetViews>
  <sheetFormatPr defaultColWidth="9.109375" defaultRowHeight="13.2" x14ac:dyDescent="0.25"/>
  <cols>
    <col min="1" max="1" width="2.33203125" style="21" customWidth="1"/>
    <col min="2" max="3" width="6" style="21" customWidth="1"/>
    <col min="4" max="4" width="10.44140625" style="21" customWidth="1"/>
    <col min="5" max="5" width="20.109375" style="21" customWidth="1"/>
    <col min="6" max="6" width="32.44140625" style="21" customWidth="1"/>
    <col min="7" max="7" width="11.33203125" style="21" customWidth="1"/>
    <col min="8" max="8" width="11" style="22" customWidth="1"/>
    <col min="9" max="9" width="9.109375" style="21"/>
    <col min="10" max="10" width="2.6640625" style="21" customWidth="1"/>
    <col min="11" max="14" width="9.109375" style="23"/>
    <col min="15" max="27" width="0" style="21" hidden="1" customWidth="1"/>
    <col min="28" max="16384" width="9.109375" style="21"/>
  </cols>
  <sheetData>
    <row r="2" spans="2:22" x14ac:dyDescent="0.25">
      <c r="B2" s="20" t="s">
        <v>3</v>
      </c>
    </row>
    <row r="3" spans="2:22" x14ac:dyDescent="0.25">
      <c r="B3" s="20" t="s">
        <v>4</v>
      </c>
    </row>
    <row r="4" spans="2:22" ht="12.75" x14ac:dyDescent="0.2">
      <c r="B4" s="20"/>
    </row>
    <row r="5" spans="2:22" ht="12.75" x14ac:dyDescent="0.2">
      <c r="F5" s="24"/>
      <c r="G5" s="23"/>
      <c r="H5" s="25" t="s">
        <v>5</v>
      </c>
      <c r="I5" s="23" t="s">
        <v>6</v>
      </c>
    </row>
    <row r="6" spans="2:22" ht="12.75" x14ac:dyDescent="0.2">
      <c r="B6" s="26" t="s">
        <v>7</v>
      </c>
      <c r="E6" s="27" t="s">
        <v>5</v>
      </c>
      <c r="F6" s="28" t="s">
        <v>119</v>
      </c>
      <c r="G6" s="23" t="str">
        <f>IF(E6="empresa","",E6)</f>
        <v>Prefeitura Municipal de</v>
      </c>
      <c r="H6" s="23"/>
      <c r="I6" s="23"/>
      <c r="J6" s="29"/>
      <c r="L6" s="30"/>
      <c r="O6" s="29"/>
      <c r="P6" s="29"/>
      <c r="Q6" s="29"/>
    </row>
    <row r="7" spans="2:22" x14ac:dyDescent="0.25">
      <c r="B7" s="26" t="s">
        <v>8</v>
      </c>
      <c r="E7" s="99" t="str">
        <f>F6</f>
        <v>Roca Sales</v>
      </c>
      <c r="F7" s="100"/>
      <c r="G7" s="23"/>
      <c r="H7" s="23"/>
      <c r="I7" s="23"/>
      <c r="J7" s="29"/>
      <c r="L7" s="30"/>
      <c r="O7" s="29"/>
      <c r="P7" s="29"/>
      <c r="Q7" s="29"/>
    </row>
    <row r="8" spans="2:22" x14ac:dyDescent="0.25">
      <c r="B8" s="26" t="s">
        <v>9</v>
      </c>
      <c r="E8" s="97"/>
      <c r="F8" s="98"/>
      <c r="H8" s="21"/>
      <c r="J8" s="29"/>
      <c r="O8" s="29"/>
      <c r="P8" s="29"/>
      <c r="Q8" s="29"/>
    </row>
    <row r="9" spans="2:22" ht="29.25" customHeight="1" x14ac:dyDescent="0.25">
      <c r="B9" s="26" t="s">
        <v>10</v>
      </c>
      <c r="E9" s="101" t="s">
        <v>127</v>
      </c>
      <c r="F9" s="102"/>
      <c r="H9" s="21"/>
      <c r="J9" s="29"/>
      <c r="O9" s="29"/>
      <c r="P9" s="29"/>
      <c r="Q9" s="29"/>
    </row>
    <row r="10" spans="2:22" x14ac:dyDescent="0.25">
      <c r="B10" s="26" t="s">
        <v>11</v>
      </c>
      <c r="E10" s="97" t="s">
        <v>12</v>
      </c>
      <c r="F10" s="98"/>
      <c r="H10" s="21"/>
      <c r="J10" s="29"/>
      <c r="O10" s="29"/>
      <c r="P10" s="29"/>
      <c r="Q10" s="29"/>
    </row>
    <row r="11" spans="2:22" ht="12.75" x14ac:dyDescent="0.2">
      <c r="B11" s="26" t="s">
        <v>13</v>
      </c>
      <c r="E11" s="103">
        <v>44531</v>
      </c>
      <c r="F11" s="104"/>
      <c r="H11" s="21"/>
      <c r="J11" s="29"/>
      <c r="O11" s="29"/>
      <c r="P11" s="29"/>
      <c r="Q11" s="29"/>
    </row>
    <row r="12" spans="2:22" ht="12.75" x14ac:dyDescent="0.2">
      <c r="B12" s="26"/>
      <c r="H12" s="21"/>
      <c r="J12" s="29"/>
      <c r="O12" s="29"/>
      <c r="P12" s="29"/>
      <c r="Q12" s="29"/>
    </row>
    <row r="13" spans="2:22" x14ac:dyDescent="0.25">
      <c r="B13" s="26" t="s">
        <v>14</v>
      </c>
      <c r="E13" s="105" t="s">
        <v>120</v>
      </c>
      <c r="F13" s="105"/>
      <c r="H13" s="21"/>
      <c r="J13" s="29"/>
      <c r="O13" s="29"/>
      <c r="P13" s="29"/>
      <c r="Q13" s="31" t="s">
        <v>5</v>
      </c>
      <c r="R13" s="31" t="s">
        <v>12</v>
      </c>
      <c r="S13" s="31" t="s">
        <v>15</v>
      </c>
      <c r="T13" s="31" t="s">
        <v>16</v>
      </c>
      <c r="U13" s="31" t="s">
        <v>17</v>
      </c>
      <c r="V13" s="31" t="s">
        <v>18</v>
      </c>
    </row>
    <row r="14" spans="2:22" x14ac:dyDescent="0.25">
      <c r="B14" s="106" t="s">
        <v>15</v>
      </c>
      <c r="C14" s="106"/>
      <c r="D14" s="106"/>
      <c r="E14" s="106">
        <v>141479</v>
      </c>
      <c r="F14" s="106"/>
      <c r="H14" s="23" t="s">
        <v>19</v>
      </c>
      <c r="I14" s="23" t="s">
        <v>20</v>
      </c>
      <c r="J14" s="29"/>
      <c r="O14" s="29"/>
      <c r="P14" s="29"/>
      <c r="Q14" s="31" t="s">
        <v>6</v>
      </c>
      <c r="R14" s="31" t="s">
        <v>21</v>
      </c>
      <c r="S14" s="31" t="s">
        <v>22</v>
      </c>
      <c r="T14" s="31" t="s">
        <v>23</v>
      </c>
      <c r="U14" s="31" t="s">
        <v>24</v>
      </c>
      <c r="V14" s="31" t="s">
        <v>25</v>
      </c>
    </row>
    <row r="15" spans="2:22" x14ac:dyDescent="0.25">
      <c r="B15" s="32"/>
      <c r="C15" s="32"/>
      <c r="D15" s="32"/>
      <c r="E15" s="33"/>
      <c r="F15" s="33"/>
      <c r="H15" s="23"/>
      <c r="I15" s="23"/>
      <c r="J15" s="29"/>
      <c r="O15" s="29"/>
      <c r="P15" s="29"/>
      <c r="Q15" s="31"/>
      <c r="R15" s="31"/>
      <c r="S15" s="31"/>
      <c r="T15" s="31"/>
      <c r="U15" s="31"/>
      <c r="V15" s="31" t="s">
        <v>26</v>
      </c>
    </row>
    <row r="16" spans="2:22" x14ac:dyDescent="0.25">
      <c r="B16" s="26" t="s">
        <v>27</v>
      </c>
      <c r="E16" s="105" t="s">
        <v>121</v>
      </c>
      <c r="F16" s="105"/>
      <c r="H16" s="23"/>
      <c r="I16" s="23"/>
      <c r="J16" s="29"/>
      <c r="O16" s="29"/>
      <c r="P16" s="29"/>
      <c r="Q16" s="31"/>
      <c r="R16" s="31"/>
      <c r="S16" s="31"/>
      <c r="T16" s="31"/>
      <c r="U16" s="31"/>
      <c r="V16" s="31" t="s">
        <v>28</v>
      </c>
    </row>
    <row r="17" spans="2:22" x14ac:dyDescent="0.25">
      <c r="B17" s="26" t="s">
        <v>29</v>
      </c>
      <c r="E17" s="106">
        <v>43388400059</v>
      </c>
      <c r="F17" s="106"/>
      <c r="H17" s="23"/>
      <c r="I17" s="23"/>
      <c r="J17" s="29"/>
      <c r="O17" s="29"/>
      <c r="P17" s="29"/>
      <c r="Q17" s="31"/>
      <c r="R17" s="31"/>
      <c r="S17" s="31"/>
      <c r="T17" s="31"/>
      <c r="U17" s="31"/>
      <c r="V17" s="31" t="s">
        <v>30</v>
      </c>
    </row>
    <row r="18" spans="2:22" ht="12.75" x14ac:dyDescent="0.2">
      <c r="H18" s="23"/>
      <c r="I18" s="23"/>
      <c r="J18" s="29"/>
      <c r="O18" s="29"/>
      <c r="P18" s="29"/>
      <c r="Q18" s="31"/>
      <c r="R18" s="31"/>
      <c r="S18" s="31"/>
      <c r="T18" s="31"/>
      <c r="U18" s="31"/>
      <c r="V18" s="31" t="s">
        <v>31</v>
      </c>
    </row>
    <row r="19" spans="2:22" x14ac:dyDescent="0.25">
      <c r="B19" s="26" t="s">
        <v>32</v>
      </c>
      <c r="E19" s="105" t="s">
        <v>16</v>
      </c>
      <c r="F19" s="105"/>
      <c r="G19" s="23" t="s">
        <v>16</v>
      </c>
      <c r="H19" s="23" t="s">
        <v>23</v>
      </c>
      <c r="I19" s="23"/>
      <c r="J19" s="29"/>
      <c r="L19" s="23" t="s">
        <v>12</v>
      </c>
      <c r="M19" s="23" t="s">
        <v>21</v>
      </c>
      <c r="O19" s="29"/>
      <c r="P19" s="29"/>
      <c r="Q19" s="29"/>
    </row>
    <row r="20" spans="2:22" ht="12.75" x14ac:dyDescent="0.2">
      <c r="B20" s="26"/>
      <c r="E20" s="26"/>
      <c r="H20" s="21"/>
      <c r="J20" s="29"/>
      <c r="O20" s="29"/>
      <c r="P20" s="29"/>
      <c r="Q20" s="29"/>
    </row>
    <row r="21" spans="2:22" x14ac:dyDescent="0.25">
      <c r="B21" s="26" t="s">
        <v>33</v>
      </c>
      <c r="E21" s="34">
        <v>2.5</v>
      </c>
      <c r="F21" s="21" t="s">
        <v>34</v>
      </c>
      <c r="G21" s="23">
        <v>2</v>
      </c>
      <c r="H21" s="23">
        <v>5</v>
      </c>
      <c r="I21" s="23"/>
      <c r="J21" s="29"/>
      <c r="O21" s="29"/>
      <c r="P21" s="29"/>
      <c r="Q21" s="29"/>
    </row>
    <row r="22" spans="2:22" x14ac:dyDescent="0.25">
      <c r="B22" s="26" t="s">
        <v>35</v>
      </c>
      <c r="E22" s="97" t="s">
        <v>17</v>
      </c>
      <c r="F22" s="98"/>
      <c r="G22" s="23"/>
      <c r="H22" s="23"/>
      <c r="I22" s="23"/>
      <c r="J22" s="29"/>
      <c r="L22" s="23" t="s">
        <v>24</v>
      </c>
      <c r="M22" s="23" t="s">
        <v>17</v>
      </c>
      <c r="O22" s="29"/>
      <c r="P22" s="29"/>
      <c r="Q22" s="29"/>
    </row>
    <row r="23" spans="2:22" ht="12.75" customHeight="1" x14ac:dyDescent="0.25">
      <c r="B23" s="116" t="s">
        <v>36</v>
      </c>
      <c r="C23" s="116"/>
      <c r="D23" s="116"/>
      <c r="E23" s="35">
        <v>20</v>
      </c>
      <c r="F23" s="21" t="s">
        <v>34</v>
      </c>
      <c r="H23" s="21"/>
      <c r="J23" s="29"/>
      <c r="O23" s="29"/>
      <c r="P23" s="29"/>
      <c r="Q23" s="29"/>
    </row>
    <row r="24" spans="2:22" x14ac:dyDescent="0.25">
      <c r="B24" s="116"/>
      <c r="C24" s="116"/>
      <c r="D24" s="116"/>
      <c r="J24" s="29"/>
      <c r="O24" s="29"/>
      <c r="P24" s="29"/>
      <c r="Q24" s="29"/>
    </row>
    <row r="25" spans="2:22" ht="5.25" customHeight="1" x14ac:dyDescent="0.25">
      <c r="B25" s="116"/>
      <c r="C25" s="116"/>
      <c r="D25" s="116"/>
      <c r="J25" s="29"/>
      <c r="O25" s="29"/>
      <c r="P25" s="29"/>
      <c r="Q25" s="29"/>
    </row>
    <row r="26" spans="2:22" ht="5.25" customHeight="1" x14ac:dyDescent="0.25">
      <c r="B26" s="116"/>
      <c r="C26" s="116"/>
      <c r="D26" s="116"/>
      <c r="J26" s="29"/>
      <c r="O26" s="29"/>
      <c r="P26" s="29"/>
      <c r="Q26" s="29"/>
    </row>
    <row r="27" spans="2:22" ht="5.25" customHeight="1" x14ac:dyDescent="0.2"/>
    <row r="28" spans="2:22" ht="5.25" customHeight="1" thickBot="1" x14ac:dyDescent="0.25"/>
    <row r="29" spans="2:22" ht="16.2" thickBot="1" x14ac:dyDescent="0.35">
      <c r="B29" s="117" t="s">
        <v>37</v>
      </c>
      <c r="C29" s="118"/>
      <c r="D29" s="118"/>
      <c r="E29" s="118"/>
      <c r="F29" s="118"/>
      <c r="G29" s="118"/>
      <c r="H29" s="118"/>
      <c r="I29" s="119"/>
      <c r="O29" s="23"/>
      <c r="P29" s="23"/>
      <c r="Q29" s="23"/>
    </row>
    <row r="30" spans="2:22" ht="6" customHeight="1" thickBot="1" x14ac:dyDescent="0.25">
      <c r="O30" s="23"/>
      <c r="P30" s="23"/>
      <c r="Q30" s="23"/>
    </row>
    <row r="31" spans="2:22" ht="26.25" customHeight="1" thickBot="1" x14ac:dyDescent="0.3">
      <c r="B31" s="120" t="s">
        <v>38</v>
      </c>
      <c r="C31" s="121"/>
      <c r="D31" s="122" t="s">
        <v>25</v>
      </c>
      <c r="E31" s="122"/>
      <c r="F31" s="122"/>
      <c r="G31" s="122"/>
      <c r="H31" s="122"/>
      <c r="I31" s="123"/>
      <c r="O31" s="23"/>
      <c r="P31" s="23"/>
      <c r="Q31" s="23"/>
    </row>
    <row r="32" spans="2:22" ht="5.25" customHeight="1" thickBot="1" x14ac:dyDescent="0.25">
      <c r="O32" s="23"/>
      <c r="P32" s="23"/>
      <c r="Q32" s="23"/>
    </row>
    <row r="33" spans="2:17" ht="13.8" thickBot="1" x14ac:dyDescent="0.3">
      <c r="B33" s="124" t="s">
        <v>39</v>
      </c>
      <c r="C33" s="125"/>
      <c r="D33" s="125"/>
      <c r="E33" s="125"/>
      <c r="F33" s="125"/>
      <c r="G33" s="36" t="s">
        <v>40</v>
      </c>
      <c r="H33" s="36" t="s">
        <v>41</v>
      </c>
      <c r="I33" s="37" t="s">
        <v>42</v>
      </c>
      <c r="M33" s="23" t="s">
        <v>18</v>
      </c>
      <c r="O33" s="23"/>
      <c r="P33" s="23" t="s">
        <v>43</v>
      </c>
      <c r="Q33" s="23" t="s">
        <v>42</v>
      </c>
    </row>
    <row r="34" spans="2:17" x14ac:dyDescent="0.25">
      <c r="B34" s="38" t="s">
        <v>44</v>
      </c>
      <c r="C34" s="126" t="s">
        <v>45</v>
      </c>
      <c r="D34" s="127"/>
      <c r="E34" s="127"/>
      <c r="F34" s="128"/>
      <c r="G34" s="39">
        <v>4.67</v>
      </c>
      <c r="H34" s="40">
        <f>VLOOKUP(J34,$O$34:$Q$74,2,FALSE)</f>
        <v>3.8</v>
      </c>
      <c r="I34" s="40">
        <f>VLOOKUP(J34,$O$34:$Q$74,3,FALSE)</f>
        <v>4.67</v>
      </c>
      <c r="J34" s="23" t="str">
        <f>CONCATENATE(LEFT($D$31,1),"a")</f>
        <v>2a</v>
      </c>
      <c r="K34" s="23">
        <v>0</v>
      </c>
      <c r="L34" s="23">
        <f>IF($G$51&gt;$I$51,I34,10000)</f>
        <v>10000</v>
      </c>
      <c r="M34" s="23" t="s">
        <v>25</v>
      </c>
      <c r="O34" s="23" t="s">
        <v>46</v>
      </c>
      <c r="P34" s="41">
        <v>3</v>
      </c>
      <c r="Q34" s="41">
        <v>5.5</v>
      </c>
    </row>
    <row r="35" spans="2:17" x14ac:dyDescent="0.25">
      <c r="B35" s="42" t="s">
        <v>47</v>
      </c>
      <c r="C35" s="113" t="s">
        <v>48</v>
      </c>
      <c r="D35" s="114"/>
      <c r="E35" s="114"/>
      <c r="F35" s="115"/>
      <c r="G35" s="39">
        <v>0.74</v>
      </c>
      <c r="H35" s="40">
        <f>VLOOKUP(J35,$O$34:$Q$74,2,FALSE)</f>
        <v>0.32</v>
      </c>
      <c r="I35" s="40">
        <f>VLOOKUP(J35,$O$34:$Q$74,3,FALSE)</f>
        <v>0.74</v>
      </c>
      <c r="J35" s="23" t="str">
        <f>CONCATENATE(LEFT($D$31,1),"b")</f>
        <v>2b</v>
      </c>
      <c r="K35" s="23">
        <v>0</v>
      </c>
      <c r="L35" s="23">
        <f>IF($G$51&gt;$I$51,I35,10000)</f>
        <v>10000</v>
      </c>
      <c r="M35" s="23" t="s">
        <v>26</v>
      </c>
      <c r="O35" s="23" t="s">
        <v>49</v>
      </c>
      <c r="P35" s="41">
        <v>0.8</v>
      </c>
      <c r="Q35" s="41">
        <v>1</v>
      </c>
    </row>
    <row r="36" spans="2:17" x14ac:dyDescent="0.25">
      <c r="B36" s="42" t="s">
        <v>50</v>
      </c>
      <c r="C36" s="113" t="s">
        <v>51</v>
      </c>
      <c r="D36" s="114"/>
      <c r="E36" s="114"/>
      <c r="F36" s="115"/>
      <c r="G36" s="39">
        <v>0.97</v>
      </c>
      <c r="H36" s="40">
        <f>VLOOKUP(J36,$O$34:$Q$74,2,FALSE)</f>
        <v>0.5</v>
      </c>
      <c r="I36" s="40">
        <f>VLOOKUP(J36,$O$34:$Q$74,3,FALSE)</f>
        <v>0.97</v>
      </c>
      <c r="J36" s="23" t="str">
        <f>CONCATENATE(LEFT($D$31,1),"c")</f>
        <v>2c</v>
      </c>
      <c r="K36" s="23">
        <v>0</v>
      </c>
      <c r="L36" s="23">
        <f>IF($G$51&gt;$I$51,I36,10000)</f>
        <v>10000</v>
      </c>
      <c r="M36" s="23" t="s">
        <v>28</v>
      </c>
      <c r="O36" s="23" t="s">
        <v>52</v>
      </c>
      <c r="P36" s="41">
        <v>0.97</v>
      </c>
      <c r="Q36" s="41">
        <v>1.27</v>
      </c>
    </row>
    <row r="37" spans="2:17" x14ac:dyDescent="0.25">
      <c r="B37" s="42" t="s">
        <v>53</v>
      </c>
      <c r="C37" s="113" t="s">
        <v>54</v>
      </c>
      <c r="D37" s="114"/>
      <c r="E37" s="114"/>
      <c r="F37" s="115"/>
      <c r="G37" s="39">
        <v>1.21</v>
      </c>
      <c r="H37" s="40">
        <f>VLOOKUP(J37,$O$34:$Q$74,2,FALSE)</f>
        <v>1.02</v>
      </c>
      <c r="I37" s="40">
        <f>VLOOKUP(J37,$O$34:$Q$74,3,FALSE)</f>
        <v>1.21</v>
      </c>
      <c r="J37" s="23" t="str">
        <f>CONCATENATE(LEFT($D$31,1),"d")</f>
        <v>2d</v>
      </c>
      <c r="K37" s="23">
        <v>0</v>
      </c>
      <c r="L37" s="23">
        <f>IF($G$51&gt;$I$51,I37,10000)</f>
        <v>10000</v>
      </c>
      <c r="M37" s="23" t="s">
        <v>30</v>
      </c>
      <c r="O37" s="23" t="s">
        <v>55</v>
      </c>
      <c r="P37" s="41">
        <v>0.59</v>
      </c>
      <c r="Q37" s="41">
        <v>1.39</v>
      </c>
    </row>
    <row r="38" spans="2:17" ht="12.75" x14ac:dyDescent="0.2">
      <c r="B38" s="42" t="s">
        <v>56</v>
      </c>
      <c r="C38" s="113" t="s">
        <v>57</v>
      </c>
      <c r="D38" s="114"/>
      <c r="E38" s="114"/>
      <c r="F38" s="115"/>
      <c r="G38" s="39">
        <v>8.69</v>
      </c>
      <c r="H38" s="40">
        <f>VLOOKUP(J38,$O$34:$Q$74,2,FALSE)</f>
        <v>6.64</v>
      </c>
      <c r="I38" s="40">
        <f>VLOOKUP(J38,$O$34:$Q$74,3,FALSE)</f>
        <v>8.69</v>
      </c>
      <c r="J38" s="23" t="str">
        <f>CONCATENATE(LEFT($D$31,1),"e")</f>
        <v>2e</v>
      </c>
      <c r="K38" s="23">
        <v>0</v>
      </c>
      <c r="L38" s="23">
        <f>IF($G$51&gt;$I$51,I38,10000)</f>
        <v>10000</v>
      </c>
      <c r="M38" s="23" t="s">
        <v>31</v>
      </c>
      <c r="O38" s="23" t="s">
        <v>58</v>
      </c>
      <c r="P38" s="41">
        <v>6.16</v>
      </c>
      <c r="Q38" s="41">
        <v>8.9600000000000009</v>
      </c>
    </row>
    <row r="39" spans="2:17" x14ac:dyDescent="0.25">
      <c r="B39" s="42" t="s">
        <v>59</v>
      </c>
      <c r="C39" s="129" t="s">
        <v>60</v>
      </c>
      <c r="D39" s="130"/>
      <c r="E39" s="130"/>
      <c r="F39" s="131"/>
      <c r="G39" s="43">
        <f>G40+G41+G42</f>
        <v>4.1500000000000004</v>
      </c>
      <c r="H39" s="107" t="s">
        <v>61</v>
      </c>
      <c r="I39" s="108"/>
      <c r="O39" s="23" t="s">
        <v>62</v>
      </c>
      <c r="P39" s="41">
        <v>3.8</v>
      </c>
      <c r="Q39" s="41">
        <v>4.67</v>
      </c>
    </row>
    <row r="40" spans="2:17" x14ac:dyDescent="0.25">
      <c r="B40" s="42"/>
      <c r="C40" s="44"/>
      <c r="D40" s="45" t="s">
        <v>63</v>
      </c>
      <c r="E40" s="45"/>
      <c r="F40" s="46"/>
      <c r="G40" s="47">
        <v>0.65</v>
      </c>
      <c r="H40" s="109"/>
      <c r="I40" s="110"/>
      <c r="K40" s="23">
        <v>0</v>
      </c>
      <c r="L40" s="23">
        <f>IF($G$51&gt;$I$51,3,10000)</f>
        <v>10000</v>
      </c>
      <c r="O40" s="23"/>
      <c r="P40" s="41"/>
      <c r="Q40" s="41"/>
    </row>
    <row r="41" spans="2:17" x14ac:dyDescent="0.25">
      <c r="B41" s="42"/>
      <c r="C41" s="48"/>
      <c r="D41" s="49" t="s">
        <v>64</v>
      </c>
      <c r="E41" s="48"/>
      <c r="F41" s="50"/>
      <c r="G41" s="47">
        <v>3</v>
      </c>
      <c r="H41" s="109"/>
      <c r="I41" s="110"/>
      <c r="K41" s="23">
        <v>0</v>
      </c>
      <c r="L41" s="23">
        <f>IF($G$51&gt;$I$51,0.65,10000)</f>
        <v>10000</v>
      </c>
      <c r="O41" s="23"/>
      <c r="P41" s="41"/>
      <c r="Q41" s="41"/>
    </row>
    <row r="42" spans="2:17" x14ac:dyDescent="0.25">
      <c r="B42" s="42"/>
      <c r="C42" s="44"/>
      <c r="D42" s="51" t="s">
        <v>65</v>
      </c>
      <c r="E42" s="44"/>
      <c r="F42" s="46"/>
      <c r="G42" s="43">
        <f>IF(E22="valor total da obra",$E$21,$E$21*$E$23/100)</f>
        <v>0.5</v>
      </c>
      <c r="H42" s="109"/>
      <c r="I42" s="110"/>
      <c r="O42" s="23"/>
      <c r="P42" s="41"/>
      <c r="Q42" s="41"/>
    </row>
    <row r="43" spans="2:17" x14ac:dyDescent="0.25">
      <c r="B43" s="42"/>
      <c r="C43" s="44"/>
      <c r="D43" s="51" t="s">
        <v>66</v>
      </c>
      <c r="E43" s="44"/>
      <c r="F43" s="46"/>
      <c r="G43" s="43">
        <f>IF(E10="desonerados",4.5,0)</f>
        <v>0</v>
      </c>
      <c r="H43" s="109"/>
      <c r="I43" s="110"/>
      <c r="O43" s="23"/>
      <c r="P43" s="41"/>
      <c r="Q43" s="41"/>
    </row>
    <row r="44" spans="2:17" x14ac:dyDescent="0.25">
      <c r="B44" s="42" t="s">
        <v>59</v>
      </c>
      <c r="C44" s="113" t="s">
        <v>67</v>
      </c>
      <c r="D44" s="114"/>
      <c r="E44" s="114"/>
      <c r="F44" s="115"/>
      <c r="G44" s="43">
        <f>IF(E10="desonerados",SUM(G40:G43),G39)</f>
        <v>4.1500000000000004</v>
      </c>
      <c r="H44" s="111"/>
      <c r="I44" s="112"/>
      <c r="O44" s="23" t="s">
        <v>68</v>
      </c>
      <c r="P44" s="41">
        <v>0.32</v>
      </c>
      <c r="Q44" s="41">
        <v>0.74</v>
      </c>
    </row>
    <row r="45" spans="2:17" ht="4.5" customHeight="1" thickBot="1" x14ac:dyDescent="0.25">
      <c r="O45" s="23" t="s">
        <v>69</v>
      </c>
      <c r="P45" s="41">
        <v>0.5</v>
      </c>
      <c r="Q45" s="41">
        <v>0.97</v>
      </c>
    </row>
    <row r="46" spans="2:17" ht="13.8" thickBot="1" x14ac:dyDescent="0.3">
      <c r="B46" s="133" t="s">
        <v>70</v>
      </c>
      <c r="C46" s="134"/>
      <c r="D46" s="134"/>
      <c r="E46" s="134"/>
      <c r="F46" s="134"/>
      <c r="G46" s="135"/>
      <c r="H46" s="52"/>
      <c r="O46" s="23" t="s">
        <v>71</v>
      </c>
      <c r="P46" s="41">
        <v>1.02</v>
      </c>
      <c r="Q46" s="41">
        <v>1.21</v>
      </c>
    </row>
    <row r="47" spans="2:17" ht="22.5" customHeight="1" x14ac:dyDescent="0.25">
      <c r="B47" s="136"/>
      <c r="C47" s="138" t="s">
        <v>72</v>
      </c>
      <c r="D47" s="140" t="s">
        <v>73</v>
      </c>
      <c r="E47" s="140"/>
      <c r="F47" s="140"/>
      <c r="G47" s="141">
        <v>-1</v>
      </c>
      <c r="O47" s="23" t="s">
        <v>74</v>
      </c>
      <c r="P47" s="41">
        <v>6.64</v>
      </c>
      <c r="Q47" s="41">
        <v>8.69</v>
      </c>
    </row>
    <row r="48" spans="2:17" ht="21" customHeight="1" thickBot="1" x14ac:dyDescent="0.3">
      <c r="B48" s="137"/>
      <c r="C48" s="139"/>
      <c r="D48" s="143" t="s">
        <v>75</v>
      </c>
      <c r="E48" s="143"/>
      <c r="F48" s="143"/>
      <c r="G48" s="142"/>
      <c r="O48" s="23" t="s">
        <v>76</v>
      </c>
      <c r="P48" s="41">
        <v>3.43</v>
      </c>
      <c r="Q48" s="41">
        <v>6.71</v>
      </c>
    </row>
    <row r="49" spans="2:17" ht="3" customHeight="1" thickBot="1" x14ac:dyDescent="0.25">
      <c r="O49" s="23" t="s">
        <v>77</v>
      </c>
      <c r="P49" s="41">
        <v>0.28000000000000003</v>
      </c>
      <c r="Q49" s="41">
        <v>0.75</v>
      </c>
    </row>
    <row r="50" spans="2:17" ht="15" customHeight="1" thickBot="1" x14ac:dyDescent="0.3">
      <c r="B50" s="144" t="s">
        <v>78</v>
      </c>
      <c r="C50" s="145"/>
      <c r="D50" s="145"/>
      <c r="E50" s="145"/>
      <c r="F50" s="145"/>
      <c r="G50" s="145"/>
      <c r="H50" s="53" t="s">
        <v>41</v>
      </c>
      <c r="I50" s="54" t="s">
        <v>42</v>
      </c>
      <c r="O50" s="23" t="s">
        <v>79</v>
      </c>
      <c r="P50" s="41">
        <v>1</v>
      </c>
      <c r="Q50" s="41">
        <v>1.74</v>
      </c>
    </row>
    <row r="51" spans="2:17" ht="15" x14ac:dyDescent="0.2">
      <c r="B51" s="146" t="str">
        <f>IF(G51&gt;I51,"BDI Sem Desoneração: ! FORA DOS LIMITES !",IF(G51&lt;H51,"BDI Sem Desoneração: ! FORA DOS LIMITES !","BDI Sem Desoneração:"))</f>
        <v>BDI Sem Desoneração:</v>
      </c>
      <c r="C51" s="146"/>
      <c r="D51" s="146"/>
      <c r="E51" s="146"/>
      <c r="F51" s="146"/>
      <c r="G51" s="55">
        <f>100*ROUND((((1+G34/100+G35/100+G36/100)*(1+G37/100)*(1+G38/100))/(1-G39/100))-1,3)</f>
        <v>22.1</v>
      </c>
      <c r="H51" s="40">
        <f>VLOOKUP(J51,$O$34:$Q$74,2,FALSE)</f>
        <v>19.600000000000001</v>
      </c>
      <c r="I51" s="40">
        <f>VLOOKUP(J51,$O$34:$Q$74,3,FALSE)</f>
        <v>24.23</v>
      </c>
      <c r="J51" s="23" t="str">
        <f>CONCATENATE(LEFT($D$31,1),"F")</f>
        <v>2F</v>
      </c>
      <c r="O51" s="23" t="s">
        <v>80</v>
      </c>
      <c r="P51" s="41">
        <v>0.94</v>
      </c>
      <c r="Q51" s="41">
        <v>1.17</v>
      </c>
    </row>
    <row r="52" spans="2:17" ht="15" x14ac:dyDescent="0.2">
      <c r="B52" s="146" t="s">
        <v>81</v>
      </c>
      <c r="C52" s="146"/>
      <c r="D52" s="146"/>
      <c r="E52" s="146"/>
      <c r="F52" s="146"/>
      <c r="G52" s="56">
        <f>100*ROUND((((1+G34/100+G35/100+G36/100)*(1+G37/100)*(1+G38/100))/(1-G44/100))-1,3)</f>
        <v>22.1</v>
      </c>
      <c r="H52" s="42"/>
      <c r="I52" s="42"/>
      <c r="J52" s="23">
        <f>IF(G51&gt;I51,1,IF(G51&lt;H51,1,0))</f>
        <v>0</v>
      </c>
      <c r="O52" s="23" t="s">
        <v>82</v>
      </c>
      <c r="P52" s="41">
        <v>6.74</v>
      </c>
      <c r="Q52" s="41">
        <v>9.4</v>
      </c>
    </row>
    <row r="53" spans="2:17" ht="9" customHeight="1" x14ac:dyDescent="0.2">
      <c r="B53" s="57"/>
      <c r="C53" s="57"/>
      <c r="D53" s="57"/>
      <c r="E53" s="57"/>
      <c r="F53" s="57"/>
      <c r="G53" s="58"/>
      <c r="I53" s="22"/>
      <c r="J53" s="23"/>
      <c r="O53" s="23"/>
      <c r="P53" s="41"/>
      <c r="Q53" s="41"/>
    </row>
    <row r="54" spans="2:17" ht="71.25" customHeight="1" x14ac:dyDescent="0.25">
      <c r="B54" s="147" t="s">
        <v>83</v>
      </c>
      <c r="C54" s="147"/>
      <c r="D54" s="147"/>
      <c r="E54" s="147"/>
      <c r="F54" s="147"/>
      <c r="G54" s="147"/>
      <c r="H54" s="147"/>
      <c r="I54" s="147"/>
      <c r="O54" s="23"/>
      <c r="P54" s="41"/>
      <c r="Q54" s="41"/>
    </row>
    <row r="55" spans="2:17" ht="46.5" customHeight="1" x14ac:dyDescent="0.25">
      <c r="B55" s="148" t="s">
        <v>84</v>
      </c>
      <c r="C55" s="148"/>
      <c r="D55" s="148"/>
      <c r="E55" s="148"/>
      <c r="F55" s="148"/>
      <c r="G55" s="148"/>
      <c r="H55" s="148"/>
      <c r="I55" s="148"/>
      <c r="O55" s="23" t="s">
        <v>85</v>
      </c>
      <c r="P55" s="41">
        <v>0.25</v>
      </c>
      <c r="Q55" s="41">
        <v>0.56000000000000005</v>
      </c>
    </row>
    <row r="56" spans="2:17" ht="11.25" customHeight="1" x14ac:dyDescent="0.25">
      <c r="B56" s="132" t="s">
        <v>86</v>
      </c>
      <c r="C56" s="132"/>
      <c r="D56" s="132"/>
      <c r="E56" s="132"/>
      <c r="F56" s="132"/>
      <c r="G56" s="132"/>
      <c r="H56" s="132"/>
      <c r="I56" s="132"/>
      <c r="O56" s="23" t="s">
        <v>87</v>
      </c>
      <c r="P56" s="41">
        <v>1</v>
      </c>
      <c r="Q56" s="41">
        <v>1.97</v>
      </c>
    </row>
    <row r="57" spans="2:17" ht="15.75" customHeight="1" x14ac:dyDescent="0.25">
      <c r="B57" s="132"/>
      <c r="C57" s="132"/>
      <c r="D57" s="132"/>
      <c r="E57" s="132"/>
      <c r="F57" s="132"/>
      <c r="G57" s="132"/>
      <c r="H57" s="132"/>
      <c r="I57" s="132"/>
      <c r="O57" s="23" t="s">
        <v>88</v>
      </c>
      <c r="P57" s="41">
        <v>1.01</v>
      </c>
      <c r="Q57" s="41">
        <v>1.1100000000000001</v>
      </c>
    </row>
    <row r="58" spans="2:17" ht="68.25" customHeight="1" x14ac:dyDescent="0.25">
      <c r="O58" s="23" t="s">
        <v>89</v>
      </c>
      <c r="P58" s="41">
        <v>8</v>
      </c>
      <c r="Q58" s="41">
        <v>9.51</v>
      </c>
    </row>
    <row r="59" spans="2:17" ht="68.25" customHeight="1" x14ac:dyDescent="0.25">
      <c r="O59" s="23" t="s">
        <v>90</v>
      </c>
      <c r="P59" s="41">
        <v>4</v>
      </c>
      <c r="Q59" s="41">
        <v>7.85</v>
      </c>
    </row>
    <row r="60" spans="2:17" x14ac:dyDescent="0.25">
      <c r="O60" s="23" t="s">
        <v>91</v>
      </c>
      <c r="P60" s="41">
        <v>0.81</v>
      </c>
      <c r="Q60" s="41">
        <v>1.99</v>
      </c>
    </row>
    <row r="61" spans="2:17" x14ac:dyDescent="0.25">
      <c r="O61" s="23" t="s">
        <v>92</v>
      </c>
      <c r="P61" s="41">
        <v>1.46</v>
      </c>
      <c r="Q61" s="41">
        <v>3.16</v>
      </c>
    </row>
    <row r="62" spans="2:17" x14ac:dyDescent="0.25">
      <c r="O62" s="23" t="s">
        <v>93</v>
      </c>
      <c r="P62" s="41">
        <v>0.94</v>
      </c>
      <c r="Q62" s="41">
        <v>1.33</v>
      </c>
    </row>
    <row r="63" spans="2:17" x14ac:dyDescent="0.25">
      <c r="O63" s="23" t="s">
        <v>94</v>
      </c>
      <c r="P63" s="41">
        <v>7.14</v>
      </c>
      <c r="Q63" s="41">
        <v>10.43</v>
      </c>
    </row>
    <row r="64" spans="2:17" x14ac:dyDescent="0.25">
      <c r="O64" s="23" t="s">
        <v>95</v>
      </c>
      <c r="P64" s="41">
        <v>1.5</v>
      </c>
      <c r="Q64" s="41">
        <v>4.49</v>
      </c>
    </row>
    <row r="65" spans="15:17" x14ac:dyDescent="0.25">
      <c r="O65" s="23" t="s">
        <v>96</v>
      </c>
      <c r="P65" s="41">
        <v>0.3</v>
      </c>
      <c r="Q65" s="41">
        <v>0.82</v>
      </c>
    </row>
    <row r="66" spans="15:17" x14ac:dyDescent="0.25">
      <c r="O66" s="23" t="s">
        <v>97</v>
      </c>
      <c r="P66" s="41">
        <v>0.56000000000000005</v>
      </c>
      <c r="Q66" s="41">
        <v>0.89</v>
      </c>
    </row>
    <row r="67" spans="15:17" x14ac:dyDescent="0.25">
      <c r="O67" s="23" t="s">
        <v>98</v>
      </c>
      <c r="P67" s="41">
        <v>0.85</v>
      </c>
      <c r="Q67" s="41">
        <v>1.1100000000000001</v>
      </c>
    </row>
    <row r="68" spans="15:17" x14ac:dyDescent="0.25">
      <c r="O68" s="23" t="s">
        <v>99</v>
      </c>
      <c r="P68" s="41">
        <v>3.5</v>
      </c>
      <c r="Q68" s="41">
        <v>6.22</v>
      </c>
    </row>
    <row r="69" spans="15:17" x14ac:dyDescent="0.25">
      <c r="O69" s="23" t="s">
        <v>100</v>
      </c>
      <c r="P69" s="41">
        <v>20.34</v>
      </c>
      <c r="Q69" s="41">
        <v>25</v>
      </c>
    </row>
    <row r="70" spans="15:17" x14ac:dyDescent="0.25">
      <c r="O70" s="23" t="s">
        <v>101</v>
      </c>
      <c r="P70" s="41">
        <v>19.600000000000001</v>
      </c>
      <c r="Q70" s="41">
        <v>24.23</v>
      </c>
    </row>
    <row r="71" spans="15:17" x14ac:dyDescent="0.25">
      <c r="O71" s="23" t="s">
        <v>102</v>
      </c>
      <c r="P71" s="41">
        <v>20.76</v>
      </c>
      <c r="Q71" s="41">
        <v>26.44</v>
      </c>
    </row>
    <row r="72" spans="15:17" x14ac:dyDescent="0.25">
      <c r="O72" s="23" t="s">
        <v>103</v>
      </c>
      <c r="P72" s="41">
        <v>24</v>
      </c>
      <c r="Q72" s="41">
        <v>27.86</v>
      </c>
    </row>
    <row r="73" spans="15:17" x14ac:dyDescent="0.25">
      <c r="O73" s="23" t="s">
        <v>104</v>
      </c>
      <c r="P73" s="41">
        <v>22.8</v>
      </c>
      <c r="Q73" s="41">
        <v>30.95</v>
      </c>
    </row>
    <row r="74" spans="15:17" x14ac:dyDescent="0.25">
      <c r="O74" s="23" t="s">
        <v>105</v>
      </c>
      <c r="P74" s="41">
        <v>11.1</v>
      </c>
      <c r="Q74" s="41">
        <v>16.8</v>
      </c>
    </row>
    <row r="75" spans="15:17" x14ac:dyDescent="0.25">
      <c r="O75" s="23"/>
      <c r="P75" s="23"/>
      <c r="Q75" s="23"/>
    </row>
    <row r="76" spans="15:17" x14ac:dyDescent="0.25">
      <c r="O76" s="23"/>
      <c r="P76" s="23"/>
      <c r="Q76" s="23"/>
    </row>
    <row r="77" spans="15:17" x14ac:dyDescent="0.25">
      <c r="O77" s="23"/>
      <c r="P77" s="23"/>
      <c r="Q77" s="23"/>
    </row>
    <row r="78" spans="15:17" x14ac:dyDescent="0.25">
      <c r="O78" s="23"/>
      <c r="P78" s="23"/>
      <c r="Q78" s="23"/>
    </row>
    <row r="79" spans="15:17" x14ac:dyDescent="0.25">
      <c r="O79" s="23"/>
      <c r="P79" s="23"/>
      <c r="Q79" s="23"/>
    </row>
    <row r="80" spans="15:17" x14ac:dyDescent="0.25">
      <c r="O80" s="23"/>
      <c r="P80" s="23"/>
      <c r="Q80" s="23"/>
    </row>
    <row r="81" spans="15:17" x14ac:dyDescent="0.25">
      <c r="O81" s="23"/>
      <c r="P81" s="23"/>
      <c r="Q81" s="23"/>
    </row>
    <row r="82" spans="15:17" x14ac:dyDescent="0.25">
      <c r="O82" s="23"/>
      <c r="P82" s="23"/>
      <c r="Q82" s="23"/>
    </row>
    <row r="83" spans="15:17" x14ac:dyDescent="0.25">
      <c r="O83" s="23"/>
      <c r="P83" s="23"/>
      <c r="Q83" s="23"/>
    </row>
    <row r="84" spans="15:17" x14ac:dyDescent="0.25">
      <c r="O84" s="23"/>
      <c r="P84" s="23"/>
      <c r="Q84" s="23"/>
    </row>
    <row r="85" spans="15:17" x14ac:dyDescent="0.25">
      <c r="O85" s="23"/>
      <c r="P85" s="23"/>
      <c r="Q85" s="23"/>
    </row>
    <row r="86" spans="15:17" x14ac:dyDescent="0.25">
      <c r="O86" s="23"/>
      <c r="P86" s="23"/>
      <c r="Q86" s="23"/>
    </row>
    <row r="87" spans="15:17" x14ac:dyDescent="0.25">
      <c r="O87" s="23"/>
      <c r="P87" s="23"/>
      <c r="Q87" s="23"/>
    </row>
    <row r="88" spans="15:17" x14ac:dyDescent="0.25">
      <c r="O88" s="23"/>
      <c r="P88" s="23"/>
      <c r="Q88" s="23"/>
    </row>
    <row r="89" spans="15:17" x14ac:dyDescent="0.25">
      <c r="O89" s="23"/>
      <c r="P89" s="23"/>
      <c r="Q89" s="23"/>
    </row>
  </sheetData>
  <dataConsolidate link="1"/>
  <mergeCells count="37">
    <mergeCell ref="B56:I57"/>
    <mergeCell ref="B46:G46"/>
    <mergeCell ref="B47:B48"/>
    <mergeCell ref="C47:C48"/>
    <mergeCell ref="D47:F47"/>
    <mergeCell ref="G47:G48"/>
    <mergeCell ref="D48:F48"/>
    <mergeCell ref="B50:G50"/>
    <mergeCell ref="B51:F51"/>
    <mergeCell ref="B52:F52"/>
    <mergeCell ref="B54:I54"/>
    <mergeCell ref="B55:I55"/>
    <mergeCell ref="H39:I44"/>
    <mergeCell ref="C44:F44"/>
    <mergeCell ref="B23:D26"/>
    <mergeCell ref="B29:I29"/>
    <mergeCell ref="B31:C31"/>
    <mergeCell ref="D31:I31"/>
    <mergeCell ref="B33:F33"/>
    <mergeCell ref="C34:F34"/>
    <mergeCell ref="C35:F35"/>
    <mergeCell ref="C36:F36"/>
    <mergeCell ref="C37:F37"/>
    <mergeCell ref="C38:F38"/>
    <mergeCell ref="C39:F39"/>
    <mergeCell ref="B14:D14"/>
    <mergeCell ref="E14:F14"/>
    <mergeCell ref="E16:F16"/>
    <mergeCell ref="E17:F17"/>
    <mergeCell ref="E19:F19"/>
    <mergeCell ref="E22:F22"/>
    <mergeCell ref="E7:F7"/>
    <mergeCell ref="E8:F8"/>
    <mergeCell ref="E9:F9"/>
    <mergeCell ref="E10:F10"/>
    <mergeCell ref="E11:F11"/>
    <mergeCell ref="E13:F13"/>
  </mergeCells>
  <conditionalFormatting sqref="B23 E23 H23">
    <cfRule type="expression" dxfId="5" priority="5" stopIfTrue="1">
      <formula>$E$22="valor total da obra"</formula>
    </cfRule>
  </conditionalFormatting>
  <conditionalFormatting sqref="B51:F51">
    <cfRule type="expression" dxfId="4" priority="4" stopIfTrue="1">
      <formula>$J$52=1</formula>
    </cfRule>
  </conditionalFormatting>
  <conditionalFormatting sqref="B54:I54">
    <cfRule type="expression" dxfId="3" priority="1" stopIfTrue="1">
      <formula>$G$51&gt;$I$51</formula>
    </cfRule>
  </conditionalFormatting>
  <conditionalFormatting sqref="E21 G34:G38">
    <cfRule type="cellIs" dxfId="2" priority="2" stopIfTrue="1" operator="notBetween">
      <formula>$H21</formula>
      <formula>$I21</formula>
    </cfRule>
  </conditionalFormatting>
  <conditionalFormatting sqref="F5">
    <cfRule type="expression" dxfId="1" priority="6" stopIfTrue="1">
      <formula>$E$6=0</formula>
    </cfRule>
  </conditionalFormatting>
  <conditionalFormatting sqref="G51">
    <cfRule type="cellIs" dxfId="0" priority="3" stopIfTrue="1" operator="notBetween">
      <formula>$H$51</formula>
      <formula>$I$51</formula>
    </cfRule>
  </conditionalFormatting>
  <dataValidations count="9">
    <dataValidation type="list" allowBlank="1" showInputMessage="1" showErrorMessage="1" sqref="D31:I31">
      <formula1>$V$13:$V$18</formula1>
    </dataValidation>
    <dataValidation type="list" allowBlank="1" showInputMessage="1" showErrorMessage="1" sqref="E22:F22">
      <formula1>$U$13:$U$14</formula1>
    </dataValidation>
    <dataValidation type="list" allowBlank="1" showInputMessage="1" showErrorMessage="1" sqref="E19:F19">
      <formula1>$T$13:$T$14</formula1>
    </dataValidation>
    <dataValidation type="list" allowBlank="1" showInputMessage="1" showErrorMessage="1" sqref="B14:D14">
      <formula1>$S$13:$S$14</formula1>
    </dataValidation>
    <dataValidation type="list" allowBlank="1" showInputMessage="1" showErrorMessage="1" sqref="E10:F10">
      <formula1>$R$13:$R$14</formula1>
    </dataValidation>
    <dataValidation type="decimal" allowBlank="1" showInputMessage="1" showErrorMessage="1" sqref="E21">
      <formula1>G21</formula1>
      <formula2>H21</formula2>
    </dataValidation>
    <dataValidation type="decimal" allowBlank="1" showInputMessage="1" showErrorMessage="1" error="O valor inserido está fora dos limites estabelecidos pelo acórdão 2622/2013 do TCU ou é inválido." sqref="G40:G41 G34:G38">
      <formula1>K34</formula1>
      <formula2>L34</formula2>
    </dataValidation>
    <dataValidation type="list" allowBlank="1" showInputMessage="1" showErrorMessage="1" sqref="B15:D15">
      <formula1>CREACAU</formula1>
    </dataValidation>
    <dataValidation type="list" allowBlank="1" showInputMessage="1" showErrorMessage="1" sqref="E6">
      <formula1>$Q$13:$Q$14</formula1>
    </dataValidation>
  </dataValidations>
  <pageMargins left="0.78740157499999996" right="0.78740157499999996" top="0.984251969" bottom="0.984251969" header="0.49212598499999999" footer="0.49212598499999999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view="pageBreakPreview" topLeftCell="A16" zoomScale="130" zoomScaleNormal="130" zoomScaleSheetLayoutView="130" workbookViewId="0">
      <selection activeCell="B4" sqref="B4:G4"/>
    </sheetView>
  </sheetViews>
  <sheetFormatPr defaultColWidth="9.109375" defaultRowHeight="13.2" x14ac:dyDescent="0.25"/>
  <cols>
    <col min="1" max="1" width="2.6640625" style="21" customWidth="1"/>
    <col min="2" max="3" width="6" style="21" customWidth="1"/>
    <col min="4" max="4" width="34.6640625" style="21" customWidth="1"/>
    <col min="5" max="5" width="11.33203125" style="21" customWidth="1"/>
    <col min="6" max="6" width="11" style="22" customWidth="1"/>
    <col min="7" max="7" width="9.109375" style="21"/>
    <col min="8" max="8" width="1.5546875" style="21" customWidth="1"/>
    <col min="9" max="14" width="0" style="21" hidden="1" customWidth="1"/>
    <col min="15" max="16384" width="9.109375" style="21"/>
  </cols>
  <sheetData>
    <row r="1" spans="1:14" ht="31.5" customHeight="1" x14ac:dyDescent="0.3">
      <c r="B1" s="150" t="s">
        <v>106</v>
      </c>
      <c r="C1" s="150"/>
      <c r="D1" s="150"/>
      <c r="E1" s="150"/>
      <c r="F1" s="150"/>
      <c r="G1" s="150"/>
    </row>
    <row r="2" spans="1:14" ht="24.75" customHeight="1" x14ac:dyDescent="0.2">
      <c r="B2" s="59"/>
      <c r="C2" s="59"/>
      <c r="D2" s="59"/>
      <c r="E2" s="59"/>
      <c r="F2" s="60"/>
      <c r="G2" s="59"/>
    </row>
    <row r="3" spans="1:14" ht="73.5" customHeight="1" x14ac:dyDescent="0.2">
      <c r="B3" s="151" t="str">
        <f>"         A "&amp;BDI!G6&amp;" "&amp;BDI!$F$6&amp;" declara para os devidos e necessários fins que na elaboração do orçamento referente ao objeto ''"&amp;BDI!$E$9&amp;"'',"&amp;BDI!$E$8&amp;" foi adotado percentual de BDI de "&amp;E30&amp; " % (conforme planilha da composição analítica abaixo) e encargos " &amp;BDI!$E$10&amp; " em conformidade com o estabelecido no SINAPI."</f>
        <v xml:space="preserve">         A Prefeitura Municipal de Roca Sales declara para os devidos e necessários fins que na elaboração do orçamento referente ao objeto ''TRECHO ROTA TURÍSTICA "CAMINHO DO PÃO E DO VINHO", PARTE 02 - ROCA SALES/RS'', foi adotado percentual de BDI de 22,1 % (conforme planilha da composição analítica abaixo) e encargos sem desoneração em conformidade com o estabelecido no SINAPI.</v>
      </c>
      <c r="C3" s="151"/>
      <c r="D3" s="151"/>
      <c r="E3" s="151"/>
      <c r="F3" s="151"/>
      <c r="G3" s="151"/>
    </row>
    <row r="4" spans="1:14" ht="34.5" customHeight="1" x14ac:dyDescent="0.2">
      <c r="B4" s="151" t="str">
        <f>"         Declaramos ainda que a alíquota de ISSQN no município é de "&amp;BDI!$E$21&amp;"%, a incidir sobre o "&amp;BDI!$E$22&amp; "."</f>
        <v xml:space="preserve">         Declaramos ainda que a alíquota de ISSQN no município é de 2,5%, a incidir sobre o valor da mão de obra.</v>
      </c>
      <c r="C4" s="151"/>
      <c r="D4" s="151"/>
      <c r="E4" s="151"/>
      <c r="F4" s="151"/>
      <c r="G4" s="151"/>
    </row>
    <row r="5" spans="1:14" ht="15" customHeight="1" x14ac:dyDescent="0.25">
      <c r="B5" s="152" t="str">
        <f>IF(BDI!E22="valor total da obra","","Para a obra em questão é considerada a relação de "&amp;BDI!$E$23&amp;"% é mão de obra e "&amp;100-BDI!$E$23&amp;"% é material.")</f>
        <v>Para a obra em questão é considerada a relação de 20% é mão de obra e 80% é material.</v>
      </c>
      <c r="C5" s="152"/>
      <c r="D5" s="152"/>
      <c r="E5" s="152"/>
      <c r="F5" s="152"/>
      <c r="G5" s="152"/>
    </row>
    <row r="6" spans="1:14" ht="15" customHeight="1" x14ac:dyDescent="0.25">
      <c r="B6" s="153" t="str">
        <f>"         O regime de execução da obra será "&amp;BDI!E19&amp;"."</f>
        <v xml:space="preserve">         O regime de execução da obra será empreitada por preço global.</v>
      </c>
      <c r="C6" s="153"/>
      <c r="D6" s="153"/>
      <c r="E6" s="153"/>
      <c r="F6" s="153"/>
      <c r="G6" s="153"/>
    </row>
    <row r="7" spans="1:14" ht="33.75" customHeight="1" x14ac:dyDescent="0.25">
      <c r="B7" s="149" t="str">
        <f>"Oportunamente, declaramos que a opção de orçamento considerando os encargos "&amp;BDI!E10&amp;" é a opção mais adequada para a Administração Pública Municipal."</f>
        <v>Oportunamente, declaramos que a opção de orçamento considerando os encargos sem desoneração é a opção mais adequada para a Administração Pública Municipal.</v>
      </c>
      <c r="C7" s="149"/>
      <c r="D7" s="149"/>
      <c r="E7" s="149"/>
      <c r="F7" s="149"/>
      <c r="G7" s="149"/>
    </row>
    <row r="8" spans="1:14" ht="22.5" customHeight="1" thickBot="1" x14ac:dyDescent="0.25">
      <c r="B8" s="61"/>
      <c r="C8" s="61"/>
      <c r="D8" s="61"/>
      <c r="E8" s="61"/>
      <c r="F8" s="62"/>
      <c r="G8" s="62"/>
    </row>
    <row r="9" spans="1:14" ht="27.75" customHeight="1" thickBot="1" x14ac:dyDescent="0.35">
      <c r="B9" s="156" t="s">
        <v>107</v>
      </c>
      <c r="C9" s="157"/>
      <c r="D9" s="157"/>
      <c r="E9" s="158"/>
      <c r="F9" s="63"/>
      <c r="G9" s="63"/>
      <c r="I9" s="23"/>
      <c r="J9" s="64"/>
      <c r="K9" s="23"/>
      <c r="L9" s="23"/>
      <c r="M9" s="23"/>
      <c r="N9" s="23"/>
    </row>
    <row r="10" spans="1:14" ht="6" customHeight="1" thickBot="1" x14ac:dyDescent="0.25">
      <c r="B10" s="65"/>
      <c r="C10" s="59"/>
      <c r="D10" s="59"/>
      <c r="E10" s="66"/>
      <c r="F10" s="67"/>
      <c r="G10" s="68"/>
      <c r="I10" s="23"/>
      <c r="J10" s="23"/>
      <c r="K10" s="23"/>
      <c r="L10" s="23"/>
      <c r="M10" s="23"/>
      <c r="N10" s="23"/>
    </row>
    <row r="11" spans="1:14" ht="24" customHeight="1" thickBot="1" x14ac:dyDescent="0.25">
      <c r="B11" s="159" t="s">
        <v>108</v>
      </c>
      <c r="C11" s="160"/>
      <c r="D11" s="161" t="str">
        <f>[1]BDI!D31</f>
        <v>2 - Construção de Rodovias e Ferrovias</v>
      </c>
      <c r="E11" s="162"/>
      <c r="F11" s="69"/>
      <c r="G11" s="69"/>
      <c r="I11" s="23"/>
      <c r="J11" s="23"/>
      <c r="K11" s="23"/>
      <c r="L11" s="23"/>
      <c r="M11" s="23"/>
      <c r="N11" s="23"/>
    </row>
    <row r="12" spans="1:14" ht="5.25" customHeight="1" thickBot="1" x14ac:dyDescent="0.25">
      <c r="B12" s="65"/>
      <c r="C12" s="59"/>
      <c r="D12" s="59"/>
      <c r="E12" s="66"/>
      <c r="F12" s="67"/>
      <c r="G12" s="68"/>
      <c r="I12" s="23"/>
      <c r="J12" s="23"/>
      <c r="K12" s="23"/>
      <c r="L12" s="23"/>
      <c r="M12" s="23"/>
      <c r="N12" s="23"/>
    </row>
    <row r="13" spans="1:14" ht="13.8" thickBot="1" x14ac:dyDescent="0.3">
      <c r="B13" s="163" t="s">
        <v>39</v>
      </c>
      <c r="C13" s="164"/>
      <c r="D13" s="164"/>
      <c r="E13" s="70" t="s">
        <v>40</v>
      </c>
      <c r="F13" s="71"/>
      <c r="G13" s="71"/>
      <c r="I13" s="23"/>
      <c r="J13" s="23" t="s">
        <v>18</v>
      </c>
      <c r="K13" s="23"/>
      <c r="L13" s="23"/>
      <c r="M13" s="23" t="s">
        <v>43</v>
      </c>
      <c r="N13" s="23" t="s">
        <v>42</v>
      </c>
    </row>
    <row r="14" spans="1:14" x14ac:dyDescent="0.25">
      <c r="A14" s="23"/>
      <c r="B14" s="72" t="s">
        <v>44</v>
      </c>
      <c r="C14" s="165" t="s">
        <v>45</v>
      </c>
      <c r="D14" s="166"/>
      <c r="E14" s="73">
        <f>[1]BDI!G34</f>
        <v>4.67</v>
      </c>
      <c r="F14" s="74"/>
      <c r="G14" s="74"/>
      <c r="I14" s="23"/>
      <c r="J14" s="23" t="s">
        <v>25</v>
      </c>
      <c r="K14" s="23"/>
      <c r="L14" s="23" t="s">
        <v>46</v>
      </c>
      <c r="M14" s="41">
        <v>3</v>
      </c>
      <c r="N14" s="41">
        <v>5.5</v>
      </c>
    </row>
    <row r="15" spans="1:14" x14ac:dyDescent="0.25">
      <c r="A15" s="23"/>
      <c r="B15" s="75" t="s">
        <v>47</v>
      </c>
      <c r="C15" s="154" t="s">
        <v>48</v>
      </c>
      <c r="D15" s="155"/>
      <c r="E15" s="73">
        <f>[1]BDI!G35</f>
        <v>0.74</v>
      </c>
      <c r="F15" s="74"/>
      <c r="G15" s="74"/>
      <c r="I15" s="23"/>
      <c r="J15" s="23" t="s">
        <v>26</v>
      </c>
      <c r="K15" s="23"/>
      <c r="L15" s="23" t="s">
        <v>49</v>
      </c>
      <c r="M15" s="41">
        <v>0.8</v>
      </c>
      <c r="N15" s="41">
        <v>1</v>
      </c>
    </row>
    <row r="16" spans="1:14" x14ac:dyDescent="0.25">
      <c r="A16" s="23"/>
      <c r="B16" s="75" t="s">
        <v>50</v>
      </c>
      <c r="C16" s="154" t="s">
        <v>51</v>
      </c>
      <c r="D16" s="155"/>
      <c r="E16" s="73">
        <f>[1]BDI!G36</f>
        <v>0.97</v>
      </c>
      <c r="F16" s="74"/>
      <c r="G16" s="74"/>
      <c r="I16" s="23"/>
      <c r="J16" s="23" t="s">
        <v>28</v>
      </c>
      <c r="K16" s="23"/>
      <c r="L16" s="23" t="s">
        <v>52</v>
      </c>
      <c r="M16" s="41">
        <v>0.97</v>
      </c>
      <c r="N16" s="41">
        <v>1.27</v>
      </c>
    </row>
    <row r="17" spans="1:14" x14ac:dyDescent="0.25">
      <c r="A17" s="23"/>
      <c r="B17" s="75" t="s">
        <v>53</v>
      </c>
      <c r="C17" s="154" t="s">
        <v>109</v>
      </c>
      <c r="D17" s="155"/>
      <c r="E17" s="73">
        <f>[1]BDI!G37</f>
        <v>1.21</v>
      </c>
      <c r="F17" s="74"/>
      <c r="G17" s="74"/>
      <c r="I17" s="23"/>
      <c r="J17" s="23" t="s">
        <v>30</v>
      </c>
      <c r="K17" s="23"/>
      <c r="L17" s="23" t="s">
        <v>55</v>
      </c>
      <c r="M17" s="41">
        <v>0.59</v>
      </c>
      <c r="N17" s="41">
        <v>1.39</v>
      </c>
    </row>
    <row r="18" spans="1:14" ht="12.75" x14ac:dyDescent="0.2">
      <c r="A18" s="23"/>
      <c r="B18" s="75" t="s">
        <v>56</v>
      </c>
      <c r="C18" s="154" t="s">
        <v>57</v>
      </c>
      <c r="D18" s="155"/>
      <c r="E18" s="73">
        <f>[1]BDI!G38</f>
        <v>8.69</v>
      </c>
      <c r="F18" s="74"/>
      <c r="G18" s="74"/>
      <c r="I18" s="23"/>
      <c r="J18" s="23" t="s">
        <v>31</v>
      </c>
      <c r="K18" s="23"/>
      <c r="L18" s="23" t="s">
        <v>58</v>
      </c>
      <c r="M18" s="41">
        <v>6.16</v>
      </c>
      <c r="N18" s="41">
        <v>8.9600000000000009</v>
      </c>
    </row>
    <row r="19" spans="1:14" x14ac:dyDescent="0.25">
      <c r="B19" s="75" t="s">
        <v>59</v>
      </c>
      <c r="C19" s="154" t="s">
        <v>60</v>
      </c>
      <c r="D19" s="155"/>
      <c r="E19" s="73">
        <f>SUM(E20:E23)</f>
        <v>4.1500000000000004</v>
      </c>
      <c r="F19" s="167"/>
      <c r="G19" s="167"/>
      <c r="I19" s="23"/>
      <c r="J19" s="23"/>
      <c r="K19" s="23"/>
      <c r="L19" s="23" t="s">
        <v>62</v>
      </c>
      <c r="M19" s="41">
        <v>3.8</v>
      </c>
      <c r="N19" s="41">
        <v>4.67</v>
      </c>
    </row>
    <row r="20" spans="1:14" x14ac:dyDescent="0.25">
      <c r="B20" s="75"/>
      <c r="C20" s="76"/>
      <c r="D20" s="77" t="s">
        <v>63</v>
      </c>
      <c r="E20" s="78">
        <f>[1]BDI!G40</f>
        <v>0.65</v>
      </c>
      <c r="F20" s="167"/>
      <c r="G20" s="167"/>
      <c r="I20" s="23"/>
      <c r="J20" s="23"/>
      <c r="K20" s="23"/>
      <c r="L20" s="23"/>
      <c r="M20" s="41"/>
      <c r="N20" s="41"/>
    </row>
    <row r="21" spans="1:14" x14ac:dyDescent="0.25">
      <c r="B21" s="75"/>
      <c r="C21" s="76"/>
      <c r="D21" s="77" t="s">
        <v>64</v>
      </c>
      <c r="E21" s="78">
        <f>[1]BDI!G41</f>
        <v>3</v>
      </c>
      <c r="F21" s="167"/>
      <c r="G21" s="167"/>
      <c r="I21" s="23"/>
      <c r="J21" s="23"/>
      <c r="K21" s="23"/>
      <c r="L21" s="23"/>
      <c r="M21" s="41"/>
      <c r="N21" s="41"/>
    </row>
    <row r="22" spans="1:14" x14ac:dyDescent="0.25">
      <c r="B22" s="75"/>
      <c r="C22" s="76"/>
      <c r="D22" s="77" t="s">
        <v>110</v>
      </c>
      <c r="E22" s="78">
        <f>[1]BDI!G42</f>
        <v>0.5</v>
      </c>
      <c r="F22" s="167"/>
      <c r="G22" s="167"/>
      <c r="I22" s="23"/>
      <c r="J22" s="23"/>
      <c r="K22" s="23"/>
      <c r="L22" s="23"/>
      <c r="M22" s="41"/>
      <c r="N22" s="41"/>
    </row>
    <row r="23" spans="1:14" ht="13.8" thickBot="1" x14ac:dyDescent="0.3">
      <c r="B23" s="79"/>
      <c r="C23" s="80"/>
      <c r="D23" s="81" t="s">
        <v>111</v>
      </c>
      <c r="E23" s="82">
        <f>[1]BDI!G43</f>
        <v>0</v>
      </c>
      <c r="F23" s="167"/>
      <c r="G23" s="167"/>
      <c r="I23" s="23"/>
      <c r="J23" s="23"/>
      <c r="K23" s="23"/>
      <c r="L23" s="23"/>
      <c r="M23" s="41"/>
      <c r="N23" s="41"/>
    </row>
    <row r="24" spans="1:14" ht="4.5" customHeight="1" thickBot="1" x14ac:dyDescent="0.25">
      <c r="B24" s="59"/>
      <c r="C24" s="59"/>
      <c r="D24" s="59"/>
      <c r="E24" s="59"/>
      <c r="F24" s="60"/>
      <c r="G24" s="59"/>
      <c r="I24" s="23"/>
      <c r="J24" s="23"/>
      <c r="K24" s="23"/>
      <c r="L24" s="23" t="s">
        <v>69</v>
      </c>
      <c r="M24" s="41">
        <v>0.5</v>
      </c>
      <c r="N24" s="41">
        <v>0.97</v>
      </c>
    </row>
    <row r="25" spans="1:14" ht="13.8" thickBot="1" x14ac:dyDescent="0.3">
      <c r="B25" s="181" t="s">
        <v>70</v>
      </c>
      <c r="C25" s="182"/>
      <c r="D25" s="182"/>
      <c r="E25" s="183"/>
      <c r="F25" s="83"/>
      <c r="G25" s="59"/>
      <c r="I25" s="23"/>
      <c r="J25" s="23"/>
      <c r="K25" s="23"/>
      <c r="L25" s="23" t="s">
        <v>71</v>
      </c>
      <c r="M25" s="41">
        <v>1.02</v>
      </c>
      <c r="N25" s="41">
        <v>1.21</v>
      </c>
    </row>
    <row r="26" spans="1:14" ht="22.5" customHeight="1" thickBot="1" x14ac:dyDescent="0.3">
      <c r="B26" s="168"/>
      <c r="C26" s="170" t="s">
        <v>72</v>
      </c>
      <c r="D26" s="84" t="s">
        <v>73</v>
      </c>
      <c r="E26" s="172">
        <v>-1</v>
      </c>
      <c r="F26" s="60"/>
      <c r="G26" s="59"/>
      <c r="I26" s="23"/>
      <c r="J26" s="23"/>
      <c r="K26" s="23"/>
      <c r="L26" s="23" t="s">
        <v>74</v>
      </c>
      <c r="M26" s="41">
        <v>6.64</v>
      </c>
      <c r="N26" s="41">
        <v>8.69</v>
      </c>
    </row>
    <row r="27" spans="1:14" ht="21" customHeight="1" thickBot="1" x14ac:dyDescent="0.3">
      <c r="B27" s="169"/>
      <c r="C27" s="171"/>
      <c r="D27" s="85" t="s">
        <v>75</v>
      </c>
      <c r="E27" s="173"/>
      <c r="F27" s="60"/>
      <c r="G27" s="59"/>
      <c r="I27" s="23"/>
      <c r="J27" s="23"/>
      <c r="K27" s="23"/>
      <c r="L27" s="23" t="s">
        <v>76</v>
      </c>
      <c r="M27" s="41">
        <v>3.43</v>
      </c>
      <c r="N27" s="41">
        <v>6.71</v>
      </c>
    </row>
    <row r="28" spans="1:14" ht="3" customHeight="1" thickBot="1" x14ac:dyDescent="0.25">
      <c r="B28" s="59"/>
      <c r="C28" s="59"/>
      <c r="D28" s="59"/>
      <c r="E28" s="59"/>
      <c r="F28" s="60"/>
      <c r="G28" s="59"/>
      <c r="I28" s="23"/>
      <c r="J28" s="23"/>
      <c r="K28" s="23"/>
      <c r="L28" s="23" t="s">
        <v>77</v>
      </c>
      <c r="M28" s="41">
        <v>0.28000000000000003</v>
      </c>
      <c r="N28" s="41">
        <v>0.75</v>
      </c>
    </row>
    <row r="29" spans="1:14" ht="15" customHeight="1" thickBot="1" x14ac:dyDescent="0.3">
      <c r="B29" s="174" t="s">
        <v>78</v>
      </c>
      <c r="C29" s="175"/>
      <c r="D29" s="175"/>
      <c r="E29" s="176"/>
      <c r="F29" s="177" t="s">
        <v>113</v>
      </c>
      <c r="G29" s="178"/>
      <c r="I29" s="23"/>
      <c r="J29" s="23"/>
      <c r="K29" s="23"/>
      <c r="L29" s="23" t="s">
        <v>79</v>
      </c>
      <c r="M29" s="41">
        <v>1</v>
      </c>
      <c r="N29" s="41">
        <v>1.74</v>
      </c>
    </row>
    <row r="30" spans="1:14" ht="16.2" thickBot="1" x14ac:dyDescent="0.35">
      <c r="A30" s="23"/>
      <c r="B30" s="179" t="s">
        <v>78</v>
      </c>
      <c r="C30" s="180"/>
      <c r="D30" s="180"/>
      <c r="E30" s="86">
        <f>100*ROUND((((1+E14/100+E15/100+E16/100)*(1+E17/100)*(1+E18/100))/(1-E19/100))-1,3)</f>
        <v>22.1</v>
      </c>
      <c r="F30" s="177"/>
      <c r="G30" s="178"/>
      <c r="I30" s="23"/>
      <c r="J30" s="23"/>
      <c r="K30" s="23"/>
      <c r="L30" s="23" t="s">
        <v>80</v>
      </c>
      <c r="M30" s="41">
        <v>0.94</v>
      </c>
      <c r="N30" s="41">
        <v>1.17</v>
      </c>
    </row>
    <row r="31" spans="1:14" ht="8.25" customHeight="1" x14ac:dyDescent="0.2">
      <c r="B31" s="59"/>
      <c r="C31" s="59"/>
      <c r="D31" s="59"/>
      <c r="E31" s="59"/>
      <c r="F31" s="60"/>
      <c r="G31" s="59"/>
      <c r="I31" s="23"/>
      <c r="J31" s="23"/>
      <c r="K31" s="23"/>
      <c r="L31" s="23" t="s">
        <v>112</v>
      </c>
      <c r="M31" s="41">
        <v>5.29</v>
      </c>
      <c r="N31" s="41">
        <v>7.93</v>
      </c>
    </row>
    <row r="32" spans="1:14" ht="17.25" customHeight="1" x14ac:dyDescent="0.2">
      <c r="B32" s="59"/>
      <c r="C32" s="59"/>
      <c r="D32" s="59"/>
      <c r="E32" s="59"/>
      <c r="F32" s="60"/>
      <c r="G32" s="59"/>
      <c r="I32" s="23"/>
      <c r="J32" s="23"/>
      <c r="K32" s="23"/>
      <c r="L32" s="23"/>
      <c r="M32" s="41"/>
      <c r="N32" s="41"/>
    </row>
    <row r="33" spans="2:14" ht="15" customHeight="1" x14ac:dyDescent="0.2">
      <c r="B33" s="59"/>
      <c r="C33" s="59"/>
      <c r="D33" s="59"/>
      <c r="E33" s="185" t="s">
        <v>126</v>
      </c>
      <c r="F33" s="185"/>
      <c r="G33" s="185"/>
      <c r="I33" s="23"/>
      <c r="J33" s="23"/>
      <c r="K33" s="23"/>
      <c r="L33" s="23"/>
      <c r="M33" s="41"/>
      <c r="N33" s="41"/>
    </row>
    <row r="34" spans="2:14" ht="34.5" customHeight="1" x14ac:dyDescent="0.2">
      <c r="B34" s="186"/>
      <c r="C34" s="186"/>
      <c r="D34" s="186"/>
      <c r="E34" s="186"/>
      <c r="F34" s="186"/>
      <c r="G34" s="186"/>
      <c r="I34" s="23"/>
      <c r="J34" s="23"/>
      <c r="K34" s="23"/>
      <c r="L34" s="23" t="s">
        <v>85</v>
      </c>
      <c r="M34" s="41">
        <v>0.25</v>
      </c>
      <c r="N34" s="41">
        <v>0.56000000000000005</v>
      </c>
    </row>
    <row r="35" spans="2:14" ht="11.25" customHeight="1" x14ac:dyDescent="0.2">
      <c r="B35" s="87"/>
      <c r="C35" s="87"/>
      <c r="D35" s="59"/>
      <c r="E35" s="59"/>
      <c r="F35" s="60"/>
      <c r="G35" s="59"/>
      <c r="I35" s="23"/>
      <c r="J35" s="23"/>
      <c r="K35" s="23"/>
      <c r="L35" s="23" t="s">
        <v>87</v>
      </c>
      <c r="M35" s="41">
        <v>1</v>
      </c>
      <c r="N35" s="41">
        <v>1.97</v>
      </c>
    </row>
    <row r="36" spans="2:14" ht="12.75" x14ac:dyDescent="0.2">
      <c r="B36" s="187" t="s">
        <v>122</v>
      </c>
      <c r="C36" s="187"/>
      <c r="D36" s="187"/>
      <c r="E36" s="59"/>
      <c r="F36" s="60"/>
      <c r="G36" s="59"/>
      <c r="I36" s="23"/>
      <c r="J36" s="23"/>
      <c r="K36" s="23"/>
      <c r="L36" s="23" t="s">
        <v>88</v>
      </c>
      <c r="M36" s="41">
        <v>1.01</v>
      </c>
      <c r="N36" s="41">
        <v>1.1100000000000001</v>
      </c>
    </row>
    <row r="37" spans="2:14" ht="12.75" x14ac:dyDescent="0.2">
      <c r="B37" s="184" t="s">
        <v>123</v>
      </c>
      <c r="C37" s="184"/>
      <c r="D37" s="184"/>
      <c r="E37" s="59"/>
      <c r="F37" s="67"/>
      <c r="G37" s="59"/>
      <c r="I37" s="23"/>
      <c r="J37" s="23"/>
      <c r="K37" s="23"/>
      <c r="L37" s="23" t="s">
        <v>89</v>
      </c>
      <c r="M37" s="41">
        <v>8</v>
      </c>
      <c r="N37" s="41">
        <v>9.51</v>
      </c>
    </row>
    <row r="38" spans="2:14" ht="12.75" x14ac:dyDescent="0.2">
      <c r="B38" s="184"/>
      <c r="C38" s="184"/>
      <c r="D38" s="184"/>
      <c r="E38" s="59"/>
      <c r="F38" s="67"/>
      <c r="G38" s="59"/>
      <c r="I38" s="23"/>
      <c r="J38" s="23"/>
      <c r="K38" s="23"/>
      <c r="L38" s="23" t="s">
        <v>90</v>
      </c>
      <c r="M38" s="41">
        <v>4</v>
      </c>
      <c r="N38" s="41">
        <v>7.85</v>
      </c>
    </row>
    <row r="39" spans="2:14" ht="8.25" customHeight="1" x14ac:dyDescent="0.2">
      <c r="B39" s="59"/>
      <c r="C39" s="59"/>
      <c r="D39" s="59"/>
      <c r="E39" s="59"/>
      <c r="F39" s="60"/>
      <c r="G39" s="59"/>
      <c r="I39" s="23"/>
      <c r="J39" s="23"/>
      <c r="K39" s="23"/>
      <c r="L39" s="23" t="s">
        <v>91</v>
      </c>
      <c r="M39" s="41">
        <v>0.81</v>
      </c>
      <c r="N39" s="41">
        <v>1.99</v>
      </c>
    </row>
    <row r="40" spans="2:14" ht="12.75" x14ac:dyDescent="0.2">
      <c r="B40" s="87"/>
      <c r="C40" s="87"/>
      <c r="D40" s="59"/>
      <c r="E40" s="59"/>
      <c r="F40" s="60"/>
      <c r="G40" s="59"/>
      <c r="I40" s="23"/>
      <c r="J40" s="23"/>
      <c r="K40" s="23"/>
      <c r="L40" s="23" t="s">
        <v>92</v>
      </c>
      <c r="M40" s="41">
        <v>1.46</v>
      </c>
      <c r="N40" s="41">
        <v>3.16</v>
      </c>
    </row>
    <row r="41" spans="2:14" ht="12.75" x14ac:dyDescent="0.2">
      <c r="B41" s="187" t="s">
        <v>124</v>
      </c>
      <c r="C41" s="187"/>
      <c r="D41" s="187"/>
      <c r="E41" s="59"/>
      <c r="F41" s="60"/>
      <c r="G41" s="59"/>
      <c r="I41" s="23"/>
      <c r="J41" s="23"/>
      <c r="K41" s="23"/>
      <c r="L41" s="23" t="s">
        <v>93</v>
      </c>
      <c r="M41" s="41">
        <v>0.94</v>
      </c>
      <c r="N41" s="41">
        <v>1.33</v>
      </c>
    </row>
    <row r="42" spans="2:14" x14ac:dyDescent="0.25">
      <c r="B42" s="184" t="s">
        <v>125</v>
      </c>
      <c r="C42" s="184"/>
      <c r="D42" s="184"/>
      <c r="I42" s="23"/>
      <c r="J42" s="23"/>
      <c r="K42" s="23"/>
      <c r="L42" s="23" t="s">
        <v>96</v>
      </c>
      <c r="M42" s="41">
        <v>0.3</v>
      </c>
      <c r="N42" s="41">
        <v>0.82</v>
      </c>
    </row>
    <row r="43" spans="2:14" ht="12.75" x14ac:dyDescent="0.2">
      <c r="I43" s="23"/>
      <c r="J43" s="23"/>
      <c r="K43" s="23"/>
      <c r="L43" s="23" t="s">
        <v>99</v>
      </c>
      <c r="M43" s="41">
        <v>3.5</v>
      </c>
      <c r="N43" s="41">
        <v>6.22</v>
      </c>
    </row>
    <row r="44" spans="2:14" ht="12.75" x14ac:dyDescent="0.2">
      <c r="I44" s="23"/>
      <c r="J44" s="23"/>
      <c r="K44" s="23"/>
      <c r="L44" s="23" t="s">
        <v>100</v>
      </c>
      <c r="M44" s="41">
        <v>20.34</v>
      </c>
      <c r="N44" s="41">
        <v>25</v>
      </c>
    </row>
    <row r="45" spans="2:14" ht="12.75" x14ac:dyDescent="0.2">
      <c r="I45" s="23"/>
      <c r="J45" s="23"/>
      <c r="K45" s="23"/>
      <c r="L45" s="23" t="s">
        <v>101</v>
      </c>
      <c r="M45" s="41">
        <v>19.600000000000001</v>
      </c>
      <c r="N45" s="41">
        <v>24.23</v>
      </c>
    </row>
    <row r="46" spans="2:14" ht="12.75" x14ac:dyDescent="0.2">
      <c r="I46" s="23"/>
      <c r="J46" s="23"/>
      <c r="K46" s="23"/>
      <c r="L46" s="23" t="s">
        <v>102</v>
      </c>
      <c r="M46" s="41">
        <v>20.76</v>
      </c>
      <c r="N46" s="41">
        <v>26.44</v>
      </c>
    </row>
    <row r="47" spans="2:14" ht="12.75" x14ac:dyDescent="0.2">
      <c r="I47" s="23"/>
      <c r="J47" s="23"/>
      <c r="K47" s="23"/>
      <c r="L47" s="23" t="s">
        <v>103</v>
      </c>
      <c r="M47" s="41">
        <v>24</v>
      </c>
      <c r="N47" s="41">
        <v>27.86</v>
      </c>
    </row>
    <row r="48" spans="2:14" ht="12.75" x14ac:dyDescent="0.2">
      <c r="I48" s="23"/>
      <c r="J48" s="23"/>
      <c r="K48" s="23"/>
      <c r="L48" s="23" t="s">
        <v>104</v>
      </c>
      <c r="M48" s="41">
        <v>22.8</v>
      </c>
      <c r="N48" s="41">
        <v>30.95</v>
      </c>
    </row>
    <row r="49" spans="9:14" ht="12.75" x14ac:dyDescent="0.2">
      <c r="I49" s="23"/>
      <c r="J49" s="23"/>
      <c r="K49" s="23"/>
      <c r="L49" s="23" t="s">
        <v>105</v>
      </c>
      <c r="M49" s="41">
        <v>11.1</v>
      </c>
      <c r="N49" s="41">
        <v>16.8</v>
      </c>
    </row>
    <row r="50" spans="9:14" ht="12.75" x14ac:dyDescent="0.2">
      <c r="I50" s="23"/>
      <c r="J50" s="23"/>
      <c r="K50" s="23"/>
      <c r="L50" s="23"/>
      <c r="M50" s="23"/>
      <c r="N50" s="23"/>
    </row>
    <row r="51" spans="9:14" ht="12.75" x14ac:dyDescent="0.2">
      <c r="I51" s="23"/>
      <c r="J51" s="23"/>
      <c r="K51" s="23"/>
      <c r="L51" s="23"/>
      <c r="M51" s="23"/>
      <c r="N51" s="23"/>
    </row>
    <row r="52" spans="9:14" ht="12.75" x14ac:dyDescent="0.2">
      <c r="I52" s="23"/>
      <c r="J52" s="23"/>
      <c r="K52" s="23"/>
      <c r="L52" s="23"/>
      <c r="M52" s="23"/>
      <c r="N52" s="23"/>
    </row>
    <row r="53" spans="9:14" ht="12.75" x14ac:dyDescent="0.2">
      <c r="I53" s="23"/>
      <c r="J53" s="23"/>
      <c r="K53" s="23"/>
      <c r="L53" s="23"/>
      <c r="M53" s="23"/>
      <c r="N53" s="23"/>
    </row>
    <row r="54" spans="9:14" ht="12.75" x14ac:dyDescent="0.2">
      <c r="I54" s="23"/>
      <c r="J54" s="23"/>
      <c r="K54" s="23"/>
      <c r="L54" s="23"/>
      <c r="M54" s="23"/>
      <c r="N54" s="23"/>
    </row>
    <row r="55" spans="9:14" ht="12.75" x14ac:dyDescent="0.2">
      <c r="I55" s="23"/>
      <c r="J55" s="23"/>
      <c r="K55" s="23"/>
      <c r="L55" s="23"/>
      <c r="M55" s="23"/>
      <c r="N55" s="23"/>
    </row>
    <row r="56" spans="9:14" ht="12.75" x14ac:dyDescent="0.2">
      <c r="I56" s="23"/>
      <c r="J56" s="23"/>
      <c r="K56" s="23"/>
      <c r="L56" s="23"/>
      <c r="M56" s="23"/>
      <c r="N56" s="23"/>
    </row>
    <row r="57" spans="9:14" ht="12.75" x14ac:dyDescent="0.2">
      <c r="I57" s="23"/>
      <c r="J57" s="23"/>
      <c r="K57" s="23"/>
      <c r="L57" s="23"/>
      <c r="M57" s="23"/>
      <c r="N57" s="23"/>
    </row>
    <row r="58" spans="9:14" ht="12.75" x14ac:dyDescent="0.2">
      <c r="I58" s="23"/>
      <c r="J58" s="23"/>
      <c r="K58" s="23"/>
      <c r="L58" s="23"/>
      <c r="M58" s="23"/>
      <c r="N58" s="23"/>
    </row>
    <row r="59" spans="9:14" x14ac:dyDescent="0.25">
      <c r="I59" s="23"/>
      <c r="J59" s="23"/>
      <c r="K59" s="23"/>
      <c r="L59" s="23"/>
      <c r="M59" s="23"/>
      <c r="N59" s="23"/>
    </row>
    <row r="60" spans="9:14" x14ac:dyDescent="0.25">
      <c r="I60" s="23"/>
      <c r="J60" s="23"/>
      <c r="K60" s="23"/>
      <c r="L60" s="23"/>
      <c r="M60" s="23"/>
      <c r="N60" s="23"/>
    </row>
    <row r="61" spans="9:14" x14ac:dyDescent="0.25">
      <c r="I61" s="23"/>
      <c r="J61" s="23"/>
      <c r="K61" s="23"/>
      <c r="L61" s="23"/>
      <c r="M61" s="23"/>
      <c r="N61" s="23"/>
    </row>
    <row r="62" spans="9:14" x14ac:dyDescent="0.25">
      <c r="I62" s="23"/>
      <c r="J62" s="23"/>
      <c r="K62" s="23"/>
      <c r="L62" s="23"/>
      <c r="M62" s="23"/>
      <c r="N62" s="23"/>
    </row>
    <row r="63" spans="9:14" x14ac:dyDescent="0.25">
      <c r="I63" s="23"/>
      <c r="J63" s="23"/>
      <c r="K63" s="23"/>
      <c r="L63" s="23"/>
      <c r="M63" s="23"/>
      <c r="N63" s="23"/>
    </row>
    <row r="64" spans="9:14" x14ac:dyDescent="0.25">
      <c r="I64" s="23"/>
      <c r="J64" s="23"/>
      <c r="K64" s="23"/>
      <c r="L64" s="23"/>
      <c r="M64" s="23"/>
      <c r="N64" s="23"/>
    </row>
  </sheetData>
  <mergeCells count="31">
    <mergeCell ref="B42:D42"/>
    <mergeCell ref="E33:G33"/>
    <mergeCell ref="B34:G34"/>
    <mergeCell ref="B36:D36"/>
    <mergeCell ref="B37:D37"/>
    <mergeCell ref="B38:D38"/>
    <mergeCell ref="B41:D41"/>
    <mergeCell ref="F19:G23"/>
    <mergeCell ref="B26:B27"/>
    <mergeCell ref="C26:C27"/>
    <mergeCell ref="E26:E27"/>
    <mergeCell ref="B29:E29"/>
    <mergeCell ref="F29:G30"/>
    <mergeCell ref="B30:D30"/>
    <mergeCell ref="B25:E25"/>
    <mergeCell ref="B9:E9"/>
    <mergeCell ref="B11:C11"/>
    <mergeCell ref="D11:E11"/>
    <mergeCell ref="B13:D13"/>
    <mergeCell ref="C14:D14"/>
    <mergeCell ref="C15:D15"/>
    <mergeCell ref="C16:D16"/>
    <mergeCell ref="C17:D17"/>
    <mergeCell ref="C18:D18"/>
    <mergeCell ref="C19:D19"/>
    <mergeCell ref="B7:G7"/>
    <mergeCell ref="B1:G1"/>
    <mergeCell ref="B3:G3"/>
    <mergeCell ref="B4:G4"/>
    <mergeCell ref="B5:G5"/>
    <mergeCell ref="B6:G6"/>
  </mergeCells>
  <dataValidations disablePrompts="1" count="2">
    <dataValidation type="decimal" allowBlank="1" showInputMessage="1" showErrorMessage="1" error="O valor inserido está fora dos limites estabelecidos pelo acórdão 2622/2013 do TCU ou é inválido." sqref="E20:E23">
      <formula1>F20</formula1>
      <formula2>G20</formula2>
    </dataValidation>
    <dataValidation allowBlank="1" showInputMessage="1" showErrorMessage="1" error="O valor inserido está fora dos limites estabelecidos pelo acórdão 2622/2013 do TCU ou é inválido." sqref="E14:E19"/>
  </dataValidations>
  <pageMargins left="0.7" right="0.7" top="0.75" bottom="0.75" header="0.3" footer="0.3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D4"/>
  <sheetViews>
    <sheetView showGridLines="0" tabSelected="1" view="pageBreakPreview" topLeftCell="A13" zoomScale="80" zoomScaleSheetLayoutView="80" workbookViewId="0">
      <selection activeCell="B3" sqref="B3"/>
    </sheetView>
  </sheetViews>
  <sheetFormatPr defaultRowHeight="15.6" x14ac:dyDescent="0.3"/>
  <cols>
    <col min="1" max="1" width="20.6640625" style="88" customWidth="1"/>
    <col min="2" max="2" width="25.6640625" style="88" customWidth="1"/>
    <col min="3" max="3" width="52.6640625" style="93" customWidth="1"/>
    <col min="4" max="4" width="25.6640625" style="88" customWidth="1"/>
    <col min="5" max="256" width="9.109375" style="88"/>
    <col min="257" max="257" width="20.6640625" style="88" customWidth="1"/>
    <col min="258" max="258" width="25.6640625" style="88" customWidth="1"/>
    <col min="259" max="259" width="52.6640625" style="88" customWidth="1"/>
    <col min="260" max="260" width="25.6640625" style="88" customWidth="1"/>
    <col min="261" max="512" width="9.109375" style="88"/>
    <col min="513" max="513" width="20.6640625" style="88" customWidth="1"/>
    <col min="514" max="514" width="25.6640625" style="88" customWidth="1"/>
    <col min="515" max="515" width="52.6640625" style="88" customWidth="1"/>
    <col min="516" max="516" width="25.6640625" style="88" customWidth="1"/>
    <col min="517" max="768" width="9.109375" style="88"/>
    <col min="769" max="769" width="20.6640625" style="88" customWidth="1"/>
    <col min="770" max="770" width="25.6640625" style="88" customWidth="1"/>
    <col min="771" max="771" width="52.6640625" style="88" customWidth="1"/>
    <col min="772" max="772" width="25.6640625" style="88" customWidth="1"/>
    <col min="773" max="1024" width="9.109375" style="88"/>
    <col min="1025" max="1025" width="20.6640625" style="88" customWidth="1"/>
    <col min="1026" max="1026" width="25.6640625" style="88" customWidth="1"/>
    <col min="1027" max="1027" width="52.6640625" style="88" customWidth="1"/>
    <col min="1028" max="1028" width="25.6640625" style="88" customWidth="1"/>
    <col min="1029" max="1280" width="9.109375" style="88"/>
    <col min="1281" max="1281" width="20.6640625" style="88" customWidth="1"/>
    <col min="1282" max="1282" width="25.6640625" style="88" customWidth="1"/>
    <col min="1283" max="1283" width="52.6640625" style="88" customWidth="1"/>
    <col min="1284" max="1284" width="25.6640625" style="88" customWidth="1"/>
    <col min="1285" max="1536" width="9.109375" style="88"/>
    <col min="1537" max="1537" width="20.6640625" style="88" customWidth="1"/>
    <col min="1538" max="1538" width="25.6640625" style="88" customWidth="1"/>
    <col min="1539" max="1539" width="52.6640625" style="88" customWidth="1"/>
    <col min="1540" max="1540" width="25.6640625" style="88" customWidth="1"/>
    <col min="1541" max="1792" width="9.109375" style="88"/>
    <col min="1793" max="1793" width="20.6640625" style="88" customWidth="1"/>
    <col min="1794" max="1794" width="25.6640625" style="88" customWidth="1"/>
    <col min="1795" max="1795" width="52.6640625" style="88" customWidth="1"/>
    <col min="1796" max="1796" width="25.6640625" style="88" customWidth="1"/>
    <col min="1797" max="2048" width="9.109375" style="88"/>
    <col min="2049" max="2049" width="20.6640625" style="88" customWidth="1"/>
    <col min="2050" max="2050" width="25.6640625" style="88" customWidth="1"/>
    <col min="2051" max="2051" width="52.6640625" style="88" customWidth="1"/>
    <col min="2052" max="2052" width="25.6640625" style="88" customWidth="1"/>
    <col min="2053" max="2304" width="9.109375" style="88"/>
    <col min="2305" max="2305" width="20.6640625" style="88" customWidth="1"/>
    <col min="2306" max="2306" width="25.6640625" style="88" customWidth="1"/>
    <col min="2307" max="2307" width="52.6640625" style="88" customWidth="1"/>
    <col min="2308" max="2308" width="25.6640625" style="88" customWidth="1"/>
    <col min="2309" max="2560" width="9.109375" style="88"/>
    <col min="2561" max="2561" width="20.6640625" style="88" customWidth="1"/>
    <col min="2562" max="2562" width="25.6640625" style="88" customWidth="1"/>
    <col min="2563" max="2563" width="52.6640625" style="88" customWidth="1"/>
    <col min="2564" max="2564" width="25.6640625" style="88" customWidth="1"/>
    <col min="2565" max="2816" width="9.109375" style="88"/>
    <col min="2817" max="2817" width="20.6640625" style="88" customWidth="1"/>
    <col min="2818" max="2818" width="25.6640625" style="88" customWidth="1"/>
    <col min="2819" max="2819" width="52.6640625" style="88" customWidth="1"/>
    <col min="2820" max="2820" width="25.6640625" style="88" customWidth="1"/>
    <col min="2821" max="3072" width="9.109375" style="88"/>
    <col min="3073" max="3073" width="20.6640625" style="88" customWidth="1"/>
    <col min="3074" max="3074" width="25.6640625" style="88" customWidth="1"/>
    <col min="3075" max="3075" width="52.6640625" style="88" customWidth="1"/>
    <col min="3076" max="3076" width="25.6640625" style="88" customWidth="1"/>
    <col min="3077" max="3328" width="9.109375" style="88"/>
    <col min="3329" max="3329" width="20.6640625" style="88" customWidth="1"/>
    <col min="3330" max="3330" width="25.6640625" style="88" customWidth="1"/>
    <col min="3331" max="3331" width="52.6640625" style="88" customWidth="1"/>
    <col min="3332" max="3332" width="25.6640625" style="88" customWidth="1"/>
    <col min="3333" max="3584" width="9.109375" style="88"/>
    <col min="3585" max="3585" width="20.6640625" style="88" customWidth="1"/>
    <col min="3586" max="3586" width="25.6640625" style="88" customWidth="1"/>
    <col min="3587" max="3587" width="52.6640625" style="88" customWidth="1"/>
    <col min="3588" max="3588" width="25.6640625" style="88" customWidth="1"/>
    <col min="3589" max="3840" width="9.109375" style="88"/>
    <col min="3841" max="3841" width="20.6640625" style="88" customWidth="1"/>
    <col min="3842" max="3842" width="25.6640625" style="88" customWidth="1"/>
    <col min="3843" max="3843" width="52.6640625" style="88" customWidth="1"/>
    <col min="3844" max="3844" width="25.6640625" style="88" customWidth="1"/>
    <col min="3845" max="4096" width="9.109375" style="88"/>
    <col min="4097" max="4097" width="20.6640625" style="88" customWidth="1"/>
    <col min="4098" max="4098" width="25.6640625" style="88" customWidth="1"/>
    <col min="4099" max="4099" width="52.6640625" style="88" customWidth="1"/>
    <col min="4100" max="4100" width="25.6640625" style="88" customWidth="1"/>
    <col min="4101" max="4352" width="9.109375" style="88"/>
    <col min="4353" max="4353" width="20.6640625" style="88" customWidth="1"/>
    <col min="4354" max="4354" width="25.6640625" style="88" customWidth="1"/>
    <col min="4355" max="4355" width="52.6640625" style="88" customWidth="1"/>
    <col min="4356" max="4356" width="25.6640625" style="88" customWidth="1"/>
    <col min="4357" max="4608" width="9.109375" style="88"/>
    <col min="4609" max="4609" width="20.6640625" style="88" customWidth="1"/>
    <col min="4610" max="4610" width="25.6640625" style="88" customWidth="1"/>
    <col min="4611" max="4611" width="52.6640625" style="88" customWidth="1"/>
    <col min="4612" max="4612" width="25.6640625" style="88" customWidth="1"/>
    <col min="4613" max="4864" width="9.109375" style="88"/>
    <col min="4865" max="4865" width="20.6640625" style="88" customWidth="1"/>
    <col min="4866" max="4866" width="25.6640625" style="88" customWidth="1"/>
    <col min="4867" max="4867" width="52.6640625" style="88" customWidth="1"/>
    <col min="4868" max="4868" width="25.6640625" style="88" customWidth="1"/>
    <col min="4869" max="5120" width="9.109375" style="88"/>
    <col min="5121" max="5121" width="20.6640625" style="88" customWidth="1"/>
    <col min="5122" max="5122" width="25.6640625" style="88" customWidth="1"/>
    <col min="5123" max="5123" width="52.6640625" style="88" customWidth="1"/>
    <col min="5124" max="5124" width="25.6640625" style="88" customWidth="1"/>
    <col min="5125" max="5376" width="9.109375" style="88"/>
    <col min="5377" max="5377" width="20.6640625" style="88" customWidth="1"/>
    <col min="5378" max="5378" width="25.6640625" style="88" customWidth="1"/>
    <col min="5379" max="5379" width="52.6640625" style="88" customWidth="1"/>
    <col min="5380" max="5380" width="25.6640625" style="88" customWidth="1"/>
    <col min="5381" max="5632" width="9.109375" style="88"/>
    <col min="5633" max="5633" width="20.6640625" style="88" customWidth="1"/>
    <col min="5634" max="5634" width="25.6640625" style="88" customWidth="1"/>
    <col min="5635" max="5635" width="52.6640625" style="88" customWidth="1"/>
    <col min="5636" max="5636" width="25.6640625" style="88" customWidth="1"/>
    <col min="5637" max="5888" width="9.109375" style="88"/>
    <col min="5889" max="5889" width="20.6640625" style="88" customWidth="1"/>
    <col min="5890" max="5890" width="25.6640625" style="88" customWidth="1"/>
    <col min="5891" max="5891" width="52.6640625" style="88" customWidth="1"/>
    <col min="5892" max="5892" width="25.6640625" style="88" customWidth="1"/>
    <col min="5893" max="6144" width="9.109375" style="88"/>
    <col min="6145" max="6145" width="20.6640625" style="88" customWidth="1"/>
    <col min="6146" max="6146" width="25.6640625" style="88" customWidth="1"/>
    <col min="6147" max="6147" width="52.6640625" style="88" customWidth="1"/>
    <col min="6148" max="6148" width="25.6640625" style="88" customWidth="1"/>
    <col min="6149" max="6400" width="9.109375" style="88"/>
    <col min="6401" max="6401" width="20.6640625" style="88" customWidth="1"/>
    <col min="6402" max="6402" width="25.6640625" style="88" customWidth="1"/>
    <col min="6403" max="6403" width="52.6640625" style="88" customWidth="1"/>
    <col min="6404" max="6404" width="25.6640625" style="88" customWidth="1"/>
    <col min="6405" max="6656" width="9.109375" style="88"/>
    <col min="6657" max="6657" width="20.6640625" style="88" customWidth="1"/>
    <col min="6658" max="6658" width="25.6640625" style="88" customWidth="1"/>
    <col min="6659" max="6659" width="52.6640625" style="88" customWidth="1"/>
    <col min="6660" max="6660" width="25.6640625" style="88" customWidth="1"/>
    <col min="6661" max="6912" width="9.109375" style="88"/>
    <col min="6913" max="6913" width="20.6640625" style="88" customWidth="1"/>
    <col min="6914" max="6914" width="25.6640625" style="88" customWidth="1"/>
    <col min="6915" max="6915" width="52.6640625" style="88" customWidth="1"/>
    <col min="6916" max="6916" width="25.6640625" style="88" customWidth="1"/>
    <col min="6917" max="7168" width="9.109375" style="88"/>
    <col min="7169" max="7169" width="20.6640625" style="88" customWidth="1"/>
    <col min="7170" max="7170" width="25.6640625" style="88" customWidth="1"/>
    <col min="7171" max="7171" width="52.6640625" style="88" customWidth="1"/>
    <col min="7172" max="7172" width="25.6640625" style="88" customWidth="1"/>
    <col min="7173" max="7424" width="9.109375" style="88"/>
    <col min="7425" max="7425" width="20.6640625" style="88" customWidth="1"/>
    <col min="7426" max="7426" width="25.6640625" style="88" customWidth="1"/>
    <col min="7427" max="7427" width="52.6640625" style="88" customWidth="1"/>
    <col min="7428" max="7428" width="25.6640625" style="88" customWidth="1"/>
    <col min="7429" max="7680" width="9.109375" style="88"/>
    <col min="7681" max="7681" width="20.6640625" style="88" customWidth="1"/>
    <col min="7682" max="7682" width="25.6640625" style="88" customWidth="1"/>
    <col min="7683" max="7683" width="52.6640625" style="88" customWidth="1"/>
    <col min="7684" max="7684" width="25.6640625" style="88" customWidth="1"/>
    <col min="7685" max="7936" width="9.109375" style="88"/>
    <col min="7937" max="7937" width="20.6640625" style="88" customWidth="1"/>
    <col min="7938" max="7938" width="25.6640625" style="88" customWidth="1"/>
    <col min="7939" max="7939" width="52.6640625" style="88" customWidth="1"/>
    <col min="7940" max="7940" width="25.6640625" style="88" customWidth="1"/>
    <col min="7941" max="8192" width="9.109375" style="88"/>
    <col min="8193" max="8193" width="20.6640625" style="88" customWidth="1"/>
    <col min="8194" max="8194" width="25.6640625" style="88" customWidth="1"/>
    <col min="8195" max="8195" width="52.6640625" style="88" customWidth="1"/>
    <col min="8196" max="8196" width="25.6640625" style="88" customWidth="1"/>
    <col min="8197" max="8448" width="9.109375" style="88"/>
    <col min="8449" max="8449" width="20.6640625" style="88" customWidth="1"/>
    <col min="8450" max="8450" width="25.6640625" style="88" customWidth="1"/>
    <col min="8451" max="8451" width="52.6640625" style="88" customWidth="1"/>
    <col min="8452" max="8452" width="25.6640625" style="88" customWidth="1"/>
    <col min="8453" max="8704" width="9.109375" style="88"/>
    <col min="8705" max="8705" width="20.6640625" style="88" customWidth="1"/>
    <col min="8706" max="8706" width="25.6640625" style="88" customWidth="1"/>
    <col min="8707" max="8707" width="52.6640625" style="88" customWidth="1"/>
    <col min="8708" max="8708" width="25.6640625" style="88" customWidth="1"/>
    <col min="8709" max="8960" width="9.109375" style="88"/>
    <col min="8961" max="8961" width="20.6640625" style="88" customWidth="1"/>
    <col min="8962" max="8962" width="25.6640625" style="88" customWidth="1"/>
    <col min="8963" max="8963" width="52.6640625" style="88" customWidth="1"/>
    <col min="8964" max="8964" width="25.6640625" style="88" customWidth="1"/>
    <col min="8965" max="9216" width="9.109375" style="88"/>
    <col min="9217" max="9217" width="20.6640625" style="88" customWidth="1"/>
    <col min="9218" max="9218" width="25.6640625" style="88" customWidth="1"/>
    <col min="9219" max="9219" width="52.6640625" style="88" customWidth="1"/>
    <col min="9220" max="9220" width="25.6640625" style="88" customWidth="1"/>
    <col min="9221" max="9472" width="9.109375" style="88"/>
    <col min="9473" max="9473" width="20.6640625" style="88" customWidth="1"/>
    <col min="9474" max="9474" width="25.6640625" style="88" customWidth="1"/>
    <col min="9475" max="9475" width="52.6640625" style="88" customWidth="1"/>
    <col min="9476" max="9476" width="25.6640625" style="88" customWidth="1"/>
    <col min="9477" max="9728" width="9.109375" style="88"/>
    <col min="9729" max="9729" width="20.6640625" style="88" customWidth="1"/>
    <col min="9730" max="9730" width="25.6640625" style="88" customWidth="1"/>
    <col min="9731" max="9731" width="52.6640625" style="88" customWidth="1"/>
    <col min="9732" max="9732" width="25.6640625" style="88" customWidth="1"/>
    <col min="9733" max="9984" width="9.109375" style="88"/>
    <col min="9985" max="9985" width="20.6640625" style="88" customWidth="1"/>
    <col min="9986" max="9986" width="25.6640625" style="88" customWidth="1"/>
    <col min="9987" max="9987" width="52.6640625" style="88" customWidth="1"/>
    <col min="9988" max="9988" width="25.6640625" style="88" customWidth="1"/>
    <col min="9989" max="10240" width="9.109375" style="88"/>
    <col min="10241" max="10241" width="20.6640625" style="88" customWidth="1"/>
    <col min="10242" max="10242" width="25.6640625" style="88" customWidth="1"/>
    <col min="10243" max="10243" width="52.6640625" style="88" customWidth="1"/>
    <col min="10244" max="10244" width="25.6640625" style="88" customWidth="1"/>
    <col min="10245" max="10496" width="9.109375" style="88"/>
    <col min="10497" max="10497" width="20.6640625" style="88" customWidth="1"/>
    <col min="10498" max="10498" width="25.6640625" style="88" customWidth="1"/>
    <col min="10499" max="10499" width="52.6640625" style="88" customWidth="1"/>
    <col min="10500" max="10500" width="25.6640625" style="88" customWidth="1"/>
    <col min="10501" max="10752" width="9.109375" style="88"/>
    <col min="10753" max="10753" width="20.6640625" style="88" customWidth="1"/>
    <col min="10754" max="10754" width="25.6640625" style="88" customWidth="1"/>
    <col min="10755" max="10755" width="52.6640625" style="88" customWidth="1"/>
    <col min="10756" max="10756" width="25.6640625" style="88" customWidth="1"/>
    <col min="10757" max="11008" width="9.109375" style="88"/>
    <col min="11009" max="11009" width="20.6640625" style="88" customWidth="1"/>
    <col min="11010" max="11010" width="25.6640625" style="88" customWidth="1"/>
    <col min="11011" max="11011" width="52.6640625" style="88" customWidth="1"/>
    <col min="11012" max="11012" width="25.6640625" style="88" customWidth="1"/>
    <col min="11013" max="11264" width="9.109375" style="88"/>
    <col min="11265" max="11265" width="20.6640625" style="88" customWidth="1"/>
    <col min="11266" max="11266" width="25.6640625" style="88" customWidth="1"/>
    <col min="11267" max="11267" width="52.6640625" style="88" customWidth="1"/>
    <col min="11268" max="11268" width="25.6640625" style="88" customWidth="1"/>
    <col min="11269" max="11520" width="9.109375" style="88"/>
    <col min="11521" max="11521" width="20.6640625" style="88" customWidth="1"/>
    <col min="11522" max="11522" width="25.6640625" style="88" customWidth="1"/>
    <col min="11523" max="11523" width="52.6640625" style="88" customWidth="1"/>
    <col min="11524" max="11524" width="25.6640625" style="88" customWidth="1"/>
    <col min="11525" max="11776" width="9.109375" style="88"/>
    <col min="11777" max="11777" width="20.6640625" style="88" customWidth="1"/>
    <col min="11778" max="11778" width="25.6640625" style="88" customWidth="1"/>
    <col min="11779" max="11779" width="52.6640625" style="88" customWidth="1"/>
    <col min="11780" max="11780" width="25.6640625" style="88" customWidth="1"/>
    <col min="11781" max="12032" width="9.109375" style="88"/>
    <col min="12033" max="12033" width="20.6640625" style="88" customWidth="1"/>
    <col min="12034" max="12034" width="25.6640625" style="88" customWidth="1"/>
    <col min="12035" max="12035" width="52.6640625" style="88" customWidth="1"/>
    <col min="12036" max="12036" width="25.6640625" style="88" customWidth="1"/>
    <col min="12037" max="12288" width="9.109375" style="88"/>
    <col min="12289" max="12289" width="20.6640625" style="88" customWidth="1"/>
    <col min="12290" max="12290" width="25.6640625" style="88" customWidth="1"/>
    <col min="12291" max="12291" width="52.6640625" style="88" customWidth="1"/>
    <col min="12292" max="12292" width="25.6640625" style="88" customWidth="1"/>
    <col min="12293" max="12544" width="9.109375" style="88"/>
    <col min="12545" max="12545" width="20.6640625" style="88" customWidth="1"/>
    <col min="12546" max="12546" width="25.6640625" style="88" customWidth="1"/>
    <col min="12547" max="12547" width="52.6640625" style="88" customWidth="1"/>
    <col min="12548" max="12548" width="25.6640625" style="88" customWidth="1"/>
    <col min="12549" max="12800" width="9.109375" style="88"/>
    <col min="12801" max="12801" width="20.6640625" style="88" customWidth="1"/>
    <col min="12802" max="12802" width="25.6640625" style="88" customWidth="1"/>
    <col min="12803" max="12803" width="52.6640625" style="88" customWidth="1"/>
    <col min="12804" max="12804" width="25.6640625" style="88" customWidth="1"/>
    <col min="12805" max="13056" width="9.109375" style="88"/>
    <col min="13057" max="13057" width="20.6640625" style="88" customWidth="1"/>
    <col min="13058" max="13058" width="25.6640625" style="88" customWidth="1"/>
    <col min="13059" max="13059" width="52.6640625" style="88" customWidth="1"/>
    <col min="13060" max="13060" width="25.6640625" style="88" customWidth="1"/>
    <col min="13061" max="13312" width="9.109375" style="88"/>
    <col min="13313" max="13313" width="20.6640625" style="88" customWidth="1"/>
    <col min="13314" max="13314" width="25.6640625" style="88" customWidth="1"/>
    <col min="13315" max="13315" width="52.6640625" style="88" customWidth="1"/>
    <col min="13316" max="13316" width="25.6640625" style="88" customWidth="1"/>
    <col min="13317" max="13568" width="9.109375" style="88"/>
    <col min="13569" max="13569" width="20.6640625" style="88" customWidth="1"/>
    <col min="13570" max="13570" width="25.6640625" style="88" customWidth="1"/>
    <col min="13571" max="13571" width="52.6640625" style="88" customWidth="1"/>
    <col min="13572" max="13572" width="25.6640625" style="88" customWidth="1"/>
    <col min="13573" max="13824" width="9.109375" style="88"/>
    <col min="13825" max="13825" width="20.6640625" style="88" customWidth="1"/>
    <col min="13826" max="13826" width="25.6640625" style="88" customWidth="1"/>
    <col min="13827" max="13827" width="52.6640625" style="88" customWidth="1"/>
    <col min="13828" max="13828" width="25.6640625" style="88" customWidth="1"/>
    <col min="13829" max="14080" width="9.109375" style="88"/>
    <col min="14081" max="14081" width="20.6640625" style="88" customWidth="1"/>
    <col min="14082" max="14082" width="25.6640625" style="88" customWidth="1"/>
    <col min="14083" max="14083" width="52.6640625" style="88" customWidth="1"/>
    <col min="14084" max="14084" width="25.6640625" style="88" customWidth="1"/>
    <col min="14085" max="14336" width="9.109375" style="88"/>
    <col min="14337" max="14337" width="20.6640625" style="88" customWidth="1"/>
    <col min="14338" max="14338" width="25.6640625" style="88" customWidth="1"/>
    <col min="14339" max="14339" width="52.6640625" style="88" customWidth="1"/>
    <col min="14340" max="14340" width="25.6640625" style="88" customWidth="1"/>
    <col min="14341" max="14592" width="9.109375" style="88"/>
    <col min="14593" max="14593" width="20.6640625" style="88" customWidth="1"/>
    <col min="14594" max="14594" width="25.6640625" style="88" customWidth="1"/>
    <col min="14595" max="14595" width="52.6640625" style="88" customWidth="1"/>
    <col min="14596" max="14596" width="25.6640625" style="88" customWidth="1"/>
    <col min="14597" max="14848" width="9.109375" style="88"/>
    <col min="14849" max="14849" width="20.6640625" style="88" customWidth="1"/>
    <col min="14850" max="14850" width="25.6640625" style="88" customWidth="1"/>
    <col min="14851" max="14851" width="52.6640625" style="88" customWidth="1"/>
    <col min="14852" max="14852" width="25.6640625" style="88" customWidth="1"/>
    <col min="14853" max="15104" width="9.109375" style="88"/>
    <col min="15105" max="15105" width="20.6640625" style="88" customWidth="1"/>
    <col min="15106" max="15106" width="25.6640625" style="88" customWidth="1"/>
    <col min="15107" max="15107" width="52.6640625" style="88" customWidth="1"/>
    <col min="15108" max="15108" width="25.6640625" style="88" customWidth="1"/>
    <col min="15109" max="15360" width="9.109375" style="88"/>
    <col min="15361" max="15361" width="20.6640625" style="88" customWidth="1"/>
    <col min="15362" max="15362" width="25.6640625" style="88" customWidth="1"/>
    <col min="15363" max="15363" width="52.6640625" style="88" customWidth="1"/>
    <col min="15364" max="15364" width="25.6640625" style="88" customWidth="1"/>
    <col min="15365" max="15616" width="9.109375" style="88"/>
    <col min="15617" max="15617" width="20.6640625" style="88" customWidth="1"/>
    <col min="15618" max="15618" width="25.6640625" style="88" customWidth="1"/>
    <col min="15619" max="15619" width="52.6640625" style="88" customWidth="1"/>
    <col min="15620" max="15620" width="25.6640625" style="88" customWidth="1"/>
    <col min="15621" max="15872" width="9.109375" style="88"/>
    <col min="15873" max="15873" width="20.6640625" style="88" customWidth="1"/>
    <col min="15874" max="15874" width="25.6640625" style="88" customWidth="1"/>
    <col min="15875" max="15875" width="52.6640625" style="88" customWidth="1"/>
    <col min="15876" max="15876" width="25.6640625" style="88" customWidth="1"/>
    <col min="15877" max="16128" width="9.109375" style="88"/>
    <col min="16129" max="16129" width="20.6640625" style="88" customWidth="1"/>
    <col min="16130" max="16130" width="25.6640625" style="88" customWidth="1"/>
    <col min="16131" max="16131" width="52.6640625" style="88" customWidth="1"/>
    <col min="16132" max="16132" width="25.6640625" style="88" customWidth="1"/>
    <col min="16133" max="16384" width="9.109375" style="88"/>
  </cols>
  <sheetData>
    <row r="1" spans="1:4" x14ac:dyDescent="0.3">
      <c r="A1" s="88" t="s">
        <v>114</v>
      </c>
      <c r="B1" s="89" t="s">
        <v>128</v>
      </c>
      <c r="C1" s="90"/>
    </row>
    <row r="2" spans="1:4" ht="15.75" x14ac:dyDescent="0.25">
      <c r="B2" s="89" t="s">
        <v>129</v>
      </c>
      <c r="C2" s="90"/>
    </row>
    <row r="3" spans="1:4" ht="15.75" x14ac:dyDescent="0.25">
      <c r="A3" s="91"/>
      <c r="B3" s="90"/>
      <c r="C3" s="92"/>
    </row>
    <row r="4" spans="1:4" ht="15.75" x14ac:dyDescent="0.25">
      <c r="B4" s="188" t="s">
        <v>115</v>
      </c>
      <c r="C4" s="189"/>
      <c r="D4" s="190"/>
    </row>
  </sheetData>
  <mergeCells count="1">
    <mergeCell ref="B4:D4"/>
  </mergeCells>
  <printOptions horizontalCentered="1" verticalCentered="1"/>
  <pageMargins left="0.39370078740157483" right="0.39370078740157483" top="1.1811023622047245" bottom="0.78740157480314965" header="0" footer="0"/>
  <pageSetup paperSize="9" scale="9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Resumo</vt:lpstr>
      <vt:lpstr>BDI</vt:lpstr>
      <vt:lpstr>BDI declaração</vt:lpstr>
      <vt:lpstr>Encargos socias</vt:lpstr>
      <vt:lpstr>BDI!Area_de_impressao</vt:lpstr>
      <vt:lpstr>'BDI declaração'!Area_de_impressao</vt:lpstr>
      <vt:lpstr>'Encargos socias'!Area_de_impressao</vt:lpstr>
      <vt:lpstr>Resumo!Area_de_impressao</vt:lpstr>
      <vt:lpstr>Resumo!Titulos_de_impressao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 Engenharia</dc:creator>
  <cp:lastModifiedBy>usuario</cp:lastModifiedBy>
  <cp:lastPrinted>2025-10-07T16:25:26Z</cp:lastPrinted>
  <dcterms:created xsi:type="dcterms:W3CDTF">2021-06-16T20:16:25Z</dcterms:created>
  <dcterms:modified xsi:type="dcterms:W3CDTF">2026-03-04T19:46:13Z</dcterms:modified>
</cp:coreProperties>
</file>