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Diário Office 365\23-03-2023\PE 12-2024 - Produção de Rádio e TV Assembleia\Publicados\"/>
    </mc:Choice>
  </mc:AlternateContent>
  <xr:revisionPtr revIDLastSave="0" documentId="13_ncr:1_{7B4A64A9-9C73-4975-8CEC-78FEC9046D34}" xr6:coauthVersionLast="47" xr6:coauthVersionMax="47" xr10:uidLastSave="{00000000-0000-0000-0000-000000000000}"/>
  <bookViews>
    <workbookView xWindow="28680" yWindow="-1155" windowWidth="29040" windowHeight="15840" xr2:uid="{00000000-000D-0000-FFFF-FFFF00000000}"/>
  </bookViews>
  <sheets>
    <sheet name="Composição de Custos" sheetId="2" r:id="rId1"/>
    <sheet name="Equipamentos" sheetId="10" r:id="rId2"/>
  </sheets>
  <definedNames>
    <definedName name="_xlnm.Print_Area" localSheetId="0">'Composição de Custos'!$D$5:$J$90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0" l="1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4" i="10"/>
  <c r="H13" i="2"/>
  <c r="H19" i="2"/>
  <c r="H18" i="2"/>
  <c r="J22" i="2" l="1"/>
  <c r="H12" i="2"/>
  <c r="I12" i="2" s="1"/>
  <c r="J13" i="2"/>
  <c r="H14" i="2"/>
  <c r="J14" i="2" s="1"/>
  <c r="H15" i="2"/>
  <c r="J15" i="2" s="1"/>
  <c r="H16" i="2"/>
  <c r="J16" i="2" s="1"/>
  <c r="H17" i="2"/>
  <c r="J17" i="2" s="1"/>
  <c r="J18" i="2"/>
  <c r="J19" i="2"/>
  <c r="H20" i="2"/>
  <c r="J20" i="2" s="1"/>
  <c r="J21" i="2"/>
  <c r="H11" i="2"/>
  <c r="J11" i="2" s="1"/>
  <c r="H10" i="2"/>
  <c r="F23" i="2"/>
  <c r="E88" i="10"/>
  <c r="J66" i="2" s="1"/>
  <c r="J73" i="2" s="1"/>
  <c r="J12" i="2" l="1"/>
  <c r="I10" i="2"/>
  <c r="J10" i="2" s="1"/>
  <c r="F47" i="2"/>
  <c r="F43" i="2"/>
  <c r="F34" i="2"/>
  <c r="G77" i="2" l="1"/>
  <c r="F77" i="2"/>
  <c r="F49" i="2"/>
  <c r="F52" i="2"/>
  <c r="F55" i="2"/>
  <c r="J24" i="2" l="1"/>
  <c r="J49" i="2" s="1"/>
  <c r="J50" i="2" s="1"/>
  <c r="J78" i="2"/>
  <c r="J79" i="2" s="1"/>
  <c r="J36" i="2" l="1"/>
  <c r="J30" i="2"/>
  <c r="J32" i="2"/>
  <c r="J55" i="2"/>
  <c r="J56" i="2" s="1"/>
  <c r="J29" i="2"/>
  <c r="J52" i="2"/>
  <c r="J53" i="2" s="1"/>
  <c r="J44" i="2"/>
  <c r="J40" i="2"/>
  <c r="J41" i="2"/>
  <c r="J45" i="2"/>
  <c r="J37" i="2"/>
  <c r="J39" i="2"/>
  <c r="J28" i="2"/>
  <c r="J33" i="2"/>
  <c r="J27" i="2"/>
  <c r="J42" i="2"/>
  <c r="J38" i="2"/>
  <c r="J46" i="2"/>
  <c r="J26" i="2"/>
  <c r="J35" i="2"/>
  <c r="J31" i="2"/>
  <c r="J34" i="2" l="1"/>
  <c r="J47" i="2"/>
  <c r="J43" i="2"/>
  <c r="J57" i="2" l="1"/>
  <c r="J58" i="2" s="1"/>
  <c r="J90" i="2" l="1"/>
  <c r="J86" i="2" s="1"/>
  <c r="J85" i="2" l="1"/>
  <c r="J87" i="2"/>
  <c r="J8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prince.mainer</author>
    <author>Michele Boff da Silva Limeira</author>
  </authors>
  <commentList>
    <comment ref="G10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11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12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13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14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15" authorId="0" shapeId="0" xr:uid="{00000000-0006-0000-0000-000006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16" authorId="0" shapeId="0" xr:uid="{00000000-0006-0000-0000-000007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17" authorId="0" shapeId="0" xr:uid="{00000000-0006-0000-0000-000008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18" authorId="0" shapeId="0" xr:uid="{00000000-0006-0000-0000-000009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19" authorId="0" shapeId="0" xr:uid="{00000000-0006-0000-0000-00000A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20" authorId="0" shapeId="0" xr:uid="{00000000-0006-0000-0000-00000B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Jornalistas do RS.</t>
        </r>
      </text>
    </comment>
    <comment ref="G21" authorId="0" shapeId="0" xr:uid="{00000000-0006-0000-0000-00000C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G22" authorId="0" shapeId="0" xr:uid="{00000000-0006-0000-0000-00000D000000}">
      <text>
        <r>
          <rPr>
            <b/>
            <sz val="9"/>
            <color indexed="81"/>
            <rFont val="Segoe UI"/>
            <family val="2"/>
          </rPr>
          <t>Preencher com o valor do salário básico por funcionário (sem acúmulo de função).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O valor não poderá ser inferior ao piso estabelecido na Convenção Coletiva de Trabalho dos Radialistas do RS.</t>
        </r>
      </text>
    </comment>
    <comment ref="J62" authorId="0" shapeId="0" xr:uid="{00000000-0006-0000-0000-00000E000000}">
      <text>
        <r>
          <rPr>
            <b/>
            <sz val="9"/>
            <color indexed="81"/>
            <rFont val="Segoe UI"/>
            <family val="2"/>
          </rPr>
          <t>Preencher com o valor estabelecido de acordo com os critérios próprios da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63" authorId="0" shapeId="0" xr:uid="{00000000-0006-0000-0000-00000F000000}">
      <text>
        <r>
          <rPr>
            <b/>
            <sz val="9"/>
            <color indexed="81"/>
            <rFont val="Segoe UI"/>
            <family val="2"/>
          </rPr>
          <t>Preencher com o valor estabelecido de acordo com os critérios próprios da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64" authorId="1" shapeId="0" xr:uid="{E39A9BC2-EC6F-4328-A899-F6044A3947D5}">
      <text>
        <r>
          <rPr>
            <sz val="10"/>
            <rFont val="Arial"/>
            <family val="2"/>
          </rPr>
          <t xml:space="preserve">Preencher conforme critérios da licitante
</t>
        </r>
      </text>
    </comment>
    <comment ref="J65" authorId="0" shapeId="0" xr:uid="{00000000-0006-0000-0000-000010000000}">
      <text>
        <r>
          <rPr>
            <b/>
            <sz val="9"/>
            <color indexed="81"/>
            <rFont val="Segoe UI"/>
            <family val="2"/>
          </rPr>
          <t>Preencher com o valor estabelecido de acordo com os critérios próprios da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66" authorId="0" shapeId="0" xr:uid="{00000000-0006-0000-0000-000011000000}">
      <text>
        <r>
          <rPr>
            <b/>
            <sz val="10"/>
            <color indexed="81"/>
            <rFont val="Segoe UI"/>
            <family val="2"/>
          </rPr>
          <t>É o valor total constante na planilha específica de equipamentos locados.</t>
        </r>
        <r>
          <rPr>
            <b/>
            <sz val="9"/>
            <color indexed="81"/>
            <rFont val="Segoe UI"/>
            <family val="2"/>
          </rPr>
          <t xml:space="preserve">
</t>
        </r>
      </text>
    </comment>
    <comment ref="J67" authorId="0" shapeId="0" xr:uid="{00000000-0006-0000-0000-000012000000}">
      <text>
        <r>
          <rPr>
            <b/>
            <sz val="9"/>
            <color indexed="81"/>
            <rFont val="Segoe UI"/>
            <family val="2"/>
          </rPr>
          <t>Preencher com o valor estabelecido de acordo com os critérios próprios da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68" authorId="0" shapeId="0" xr:uid="{00000000-0006-0000-0000-000013000000}">
      <text>
        <r>
          <rPr>
            <b/>
            <sz val="9"/>
            <color indexed="81"/>
            <rFont val="Segoe UI"/>
            <family val="2"/>
          </rPr>
          <t>Preencher com o valor estabelecido de acordo com os critérios próprios da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69" authorId="1" shapeId="0" xr:uid="{2205886D-DC4B-455D-B9C5-93EC695201BE}">
      <text>
        <r>
          <rPr>
            <sz val="10"/>
            <rFont val="Arial"/>
            <family val="2"/>
          </rPr>
          <t>Preencher de acordo com critérios da licitante. Os critérios para pagamento do auxílio alimentação constam no Anexo A do Termo de Referência.</t>
        </r>
      </text>
    </comment>
    <comment ref="J70" authorId="1" shapeId="0" xr:uid="{1099FF01-8D76-4DFB-81EF-1344C9096172}">
      <text>
        <r>
          <rPr>
            <sz val="10"/>
            <rFont val="Arial"/>
            <family val="2"/>
          </rPr>
          <t>Preencher conforme critérios da licitante</t>
        </r>
      </text>
    </comment>
    <comment ref="J71" authorId="0" shapeId="0" xr:uid="{00000000-0006-0000-0000-000014000000}">
      <text>
        <r>
          <rPr>
            <b/>
            <sz val="9"/>
            <color indexed="81"/>
            <rFont val="Segoe UI"/>
            <family val="2"/>
          </rPr>
          <t>Preencher com o valor estabelecido de acordo com os critérios próprios da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72" authorId="0" shapeId="0" xr:uid="{00000000-0006-0000-0000-000015000000}">
      <text>
        <r>
          <rPr>
            <b/>
            <sz val="9"/>
            <color indexed="81"/>
            <rFont val="Segoe UI"/>
            <family val="2"/>
          </rPr>
          <t>Preencher com o valor estabelecido de acordo com os critérios próprios da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77" authorId="0" shapeId="0" xr:uid="{00000000-0006-0000-0000-000016000000}">
      <text>
        <r>
          <rPr>
            <b/>
            <sz val="9"/>
            <color indexed="81"/>
            <rFont val="Segoe UI"/>
            <family val="2"/>
          </rPr>
          <t>22 DIAS ÚTEIS X 2 (IDA E VOLTA DO TRABALHO)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77" authorId="0" shapeId="0" xr:uid="{00000000-0006-0000-0000-000017000000}">
      <text>
        <r>
          <rPr>
            <b/>
            <sz val="9"/>
            <color indexed="81"/>
            <rFont val="Segoe UI"/>
            <family val="2"/>
          </rPr>
          <t>Tarifa de Porto Alegre. A licitante que utilizar outras tarifas para pagamento dos funcionários, poderá provisionar a diferença junto às Despesas Administrativas/Operacionais do Montante B, despesas estas sujeitas anualmente a recomposição de valor através de índice inflacionário previsto em Contrato.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J77" authorId="0" shapeId="0" xr:uid="{00000000-0006-0000-0000-000018000000}">
      <text>
        <r>
          <rPr>
            <b/>
            <sz val="9"/>
            <color indexed="81"/>
            <rFont val="Segoe UI"/>
            <family val="2"/>
          </rPr>
          <t xml:space="preserve">Escrever a seguinte fórmula nesta célula:
=BE76*BF76*BG76 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F85" authorId="0" shapeId="0" xr:uid="{00000000-0006-0000-0000-000019000000}">
      <text>
        <r>
          <rPr>
            <b/>
            <sz val="9"/>
            <color indexed="81"/>
            <rFont val="Segoe UI"/>
            <family val="2"/>
          </rPr>
          <t>preencher aqui a alíquota referente ao regime tributário adotado.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F86" authorId="0" shapeId="0" xr:uid="{00000000-0006-0000-0000-00001A000000}">
      <text>
        <r>
          <rPr>
            <b/>
            <sz val="9"/>
            <color indexed="81"/>
            <rFont val="Segoe UI"/>
            <family val="2"/>
          </rPr>
          <t>preencher aqui a alíquota referente ao regime tributário adotado.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<sst xmlns="http://schemas.openxmlformats.org/spreadsheetml/2006/main" count="198" uniqueCount="198">
  <si>
    <t>Preencher observando comentários da célula (se houver)</t>
  </si>
  <si>
    <t>LEGENDAS</t>
  </si>
  <si>
    <t>Valor da Planilha de Equipamentos Locados</t>
  </si>
  <si>
    <t>DE CORES</t>
  </si>
  <si>
    <t>Percentuais que podem ser modificados pela licitante para refletir sua realidade de custos.</t>
  </si>
  <si>
    <t>CONTRATO Nº XX/2024</t>
  </si>
  <si>
    <t>Horas</t>
  </si>
  <si>
    <t>MONTANTE "A"</t>
  </si>
  <si>
    <t>Semanais por</t>
  </si>
  <si>
    <t>QUADRO DE REMUNERAÇÕES</t>
  </si>
  <si>
    <t>QUANT.</t>
  </si>
  <si>
    <t>SALÁRIO</t>
  </si>
  <si>
    <t>ADICIONAIS</t>
  </si>
  <si>
    <t>ADICIONAL</t>
  </si>
  <si>
    <t>VALOR</t>
  </si>
  <si>
    <t>Técnico</t>
  </si>
  <si>
    <t>E FUNÇÕES</t>
  </si>
  <si>
    <t>DE TÉCS.</t>
  </si>
  <si>
    <t>MENSAL</t>
  </si>
  <si>
    <t>DE FUNÇÃO</t>
  </si>
  <si>
    <t>DE CHEFIA</t>
  </si>
  <si>
    <t>TOTAL</t>
  </si>
  <si>
    <t>Supervisor técnico / Técnico de sistemas audiovisuais (2º contrato – 100%) / Assistente de operações audiovisuais (acúm. função - 40%) / adicional chefia - 40%</t>
  </si>
  <si>
    <t>Supervisor técnico / Técnico de sistemas audiovisuais (2º contrato – 100%) / Assistente de operações audiovisuais (acúm. função - 40%)</t>
  </si>
  <si>
    <t>Diretor de programas / Operador de mídia audiovisual (2º contrato - 100%) / Editor de mídia audiovisual (acúm. função - 40%) / adicional chefia - 40%</t>
  </si>
  <si>
    <t>Comunicador / Autor-roteirista (2º contrato - 100%) / Produtor de rádio e TV (3º contrato - 100%)</t>
  </si>
  <si>
    <t>Diretor de imagens (TV) / Continuída (acúm. função 40%) / Operador de mídia audiovisual (2º contrato - 100%)</t>
  </si>
  <si>
    <t>Produtor de rádio e TV / Diretor de imagens (TV) (acúm. função - 40%) / Operador de mídia audiovisual (2º contrato - 100%)</t>
  </si>
  <si>
    <t>Editor de mídia audiovisual / Operador de mídia audiovisual (acúm. função - 40%) / Autor-roteirista (2º contrato - 100%)</t>
  </si>
  <si>
    <t>Designer gráfico audiovisual (Editor de mídia audiovisual) / Operador de mídia audiovisual (acúm. função - 40%) / Autor-roteirista (2º contrato - 100%)</t>
  </si>
  <si>
    <t>Sonoplasta / Operador de mídia audiovisual (acúm. função - 40%) / Assistente de operações audiovisuais (acúm. função - 40%)</t>
  </si>
  <si>
    <t>Operador de Câmera / Assistente de operações audiovisuais (acúm. função - 40%) / Iluminador (acúm. função - 40%)</t>
  </si>
  <si>
    <t>Técnico de Sistema Audiovisuais / Assistente de Operações Audiovisuais (acúm. de função 40%) / Cenotécnico (2º contrato - 100%)</t>
  </si>
  <si>
    <t>Repórter Cinematográfico</t>
  </si>
  <si>
    <t>Intérprete de LIBRAS</t>
  </si>
  <si>
    <t>TOTAL DA REMUNERAÇÃO</t>
  </si>
  <si>
    <t>ENCARGOS SOCIAIS</t>
  </si>
  <si>
    <t>INSS (art. 22, I, Lei n.º 8.212/91)</t>
  </si>
  <si>
    <t>FGTS (art.15, Lei 8.036/90)</t>
  </si>
  <si>
    <t>SESC</t>
  </si>
  <si>
    <t>SENAC</t>
  </si>
  <si>
    <t>GRUPO "A"</t>
  </si>
  <si>
    <t>SEBRAE</t>
  </si>
  <si>
    <t>INCRA</t>
  </si>
  <si>
    <t>Salário Educação art.15, Lei9,424/96</t>
  </si>
  <si>
    <t>Seg. c/Acidentes de Trabalho/INSS</t>
  </si>
  <si>
    <t>TOTAL DO GRUPO "A"</t>
  </si>
  <si>
    <t>13º Salário</t>
  </si>
  <si>
    <t>Férias(incluindo 1/3 constitucional)</t>
  </si>
  <si>
    <t>Aviso Prévio Trabalhado</t>
  </si>
  <si>
    <t>GRUPO "B"</t>
  </si>
  <si>
    <t>Auxílio Enfermidade</t>
  </si>
  <si>
    <t>Acidente de Trabalho</t>
  </si>
  <si>
    <t>Faltas Legais</t>
  </si>
  <si>
    <t>Férias sobre licença-maternidade do substituto</t>
  </si>
  <si>
    <t>Licença-paternidade</t>
  </si>
  <si>
    <t>TOTAL DO GRUPO "B"</t>
  </si>
  <si>
    <t>Aviso Prévio Indenizado</t>
  </si>
  <si>
    <t>GRUPO "C"</t>
  </si>
  <si>
    <t>Indenização Adicional</t>
  </si>
  <si>
    <t>Multa FGTS nas Rescisões s/JC</t>
  </si>
  <si>
    <t>TOTAL DO GRUPO "C"</t>
  </si>
  <si>
    <t>GRUPO "D"</t>
  </si>
  <si>
    <t>Incidência dos encargos do Grupo "A"</t>
  </si>
  <si>
    <t>sobre o Grupo "B"</t>
  </si>
  <si>
    <t>TOTAL DO GRUPO "D"</t>
  </si>
  <si>
    <t>GRUPO "E"</t>
  </si>
  <si>
    <t>Incidência do FGTS sobre Aviso</t>
  </si>
  <si>
    <t>Prévio Indenizado</t>
  </si>
  <si>
    <t>TOTAL DO GRUPO "E"</t>
  </si>
  <si>
    <t>GRUPO "F"</t>
  </si>
  <si>
    <t>Incidência do Módulo A sobre as Férias do Substit. Licença</t>
  </si>
  <si>
    <t>Maternidade (apenas sexo feminino)</t>
  </si>
  <si>
    <t>TOTAL DO GRUPO "F"</t>
  </si>
  <si>
    <t>VALOR TOTAL DO ENCARGOS SOCIAIS</t>
  </si>
  <si>
    <t>VALOR TOTAL DO MONTANTE "A"</t>
  </si>
  <si>
    <t>MONTANTE "B"</t>
  </si>
  <si>
    <t>Insumos, Custos e lucro</t>
  </si>
  <si>
    <t>Treinamento e/ou Reciclagem de Pessoal</t>
  </si>
  <si>
    <t>Uniformes</t>
  </si>
  <si>
    <t xml:space="preserve">Custeio para maquiagem e cabelereiro </t>
  </si>
  <si>
    <t>Seguro de Vida em Grupo</t>
  </si>
  <si>
    <t>Equipamentos Utilizados na Prestação dos Serviços (cfe. Plan. De Equip. Locados)</t>
  </si>
  <si>
    <t>Auxilio Educação/Creche</t>
  </si>
  <si>
    <t>Equipamentos de Proteção Individual (EPI)</t>
  </si>
  <si>
    <t>Auxílio-alimentação</t>
  </si>
  <si>
    <t>Manutenção de instalações e a execução de instalações de equipamentos de propriedade da Contratante</t>
  </si>
  <si>
    <t>Despesas Administrativas/Operacionais/Outras</t>
  </si>
  <si>
    <t>Lucro</t>
  </si>
  <si>
    <t>VALOR TOTAL DO MONTANTE "B"</t>
  </si>
  <si>
    <t>MONTANTE "C"</t>
  </si>
  <si>
    <t>BENEFÍCIOS SOCIAIS</t>
  </si>
  <si>
    <t>Vale-transporte (Lei n. 7.418/85)</t>
  </si>
  <si>
    <t>Dedução legal vale-transporte(até 6% do sal. mensal) Lei Federal nº 7418/85</t>
  </si>
  <si>
    <t>VALOR TOTAL DO MONTANTE "C"</t>
  </si>
  <si>
    <t>SOMA TOTAL DOS MONTANTES ABC</t>
  </si>
  <si>
    <t>MONTANTE "D"  -  TRIBUTOS</t>
  </si>
  <si>
    <t>TRIBUTAÇÃO SOBRE O FATURAMENTO</t>
  </si>
  <si>
    <t>%</t>
  </si>
  <si>
    <t>COFINS (3% ou 7,6%, conforme o regime de tributação)</t>
  </si>
  <si>
    <t>PIS/PASEP (0,65% ou 1,65%, conforme o regime de tributação)</t>
  </si>
  <si>
    <t>ISSQN do munic. de POA (art. 21, XII, LCM n. 7/73 -  red.LCM 633/09)</t>
  </si>
  <si>
    <t>VALOR TOTAL DO MONTANTE "D"</t>
  </si>
  <si>
    <t>VALOR TOTAL MENSAL  -  (MONTANTES A + B + C + D)</t>
  </si>
  <si>
    <t>PLANILHA DE CUSTOS - LOCAÇÃO DE EQUIPAMENTOS</t>
  </si>
  <si>
    <t>Item</t>
  </si>
  <si>
    <t>Identificação do Equipamento / Acessório</t>
  </si>
  <si>
    <t>Quantidade / UNIDADE</t>
  </si>
  <si>
    <t>Valor mensal de locação unitário R$</t>
  </si>
  <si>
    <t>Valor mensal de locação (Total) R$</t>
  </si>
  <si>
    <t>Amplificador de áudio, 150 watts</t>
  </si>
  <si>
    <t>Caixa acústica passiva</t>
  </si>
  <si>
    <t>Microfone lapela sem fio para estúdio (Conjunto)</t>
  </si>
  <si>
    <t>Microfone lapela/bola sem fio para externa (conjunto)</t>
  </si>
  <si>
    <t>Câmera de estúdio / Plenário e Salão Júlio de Castilhos</t>
  </si>
  <si>
    <t>Unidade de controle de câmera</t>
  </si>
  <si>
    <t>Remoto de Unidade de Controle de Câmera</t>
  </si>
  <si>
    <t>Tripé para câmera de vídeo de estúdio</t>
  </si>
  <si>
    <t>Teleprompter para câmera de estúdio - 02 unidades de teleprompters e 04 unidades de cabos VGA de 20 metros, 01 distribuidor VGA, 02 PCs e duas licenças do software</t>
  </si>
  <si>
    <t>Teleprompter portátil para externa</t>
  </si>
  <si>
    <t>Teleprompter para câmera PTZ</t>
  </si>
  <si>
    <t>Câmera de externa</t>
  </si>
  <si>
    <t>Tripé para câmera de vídeo de externa, Plenário e Salão Júlio de Castilhos</t>
  </si>
  <si>
    <t>Câmeras de vídeo tipo PTZ</t>
  </si>
  <si>
    <t>Controle remoto para câmera PTZ</t>
  </si>
  <si>
    <t>Suporte para microfones</t>
  </si>
  <si>
    <t>Fone de ouvido</t>
  </si>
  <si>
    <t>Microfone com fio para estúdio e 2 ilhas de edição de áudio</t>
  </si>
  <si>
    <t>Mixer de áudio 16 entradas</t>
  </si>
  <si>
    <t>Mixer de áudio 24 entradas</t>
  </si>
  <si>
    <t>Monitor de Forma de Onda</t>
  </si>
  <si>
    <t>Monitor de vídeo com monitoração de forma de onda</t>
  </si>
  <si>
    <t>Matriz de vídeo (router) – 12 entradas / saídas</t>
  </si>
  <si>
    <t>Matriz de vídeo (router) – 80 entradas / saídas</t>
  </si>
  <si>
    <t>Suíte de vídeo</t>
  </si>
  <si>
    <t>Software para suíte de vídeo</t>
  </si>
  <si>
    <t>PC para software de suíte de vídeo e ilha de edição de áudio</t>
  </si>
  <si>
    <t>Placa PCI de captura de vídeo com 8 vias</t>
  </si>
  <si>
    <t>Placa de captura de áudio USB</t>
  </si>
  <si>
    <t>Software de edição de áudio</t>
  </si>
  <si>
    <t>Deck para gravação e reprodução</t>
  </si>
  <si>
    <t>Gerador de caracteres</t>
  </si>
  <si>
    <t>Monitor de vídeo para externa</t>
  </si>
  <si>
    <t>Monitor para multiview / cenários</t>
  </si>
  <si>
    <t>Monitor de retorno no estúdio 1, monitor de retorno no estúdio 2, retorno do sinal do ar nos suítes de produção 1, 2 e 6, monitoração do teleprompter no switcher de produção 1, 2 e 6 e monitor sala de libras, monitor de retorno Youtube suite 1, 2 e 6</t>
  </si>
  <si>
    <t>Ilhas de Edição / Finalização</t>
  </si>
  <si>
    <t>Estações de arquivo e controle</t>
  </si>
  <si>
    <t>Leitor / gravador de cartão de memória express cad SxS</t>
  </si>
  <si>
    <t>Ilha de Computação Gráfica</t>
  </si>
  <si>
    <t>Switch Gigabit Ethernet</t>
  </si>
  <si>
    <t>Sistema de intercom</t>
  </si>
  <si>
    <t>Sistema de luz para estúdio</t>
  </si>
  <si>
    <t>Sistema de luz para SET Externo</t>
  </si>
  <si>
    <t>Sistema de luz para produção jornalística (composto por 4 fresneis de LED; 4 artefatos aberto de LED; 4 painéis de LED com difusor)</t>
  </si>
  <si>
    <t>Caixa acústima amplificada para monitoração das Intérpretes de Libras</t>
  </si>
  <si>
    <t>Câmera de vídeo para as Intérpretes de Libras</t>
  </si>
  <si>
    <t>Conversor de vídeo multi-formato</t>
  </si>
  <si>
    <t>Conversor HD-SDI para HDMI</t>
  </si>
  <si>
    <t>De-embedded de áudio analógico</t>
  </si>
  <si>
    <t>Transmissor duplo de fibra ótica</t>
  </si>
  <si>
    <t>Receptor duplo de fibra ótica</t>
  </si>
  <si>
    <t>Transmissor / receptor de fibra ótica</t>
  </si>
  <si>
    <t>Rack metálico 44U</t>
  </si>
  <si>
    <t>Régua de patch de vídeo</t>
  </si>
  <si>
    <t>Régua de patch de áudio</t>
  </si>
  <si>
    <t>Régua de patch de fibra</t>
  </si>
  <si>
    <t>Cronômetro para estúdio - 5 paineis e 3 controles</t>
  </si>
  <si>
    <t>Caixa de conexão fibra</t>
  </si>
  <si>
    <t>Case conexão móvel</t>
  </si>
  <si>
    <t>Banco de trilhas</t>
  </si>
  <si>
    <t>Banco de imagens</t>
  </si>
  <si>
    <t>Rebatedor de luz</t>
  </si>
  <si>
    <t>Kit reportagem ultra portátil (composto por celular, estabilizador, microfone e tripé para celular; rig de montagem)</t>
  </si>
  <si>
    <t>Cenários para estúdio (kit composto por itens especificados)</t>
  </si>
  <si>
    <t>Tablet para apresentadores</t>
  </si>
  <si>
    <t>Ilha decupagem DVCAM</t>
  </si>
  <si>
    <t>VT DVCAM</t>
  </si>
  <si>
    <t>Gerador de legendas ocultas (um sistema completo)</t>
  </si>
  <si>
    <t>Cabos de Câmera do tipo TRIAX fixos</t>
  </si>
  <si>
    <t>Sistema de alimentação ininterrúpta</t>
  </si>
  <si>
    <t>Injetores PoE+</t>
  </si>
  <si>
    <t>Conversor SDI para IP</t>
  </si>
  <si>
    <t>Conversor HDMI para NDI 2</t>
  </si>
  <si>
    <t>Conversor HD-SDI para NDI</t>
  </si>
  <si>
    <t>Conversor de vídeo HD para SD</t>
  </si>
  <si>
    <t>Distribuidor de áudio</t>
  </si>
  <si>
    <t>Conversor NDI para HDMI</t>
  </si>
  <si>
    <t>Desembedder de áudio HDMI</t>
  </si>
  <si>
    <t>Chaveadores HDMI 4x1</t>
  </si>
  <si>
    <t>Distribuidor HDMI 1x4</t>
  </si>
  <si>
    <t>Cabos de áudio e conectores - 100 metros</t>
  </si>
  <si>
    <t>Cabos HDMI de 20 metros</t>
  </si>
  <si>
    <t>Cabos HDMI de 10 metros</t>
  </si>
  <si>
    <t>Cabos HDMI de 2 metros</t>
  </si>
  <si>
    <t>CUSTO TOTAL LOCAÇÃO DE EQUIPAMENTOS</t>
  </si>
  <si>
    <t>Observação: Equipamentos utilizados na prestação do serviço</t>
  </si>
  <si>
    <t>Termo de Referência SEI 3583047 - Descrição conforme Anexo B - SEI 3509218</t>
  </si>
  <si>
    <t>Termo de Referência - processo SEI 000016688-01.00/23-0 - documento SEI nº 3583047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</si>
</sst>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[$R$-416]\ #,##0.00;[Red]\-[$R$-416]\ #,##0.00"/>
    <numFmt numFmtId="165" formatCode="&quot;R$ &quot;#,##0.00"/>
    <numFmt numFmtId="166" formatCode="&quot;R$ &quot;#,##0.00;[Red]&quot;R$ &quot;#,##0.00"/>
    <numFmt numFmtId="167" formatCode="0.000"/>
    <numFmt numFmtId="168" formatCode="_(&quot;R$ &quot;* #,##0.00_);_(&quot;R$ &quot;* \(#,##0.00\);_(&quot;R$ &quot;* \-??_);_(@_)"/>
    <numFmt numFmtId="169" formatCode="0.000%"/>
    <numFmt numFmtId="170" formatCode="_(* #,##0.00_);_(* \(#,##0.00\);_(* \-??_);_(@_)"/>
    <numFmt numFmtId="171" formatCode="[$R$-416]#,##0.00;[Red]\-[$R$-416]#,##0.00"/>
    <numFmt numFmtId="172" formatCode="_(* #,##0_);_(* \(#,##0\);_(* \-??_);_(@_)"/>
    <numFmt numFmtId="173" formatCode="[$R$-416]#,##0.0000;[Red]\-[$R$-416]#,##0.0000"/>
    <numFmt numFmtId="174" formatCode="_-[$R$-416]\ * #,##0.00_-;\-[$R$-416]\ * #,##0.00_-;_-[$R$-416]\ * &quot;-&quot;??_-;_-@_-"/>
  </numFmts>
  <fonts count="25" x14ac:knownFonts="1">
    <font>
      <sz val="10"/>
      <name val="Arial"/>
      <family val="2"/>
    </font>
    <font>
      <sz val="11"/>
      <color theme="1"/>
      <name val="Calibri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0"/>
      <color indexed="81"/>
      <name val="Segoe UI"/>
      <family val="2"/>
    </font>
    <font>
      <sz val="11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sz val="8"/>
      <color theme="0" tint="-0.14999847407452621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0000FF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scheme val="minor"/>
    </font>
    <font>
      <b/>
      <sz val="10"/>
      <color rgb="FF000000"/>
      <name val="Arial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4"/>
        <bgColor indexed="8"/>
      </patternFill>
    </fill>
    <fill>
      <patternFill patternType="solid">
        <fgColor theme="5" tint="0.79998168889431442"/>
        <bgColor indexed="65"/>
      </patternFill>
    </fill>
  </fills>
  <borders count="10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168" fontId="11" fillId="0" borderId="0" applyFill="0" applyBorder="0" applyAlignment="0" applyProtection="0"/>
    <xf numFmtId="9" fontId="11" fillId="0" borderId="0" applyFill="0" applyBorder="0" applyAlignment="0" applyProtection="0"/>
    <xf numFmtId="170" fontId="11" fillId="0" borderId="0" applyFill="0" applyBorder="0" applyAlignment="0" applyProtection="0"/>
    <xf numFmtId="0" fontId="1" fillId="13" borderId="0" applyNumberFormat="0" applyBorder="0" applyAlignment="0" applyProtection="0"/>
  </cellStyleXfs>
  <cellXfs count="276">
    <xf numFmtId="0" fontId="0" fillId="0" borderId="0" xfId="0"/>
    <xf numFmtId="4" fontId="0" fillId="0" borderId="0" xfId="0" applyNumberFormat="1"/>
    <xf numFmtId="10" fontId="7" fillId="2" borderId="2" xfId="0" applyNumberFormat="1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0" xfId="0" applyFill="1" applyBorder="1"/>
    <xf numFmtId="164" fontId="3" fillId="0" borderId="2" xfId="0" applyNumberFormat="1" applyFont="1" applyBorder="1"/>
    <xf numFmtId="0" fontId="2" fillId="3" borderId="2" xfId="0" applyFont="1" applyFill="1" applyBorder="1"/>
    <xf numFmtId="164" fontId="5" fillId="3" borderId="2" xfId="0" applyNumberFormat="1" applyFont="1" applyFill="1" applyBorder="1"/>
    <xf numFmtId="0" fontId="3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2" fillId="2" borderId="0" xfId="0" applyFont="1" applyFill="1"/>
    <xf numFmtId="164" fontId="5" fillId="2" borderId="0" xfId="0" applyNumberFormat="1" applyFont="1" applyFill="1"/>
    <xf numFmtId="0" fontId="3" fillId="2" borderId="1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0" xfId="0" applyFill="1"/>
    <xf numFmtId="0" fontId="7" fillId="3" borderId="2" xfId="0" applyFont="1" applyFill="1" applyBorder="1"/>
    <xf numFmtId="0" fontId="7" fillId="2" borderId="12" xfId="0" applyFont="1" applyFill="1" applyBorder="1"/>
    <xf numFmtId="0" fontId="0" fillId="2" borderId="13" xfId="0" applyFill="1" applyBorder="1"/>
    <xf numFmtId="0" fontId="7" fillId="3" borderId="13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0" fillId="4" borderId="0" xfId="0" applyFill="1"/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/>
    <xf numFmtId="0" fontId="3" fillId="4" borderId="2" xfId="0" applyFont="1" applyFill="1" applyBorder="1"/>
    <xf numFmtId="0" fontId="5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0" fillId="2" borderId="18" xfId="0" applyFill="1" applyBorder="1"/>
    <xf numFmtId="0" fontId="0" fillId="0" borderId="20" xfId="0" applyBorder="1"/>
    <xf numFmtId="10" fontId="0" fillId="0" borderId="0" xfId="0" applyNumberFormat="1"/>
    <xf numFmtId="0" fontId="3" fillId="2" borderId="22" xfId="0" applyFont="1" applyFill="1" applyBorder="1" applyAlignment="1">
      <alignment horizontal="center"/>
    </xf>
    <xf numFmtId="10" fontId="0" fillId="2" borderId="13" xfId="0" applyNumberFormat="1" applyFill="1" applyBorder="1" applyAlignment="1">
      <alignment horizontal="center"/>
    </xf>
    <xf numFmtId="171" fontId="0" fillId="0" borderId="0" xfId="0" applyNumberFormat="1"/>
    <xf numFmtId="4" fontId="0" fillId="0" borderId="0" xfId="0" applyNumberForma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  <xf numFmtId="0" fontId="0" fillId="4" borderId="20" xfId="0" applyFill="1" applyBorder="1"/>
    <xf numFmtId="0" fontId="0" fillId="4" borderId="24" xfId="0" applyFill="1" applyBorder="1"/>
    <xf numFmtId="10" fontId="3" fillId="2" borderId="26" xfId="0" applyNumberFormat="1" applyFont="1" applyFill="1" applyBorder="1" applyAlignment="1">
      <alignment horizontal="center"/>
    </xf>
    <xf numFmtId="164" fontId="0" fillId="0" borderId="27" xfId="0" applyNumberFormat="1" applyBorder="1"/>
    <xf numFmtId="164" fontId="7" fillId="0" borderId="20" xfId="0" applyNumberFormat="1" applyFont="1" applyBorder="1"/>
    <xf numFmtId="164" fontId="7" fillId="2" borderId="28" xfId="0" applyNumberFormat="1" applyFont="1" applyFill="1" applyBorder="1"/>
    <xf numFmtId="10" fontId="0" fillId="0" borderId="29" xfId="0" applyNumberFormat="1" applyBorder="1"/>
    <xf numFmtId="164" fontId="0" fillId="0" borderId="30" xfId="0" applyNumberFormat="1" applyBorder="1"/>
    <xf numFmtId="10" fontId="0" fillId="0" borderId="31" xfId="0" applyNumberFormat="1" applyBorder="1"/>
    <xf numFmtId="10" fontId="3" fillId="0" borderId="20" xfId="0" applyNumberFormat="1" applyFont="1" applyBorder="1"/>
    <xf numFmtId="10" fontId="3" fillId="0" borderId="20" xfId="0" applyNumberFormat="1" applyFont="1" applyBorder="1" applyAlignment="1">
      <alignment horizontal="right"/>
    </xf>
    <xf numFmtId="10" fontId="0" fillId="0" borderId="32" xfId="0" applyNumberFormat="1" applyBorder="1"/>
    <xf numFmtId="164" fontId="0" fillId="2" borderId="33" xfId="0" applyNumberFormat="1" applyFill="1" applyBorder="1"/>
    <xf numFmtId="164" fontId="0" fillId="2" borderId="34" xfId="0" applyNumberFormat="1" applyFill="1" applyBorder="1"/>
    <xf numFmtId="164" fontId="0" fillId="2" borderId="34" xfId="0" applyNumberFormat="1" applyFill="1" applyBorder="1" applyAlignment="1">
      <alignment horizontal="center"/>
    </xf>
    <xf numFmtId="164" fontId="3" fillId="0" borderId="25" xfId="0" applyNumberFormat="1" applyFont="1" applyBorder="1"/>
    <xf numFmtId="164" fontId="5" fillId="3" borderId="21" xfId="0" applyNumberFormat="1" applyFont="1" applyFill="1" applyBorder="1"/>
    <xf numFmtId="164" fontId="5" fillId="3" borderId="25" xfId="0" applyNumberFormat="1" applyFont="1" applyFill="1" applyBorder="1"/>
    <xf numFmtId="0" fontId="3" fillId="0" borderId="20" xfId="0" applyFont="1" applyBorder="1"/>
    <xf numFmtId="164" fontId="0" fillId="0" borderId="35" xfId="0" applyNumberFormat="1" applyBorder="1"/>
    <xf numFmtId="164" fontId="0" fillId="0" borderId="36" xfId="0" applyNumberFormat="1" applyBorder="1"/>
    <xf numFmtId="164" fontId="0" fillId="0" borderId="37" xfId="0" applyNumberFormat="1" applyBorder="1"/>
    <xf numFmtId="164" fontId="0" fillId="0" borderId="20" xfId="0" applyNumberFormat="1" applyBorder="1"/>
    <xf numFmtId="164" fontId="2" fillId="0" borderId="20" xfId="0" applyNumberFormat="1" applyFont="1" applyBorder="1"/>
    <xf numFmtId="164" fontId="2" fillId="2" borderId="38" xfId="0" applyNumberFormat="1" applyFont="1" applyFill="1" applyBorder="1"/>
    <xf numFmtId="166" fontId="0" fillId="0" borderId="39" xfId="0" applyNumberFormat="1" applyBorder="1"/>
    <xf numFmtId="164" fontId="5" fillId="3" borderId="33" xfId="0" applyNumberFormat="1" applyFont="1" applyFill="1" applyBorder="1"/>
    <xf numFmtId="0" fontId="3" fillId="2" borderId="11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/>
    </xf>
    <xf numFmtId="14" fontId="3" fillId="2" borderId="34" xfId="0" applyNumberFormat="1" applyFont="1" applyFill="1" applyBorder="1" applyAlignment="1">
      <alignment horizontal="center"/>
    </xf>
    <xf numFmtId="164" fontId="0" fillId="4" borderId="13" xfId="0" applyNumberFormat="1" applyFill="1" applyBorder="1"/>
    <xf numFmtId="164" fontId="3" fillId="4" borderId="41" xfId="0" applyNumberFormat="1" applyFont="1" applyFill="1" applyBorder="1"/>
    <xf numFmtId="165" fontId="0" fillId="0" borderId="23" xfId="0" applyNumberFormat="1" applyBorder="1"/>
    <xf numFmtId="0" fontId="5" fillId="2" borderId="13" xfId="0" applyFont="1" applyFill="1" applyBorder="1" applyAlignment="1">
      <alignment horizontal="center"/>
    </xf>
    <xf numFmtId="0" fontId="3" fillId="4" borderId="46" xfId="0" applyFont="1" applyFill="1" applyBorder="1"/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2" borderId="12" xfId="0" applyFill="1" applyBorder="1"/>
    <xf numFmtId="0" fontId="0" fillId="2" borderId="38" xfId="0" applyFill="1" applyBorder="1"/>
    <xf numFmtId="0" fontId="3" fillId="2" borderId="51" xfId="0" applyFont="1" applyFill="1" applyBorder="1"/>
    <xf numFmtId="0" fontId="3" fillId="0" borderId="52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9" fontId="3" fillId="0" borderId="41" xfId="0" applyNumberFormat="1" applyFont="1" applyBorder="1" applyAlignment="1">
      <alignment horizontal="center"/>
    </xf>
    <xf numFmtId="0" fontId="0" fillId="2" borderId="13" xfId="0" applyFill="1" applyBorder="1" applyAlignment="1">
      <alignment horizontal="center"/>
    </xf>
    <xf numFmtId="9" fontId="3" fillId="2" borderId="51" xfId="0" applyNumberFormat="1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166" fontId="9" fillId="0" borderId="52" xfId="0" applyNumberFormat="1" applyFont="1" applyBorder="1"/>
    <xf numFmtId="166" fontId="9" fillId="0" borderId="53" xfId="0" applyNumberFormat="1" applyFont="1" applyBorder="1"/>
    <xf numFmtId="166" fontId="18" fillId="2" borderId="55" xfId="0" applyNumberFormat="1" applyFont="1" applyFill="1" applyBorder="1"/>
    <xf numFmtId="9" fontId="3" fillId="0" borderId="34" xfId="0" applyNumberFormat="1" applyFont="1" applyBorder="1"/>
    <xf numFmtId="166" fontId="18" fillId="0" borderId="19" xfId="0" applyNumberFormat="1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10" fontId="0" fillId="2" borderId="0" xfId="0" applyNumberFormat="1" applyFill="1" applyAlignment="1">
      <alignment horizontal="center"/>
    </xf>
    <xf numFmtId="0" fontId="3" fillId="2" borderId="57" xfId="0" applyFont="1" applyFill="1" applyBorder="1" applyAlignment="1">
      <alignment horizontal="center"/>
    </xf>
    <xf numFmtId="167" fontId="0" fillId="0" borderId="58" xfId="0" applyNumberFormat="1" applyBorder="1"/>
    <xf numFmtId="164" fontId="3" fillId="2" borderId="2" xfId="0" applyNumberFormat="1" applyFont="1" applyFill="1" applyBorder="1"/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13" fontId="0" fillId="0" borderId="60" xfId="0" applyNumberFormat="1" applyBorder="1" applyAlignment="1">
      <alignment horizontal="center"/>
    </xf>
    <xf numFmtId="13" fontId="0" fillId="0" borderId="58" xfId="0" applyNumberFormat="1" applyBorder="1" applyAlignment="1">
      <alignment horizontal="center"/>
    </xf>
    <xf numFmtId="49" fontId="0" fillId="0" borderId="58" xfId="0" applyNumberFormat="1" applyBorder="1" applyAlignment="1">
      <alignment horizontal="center"/>
    </xf>
    <xf numFmtId="0" fontId="0" fillId="2" borderId="57" xfId="0" applyFill="1" applyBorder="1"/>
    <xf numFmtId="10" fontId="0" fillId="2" borderId="61" xfId="0" applyNumberFormat="1" applyFill="1" applyBorder="1" applyAlignment="1">
      <alignment horizontal="center"/>
    </xf>
    <xf numFmtId="10" fontId="16" fillId="0" borderId="54" xfId="0" applyNumberFormat="1" applyFont="1" applyBorder="1"/>
    <xf numFmtId="0" fontId="16" fillId="0" borderId="18" xfId="0" applyFont="1" applyBorder="1"/>
    <xf numFmtId="0" fontId="0" fillId="6" borderId="45" xfId="0" applyFill="1" applyBorder="1"/>
    <xf numFmtId="165" fontId="0" fillId="6" borderId="23" xfId="0" applyNumberFormat="1" applyFill="1" applyBorder="1"/>
    <xf numFmtId="0" fontId="0" fillId="6" borderId="47" xfId="0" applyFill="1" applyBorder="1" applyAlignment="1">
      <alignment horizontal="center"/>
    </xf>
    <xf numFmtId="165" fontId="0" fillId="6" borderId="48" xfId="0" applyNumberFormat="1" applyFill="1" applyBorder="1"/>
    <xf numFmtId="0" fontId="0" fillId="7" borderId="0" xfId="0" applyFill="1"/>
    <xf numFmtId="0" fontId="20" fillId="0" borderId="0" xfId="0" applyFont="1"/>
    <xf numFmtId="167" fontId="0" fillId="0" borderId="63" xfId="0" applyNumberFormat="1" applyBorder="1"/>
    <xf numFmtId="167" fontId="0" fillId="0" borderId="14" xfId="0" applyNumberFormat="1" applyBorder="1"/>
    <xf numFmtId="167" fontId="0" fillId="0" borderId="15" xfId="0" applyNumberFormat="1" applyBorder="1"/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3" fontId="0" fillId="0" borderId="64" xfId="0" applyNumberFormat="1" applyBorder="1" applyAlignment="1">
      <alignment horizontal="center"/>
    </xf>
    <xf numFmtId="13" fontId="0" fillId="0" borderId="15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/>
    <xf numFmtId="10" fontId="3" fillId="2" borderId="21" xfId="0" applyNumberFormat="1" applyFont="1" applyFill="1" applyBorder="1"/>
    <xf numFmtId="10" fontId="0" fillId="2" borderId="65" xfId="0" applyNumberFormat="1" applyFill="1" applyBorder="1" applyAlignment="1">
      <alignment horizontal="center"/>
    </xf>
    <xf numFmtId="10" fontId="3" fillId="0" borderId="66" xfId="0" applyNumberFormat="1" applyFont="1" applyBorder="1"/>
    <xf numFmtId="164" fontId="3" fillId="2" borderId="25" xfId="0" applyNumberFormat="1" applyFont="1" applyFill="1" applyBorder="1"/>
    <xf numFmtId="164" fontId="3" fillId="2" borderId="25" xfId="0" applyNumberFormat="1" applyFont="1" applyFill="1" applyBorder="1" applyAlignment="1">
      <alignment horizontal="right"/>
    </xf>
    <xf numFmtId="164" fontId="0" fillId="2" borderId="26" xfId="0" applyNumberFormat="1" applyFill="1" applyBorder="1" applyAlignment="1">
      <alignment horizontal="right"/>
    </xf>
    <xf numFmtId="164" fontId="0" fillId="2" borderId="26" xfId="0" applyNumberFormat="1" applyFill="1" applyBorder="1" applyAlignment="1">
      <alignment horizontal="center"/>
    </xf>
    <xf numFmtId="10" fontId="3" fillId="0" borderId="21" xfId="0" applyNumberFormat="1" applyFont="1" applyBorder="1"/>
    <xf numFmtId="0" fontId="0" fillId="0" borderId="12" xfId="0" applyBorder="1"/>
    <xf numFmtId="0" fontId="0" fillId="0" borderId="15" xfId="0" applyBorder="1"/>
    <xf numFmtId="166" fontId="0" fillId="0" borderId="16" xfId="0" applyNumberFormat="1" applyBorder="1"/>
    <xf numFmtId="164" fontId="0" fillId="2" borderId="67" xfId="0" applyNumberFormat="1" applyFill="1" applyBorder="1"/>
    <xf numFmtId="168" fontId="0" fillId="0" borderId="17" xfId="0" applyNumberFormat="1" applyBorder="1"/>
    <xf numFmtId="10" fontId="0" fillId="0" borderId="14" xfId="0" applyNumberFormat="1" applyBorder="1" applyAlignment="1">
      <alignment horizontal="center"/>
    </xf>
    <xf numFmtId="0" fontId="2" fillId="0" borderId="54" xfId="0" applyFont="1" applyBorder="1" applyAlignment="1">
      <alignment horizontal="center"/>
    </xf>
    <xf numFmtId="9" fontId="2" fillId="0" borderId="68" xfId="0" applyNumberFormat="1" applyFont="1" applyBorder="1" applyAlignment="1">
      <alignment horizontal="center"/>
    </xf>
    <xf numFmtId="166" fontId="8" fillId="0" borderId="69" xfId="0" applyNumberFormat="1" applyFont="1" applyBorder="1"/>
    <xf numFmtId="164" fontId="0" fillId="2" borderId="33" xfId="0" applyNumberFormat="1" applyFill="1" applyBorder="1" applyAlignment="1">
      <alignment horizontal="right"/>
    </xf>
    <xf numFmtId="169" fontId="0" fillId="0" borderId="72" xfId="0" applyNumberFormat="1" applyBorder="1"/>
    <xf numFmtId="169" fontId="0" fillId="2" borderId="72" xfId="0" applyNumberFormat="1" applyFill="1" applyBorder="1" applyAlignment="1">
      <alignment horizontal="right"/>
    </xf>
    <xf numFmtId="0" fontId="6" fillId="2" borderId="16" xfId="0" applyFont="1" applyFill="1" applyBorder="1"/>
    <xf numFmtId="0" fontId="0" fillId="10" borderId="0" xfId="0" applyFill="1"/>
    <xf numFmtId="168" fontId="11" fillId="0" borderId="0" xfId="1"/>
    <xf numFmtId="0" fontId="0" fillId="2" borderId="64" xfId="0" applyFill="1" applyBorder="1"/>
    <xf numFmtId="164" fontId="0" fillId="0" borderId="75" xfId="0" applyNumberFormat="1" applyBorder="1"/>
    <xf numFmtId="168" fontId="11" fillId="2" borderId="15" xfId="1" applyFill="1" applyBorder="1"/>
    <xf numFmtId="172" fontId="11" fillId="0" borderId="35" xfId="3" applyNumberFormat="1" applyFill="1" applyBorder="1" applyAlignment="1">
      <alignment horizontal="center"/>
    </xf>
    <xf numFmtId="9" fontId="11" fillId="0" borderId="36" xfId="2" applyFill="1" applyBorder="1"/>
    <xf numFmtId="168" fontId="11" fillId="0" borderId="30" xfId="1" applyFill="1" applyBorder="1"/>
    <xf numFmtId="43" fontId="0" fillId="0" borderId="0" xfId="0" applyNumberFormat="1"/>
    <xf numFmtId="0" fontId="0" fillId="8" borderId="0" xfId="0" applyFill="1"/>
    <xf numFmtId="0" fontId="5" fillId="0" borderId="0" xfId="0" applyFont="1"/>
    <xf numFmtId="0" fontId="15" fillId="0" borderId="0" xfId="0" applyFont="1"/>
    <xf numFmtId="0" fontId="21" fillId="0" borderId="0" xfId="0" applyFont="1"/>
    <xf numFmtId="0" fontId="3" fillId="0" borderId="44" xfId="0" applyFont="1" applyBorder="1" applyAlignment="1">
      <alignment horizontal="center"/>
    </xf>
    <xf numFmtId="164" fontId="0" fillId="6" borderId="76" xfId="0" applyNumberFormat="1" applyFill="1" applyBorder="1"/>
    <xf numFmtId="164" fontId="3" fillId="4" borderId="77" xfId="0" applyNumberFormat="1" applyFont="1" applyFill="1" applyBorder="1"/>
    <xf numFmtId="10" fontId="11" fillId="0" borderId="78" xfId="2" applyNumberFormat="1" applyFill="1" applyBorder="1" applyAlignment="1">
      <alignment horizontal="center"/>
    </xf>
    <xf numFmtId="10" fontId="11" fillId="7" borderId="78" xfId="2" applyNumberFormat="1" applyFill="1" applyBorder="1" applyAlignment="1">
      <alignment horizontal="center"/>
    </xf>
    <xf numFmtId="10" fontId="11" fillId="0" borderId="0" xfId="2" applyNumberFormat="1"/>
    <xf numFmtId="10" fontId="0" fillId="0" borderId="22" xfId="0" applyNumberFormat="1" applyBorder="1" applyAlignment="1">
      <alignment horizontal="right"/>
    </xf>
    <xf numFmtId="0" fontId="3" fillId="0" borderId="0" xfId="0" applyFont="1" applyAlignment="1">
      <alignment horizontal="center"/>
    </xf>
    <xf numFmtId="0" fontId="3" fillId="2" borderId="55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79" xfId="0" applyBorder="1" applyAlignment="1">
      <alignment horizontal="center"/>
    </xf>
    <xf numFmtId="0" fontId="5" fillId="2" borderId="54" xfId="0" applyFont="1" applyFill="1" applyBorder="1" applyAlignment="1">
      <alignment horizontal="center" vertical="center"/>
    </xf>
    <xf numFmtId="0" fontId="3" fillId="2" borderId="80" xfId="0" applyFont="1" applyFill="1" applyBorder="1" applyAlignment="1">
      <alignment horizontal="center" vertical="center"/>
    </xf>
    <xf numFmtId="0" fontId="3" fillId="2" borderId="81" xfId="0" applyFont="1" applyFill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4" fillId="4" borderId="83" xfId="0" applyFont="1" applyFill="1" applyBorder="1" applyAlignment="1">
      <alignment horizontal="center" vertical="distributed"/>
    </xf>
    <xf numFmtId="0" fontId="4" fillId="4" borderId="84" xfId="0" applyFont="1" applyFill="1" applyBorder="1" applyAlignment="1">
      <alignment horizontal="center" vertical="distributed"/>
    </xf>
    <xf numFmtId="0" fontId="5" fillId="4" borderId="84" xfId="0" applyFont="1" applyFill="1" applyBorder="1" applyAlignment="1">
      <alignment horizontal="center" vertical="distributed"/>
    </xf>
    <xf numFmtId="0" fontId="4" fillId="0" borderId="21" xfId="0" applyFont="1" applyBorder="1" applyAlignment="1">
      <alignment horizontal="center" vertical="center"/>
    </xf>
    <xf numFmtId="0" fontId="5" fillId="4" borderId="83" xfId="0" applyFont="1" applyFill="1" applyBorder="1" applyAlignment="1">
      <alignment horizontal="center" vertical="center"/>
    </xf>
    <xf numFmtId="0" fontId="4" fillId="4" borderId="84" xfId="0" applyFont="1" applyFill="1" applyBorder="1" applyAlignment="1">
      <alignment horizontal="center" vertical="center"/>
    </xf>
    <xf numFmtId="0" fontId="5" fillId="4" borderId="84" xfId="0" applyFont="1" applyFill="1" applyBorder="1" applyAlignment="1">
      <alignment horizontal="center" vertical="center"/>
    </xf>
    <xf numFmtId="0" fontId="4" fillId="4" borderId="85" xfId="0" applyFont="1" applyFill="1" applyBorder="1" applyAlignment="1">
      <alignment horizontal="center" vertical="center"/>
    </xf>
    <xf numFmtId="0" fontId="3" fillId="4" borderId="21" xfId="0" applyFont="1" applyFill="1" applyBorder="1"/>
    <xf numFmtId="0" fontId="5" fillId="3" borderId="21" xfId="0" applyFont="1" applyFill="1" applyBorder="1"/>
    <xf numFmtId="0" fontId="0" fillId="2" borderId="20" xfId="0" applyFill="1" applyBorder="1"/>
    <xf numFmtId="0" fontId="2" fillId="2" borderId="21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 vertical="center"/>
    </xf>
    <xf numFmtId="0" fontId="0" fillId="2" borderId="35" xfId="0" applyFill="1" applyBorder="1"/>
    <xf numFmtId="0" fontId="0" fillId="2" borderId="75" xfId="0" applyFill="1" applyBorder="1"/>
    <xf numFmtId="0" fontId="0" fillId="2" borderId="36" xfId="0" applyFill="1" applyBorder="1"/>
    <xf numFmtId="0" fontId="0" fillId="2" borderId="67" xfId="0" applyFill="1" applyBorder="1"/>
    <xf numFmtId="0" fontId="0" fillId="2" borderId="37" xfId="0" applyFill="1" applyBorder="1"/>
    <xf numFmtId="0" fontId="2" fillId="2" borderId="20" xfId="0" applyFont="1" applyFill="1" applyBorder="1"/>
    <xf numFmtId="0" fontId="2" fillId="4" borderId="21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0" fillId="0" borderId="36" xfId="0" applyBorder="1"/>
    <xf numFmtId="168" fontId="11" fillId="7" borderId="39" xfId="1" applyFill="1" applyBorder="1"/>
    <xf numFmtId="0" fontId="2" fillId="2" borderId="56" xfId="0" applyFont="1" applyFill="1" applyBorder="1"/>
    <xf numFmtId="0" fontId="17" fillId="2" borderId="21" xfId="0" applyFont="1" applyFill="1" applyBorder="1"/>
    <xf numFmtId="0" fontId="2" fillId="2" borderId="21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5" fillId="3" borderId="86" xfId="0" applyFont="1" applyFill="1" applyBorder="1"/>
    <xf numFmtId="0" fontId="7" fillId="3" borderId="87" xfId="0" applyFont="1" applyFill="1" applyBorder="1"/>
    <xf numFmtId="168" fontId="10" fillId="3" borderId="86" xfId="1" applyFont="1" applyFill="1" applyBorder="1" applyAlignment="1" applyProtection="1"/>
    <xf numFmtId="168" fontId="5" fillId="3" borderId="88" xfId="1" applyFont="1" applyFill="1" applyBorder="1" applyAlignment="1" applyProtection="1"/>
    <xf numFmtId="173" fontId="0" fillId="0" borderId="0" xfId="0" applyNumberFormat="1"/>
    <xf numFmtId="164" fontId="0" fillId="0" borderId="67" xfId="0" applyNumberFormat="1" applyBorder="1"/>
    <xf numFmtId="1" fontId="5" fillId="12" borderId="23" xfId="0" applyNumberFormat="1" applyFont="1" applyFill="1" applyBorder="1" applyAlignment="1">
      <alignment vertical="center" wrapText="1" readingOrder="1"/>
    </xf>
    <xf numFmtId="0" fontId="5" fillId="12" borderId="23" xfId="0" applyFont="1" applyFill="1" applyBorder="1" applyAlignment="1">
      <alignment vertical="center" wrapText="1" readingOrder="1"/>
    </xf>
    <xf numFmtId="0" fontId="0" fillId="0" borderId="23" xfId="0" applyBorder="1" applyAlignment="1">
      <alignment horizontal="center" vertical="center"/>
    </xf>
    <xf numFmtId="0" fontId="15" fillId="0" borderId="42" xfId="0" applyFont="1" applyBorder="1" applyAlignment="1">
      <alignment vertical="center" wrapText="1" readingOrder="1"/>
    </xf>
    <xf numFmtId="0" fontId="15" fillId="0" borderId="23" xfId="0" applyFont="1" applyBorder="1" applyAlignment="1">
      <alignment vertical="center" wrapText="1" readingOrder="1"/>
    </xf>
    <xf numFmtId="0" fontId="15" fillId="7" borderId="23" xfId="0" applyFont="1" applyFill="1" applyBorder="1" applyAlignment="1">
      <alignment wrapText="1" readingOrder="1"/>
    </xf>
    <xf numFmtId="168" fontId="3" fillId="11" borderId="23" xfId="1" applyFont="1" applyFill="1" applyBorder="1" applyAlignment="1">
      <alignment wrapText="1" readingOrder="1"/>
    </xf>
    <xf numFmtId="0" fontId="0" fillId="0" borderId="0" xfId="0" applyAlignment="1">
      <alignment wrapText="1" readingOrder="1"/>
    </xf>
    <xf numFmtId="0" fontId="0" fillId="0" borderId="99" xfId="0" applyBorder="1" applyAlignment="1">
      <alignment horizontal="center"/>
    </xf>
    <xf numFmtId="0" fontId="0" fillId="0" borderId="98" xfId="0" applyBorder="1" applyAlignment="1">
      <alignment horizontal="center"/>
    </xf>
    <xf numFmtId="165" fontId="0" fillId="0" borderId="94" xfId="0" applyNumberFormat="1" applyBorder="1"/>
    <xf numFmtId="167" fontId="0" fillId="0" borderId="64" xfId="0" applyNumberFormat="1" applyBorder="1"/>
    <xf numFmtId="168" fontId="11" fillId="2" borderId="64" xfId="1" applyFill="1" applyBorder="1"/>
    <xf numFmtId="10" fontId="0" fillId="8" borderId="31" xfId="0" applyNumberFormat="1" applyFill="1" applyBorder="1"/>
    <xf numFmtId="10" fontId="0" fillId="8" borderId="70" xfId="0" applyNumberFormat="1" applyFill="1" applyBorder="1"/>
    <xf numFmtId="10" fontId="0" fillId="8" borderId="71" xfId="0" applyNumberFormat="1" applyFill="1" applyBorder="1"/>
    <xf numFmtId="10" fontId="0" fillId="8" borderId="29" xfId="0" applyNumberFormat="1" applyFill="1" applyBorder="1"/>
    <xf numFmtId="0" fontId="0" fillId="0" borderId="90" xfId="0" applyBorder="1" applyAlignment="1">
      <alignment wrapText="1"/>
    </xf>
    <xf numFmtId="0" fontId="22" fillId="0" borderId="90" xfId="0" applyFont="1" applyBorder="1" applyAlignment="1">
      <alignment wrapText="1"/>
    </xf>
    <xf numFmtId="0" fontId="0" fillId="0" borderId="89" xfId="0" applyBorder="1" applyAlignment="1">
      <alignment wrapText="1"/>
    </xf>
    <xf numFmtId="0" fontId="0" fillId="0" borderId="95" xfId="0" applyBorder="1" applyAlignment="1">
      <alignment wrapText="1"/>
    </xf>
    <xf numFmtId="0" fontId="0" fillId="0" borderId="100" xfId="0" applyBorder="1" applyAlignment="1">
      <alignment horizontal="center"/>
    </xf>
    <xf numFmtId="165" fontId="0" fillId="7" borderId="101" xfId="0" applyNumberFormat="1" applyFill="1" applyBorder="1"/>
    <xf numFmtId="165" fontId="0" fillId="0" borderId="102" xfId="0" applyNumberFormat="1" applyBorder="1"/>
    <xf numFmtId="165" fontId="0" fillId="7" borderId="97" xfId="0" applyNumberFormat="1" applyFill="1" applyBorder="1"/>
    <xf numFmtId="165" fontId="0" fillId="7" borderId="23" xfId="0" applyNumberFormat="1" applyFill="1" applyBorder="1"/>
    <xf numFmtId="165" fontId="0" fillId="4" borderId="23" xfId="0" applyNumberFormat="1" applyFill="1" applyBorder="1"/>
    <xf numFmtId="164" fontId="0" fillId="0" borderId="103" xfId="0" applyNumberFormat="1" applyBorder="1"/>
    <xf numFmtId="164" fontId="0" fillId="0" borderId="104" xfId="0" applyNumberFormat="1" applyBorder="1"/>
    <xf numFmtId="0" fontId="0" fillId="0" borderId="16" xfId="0" applyBorder="1"/>
    <xf numFmtId="0" fontId="0" fillId="0" borderId="90" xfId="0" applyBorder="1"/>
    <xf numFmtId="0" fontId="1" fillId="13" borderId="62" xfId="4" applyBorder="1"/>
    <xf numFmtId="0" fontId="23" fillId="13" borderId="62" xfId="4" applyFont="1" applyBorder="1"/>
    <xf numFmtId="174" fontId="0" fillId="7" borderId="34" xfId="0" applyNumberFormat="1" applyFill="1" applyBorder="1"/>
    <xf numFmtId="174" fontId="0" fillId="7" borderId="30" xfId="0" applyNumberFormat="1" applyFill="1" applyBorder="1"/>
    <xf numFmtId="174" fontId="0" fillId="10" borderId="73" xfId="0" applyNumberFormat="1" applyFill="1" applyBorder="1"/>
    <xf numFmtId="174" fontId="0" fillId="7" borderId="73" xfId="0" applyNumberFormat="1" applyFill="1" applyBorder="1"/>
    <xf numFmtId="174" fontId="0" fillId="9" borderId="73" xfId="0" applyNumberFormat="1" applyFill="1" applyBorder="1"/>
    <xf numFmtId="174" fontId="0" fillId="7" borderId="74" xfId="0" applyNumberFormat="1" applyFill="1" applyBorder="1"/>
    <xf numFmtId="174" fontId="5" fillId="3" borderId="25" xfId="0" applyNumberFormat="1" applyFont="1" applyFill="1" applyBorder="1"/>
    <xf numFmtId="174" fontId="0" fillId="2" borderId="24" xfId="0" applyNumberFormat="1" applyFill="1" applyBorder="1"/>
    <xf numFmtId="0" fontId="2" fillId="0" borderId="5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2" fillId="2" borderId="36" xfId="0" applyFont="1" applyFill="1" applyBorder="1" applyAlignment="1">
      <alignment horizontal="left" wrapText="1"/>
    </xf>
    <xf numFmtId="0" fontId="22" fillId="2" borderId="105" xfId="0" applyFont="1" applyFill="1" applyBorder="1" applyAlignment="1">
      <alignment horizontal="left" wrapText="1"/>
    </xf>
    <xf numFmtId="0" fontId="5" fillId="11" borderId="48" xfId="0" applyFont="1" applyFill="1" applyBorder="1" applyAlignment="1">
      <alignment horizontal="center" readingOrder="1"/>
    </xf>
    <xf numFmtId="0" fontId="5" fillId="11" borderId="90" xfId="0" applyFont="1" applyFill="1" applyBorder="1" applyAlignment="1">
      <alignment horizontal="center" readingOrder="1"/>
    </xf>
    <xf numFmtId="0" fontId="5" fillId="11" borderId="42" xfId="0" applyFont="1" applyFill="1" applyBorder="1" applyAlignment="1">
      <alignment horizontal="center" readingOrder="1"/>
    </xf>
    <xf numFmtId="0" fontId="3" fillId="11" borderId="91" xfId="0" applyFont="1" applyFill="1" applyBorder="1" applyAlignment="1">
      <alignment horizontal="center" wrapText="1" readingOrder="1"/>
    </xf>
    <xf numFmtId="0" fontId="3" fillId="11" borderId="92" xfId="0" applyFont="1" applyFill="1" applyBorder="1" applyAlignment="1">
      <alignment horizontal="center" wrapText="1" readingOrder="1"/>
    </xf>
    <xf numFmtId="0" fontId="3" fillId="11" borderId="93" xfId="0" applyFont="1" applyFill="1" applyBorder="1" applyAlignment="1">
      <alignment horizontal="center" wrapText="1" readingOrder="1"/>
    </xf>
    <xf numFmtId="0" fontId="24" fillId="11" borderId="94" xfId="0" applyFont="1" applyFill="1" applyBorder="1" applyAlignment="1">
      <alignment horizontal="center" wrapText="1" readingOrder="1"/>
    </xf>
    <xf numFmtId="0" fontId="4" fillId="11" borderId="95" xfId="0" applyFont="1" applyFill="1" applyBorder="1" applyAlignment="1">
      <alignment horizontal="center" wrapText="1" readingOrder="1"/>
    </xf>
    <xf numFmtId="0" fontId="4" fillId="11" borderId="96" xfId="0" applyFont="1" applyFill="1" applyBorder="1" applyAlignment="1">
      <alignment horizontal="center" wrapText="1" readingOrder="1"/>
    </xf>
  </cellXfs>
  <cellStyles count="5">
    <cellStyle name="20% - Ênfase2" xfId="4" builtinId="34"/>
    <cellStyle name="Moeda" xfId="1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342900</xdr:colOff>
      <xdr:row>0</xdr:row>
      <xdr:rowOff>57150</xdr:rowOff>
    </xdr:from>
    <xdr:to>
      <xdr:col>12</xdr:col>
      <xdr:colOff>454533</xdr:colOff>
      <xdr:row>3</xdr:row>
      <xdr:rowOff>56007</xdr:rowOff>
    </xdr:to>
    <xdr:sp macro="" textlink="">
      <xdr:nvSpPr>
        <xdr:cNvPr id="2" name="Seta para a direit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1725275" y="57150"/>
          <a:ext cx="806958" cy="541782"/>
        </a:xfrm>
        <a:prstGeom prst="rightArrow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pt-BR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B99"/>
  <sheetViews>
    <sheetView showGridLines="0" tabSelected="1" topLeftCell="C1" zoomScaleNormal="100" workbookViewId="0">
      <selection activeCell="F5" sqref="F5:J5"/>
    </sheetView>
  </sheetViews>
  <sheetFormatPr defaultRowHeight="12.75" x14ac:dyDescent="0.2"/>
  <cols>
    <col min="1" max="1" width="11" customWidth="1"/>
    <col min="2" max="2" width="11.85546875" customWidth="1"/>
    <col min="3" max="3" width="13.7109375" bestFit="1" customWidth="1"/>
    <col min="4" max="4" width="13.7109375" customWidth="1"/>
    <col min="5" max="5" width="72.85546875" customWidth="1"/>
    <col min="6" max="6" width="11.5703125" style="1" bestFit="1" customWidth="1"/>
    <col min="7" max="7" width="13.5703125" customWidth="1"/>
    <col min="8" max="8" width="20.42578125" bestFit="1" customWidth="1"/>
    <col min="9" max="9" width="20.42578125" customWidth="1"/>
    <col min="10" max="10" width="18.28515625" customWidth="1"/>
    <col min="11" max="11" width="12.42578125" bestFit="1" customWidth="1"/>
    <col min="12" max="12" width="10.42578125" bestFit="1" customWidth="1"/>
    <col min="13" max="13" width="12" bestFit="1" customWidth="1"/>
    <col min="14" max="16" width="15.7109375" customWidth="1"/>
    <col min="17" max="17" width="46" customWidth="1"/>
    <col min="18" max="18" width="9.140625" customWidth="1"/>
  </cols>
  <sheetData>
    <row r="1" spans="2:28" ht="14.25" customHeight="1" x14ac:dyDescent="0.2">
      <c r="N1" s="121"/>
      <c r="O1" s="168" t="s">
        <v>0</v>
      </c>
    </row>
    <row r="2" spans="2:28" ht="14.25" customHeight="1" x14ac:dyDescent="0.25">
      <c r="F2" s="44"/>
      <c r="G2" s="45"/>
      <c r="H2" s="45"/>
      <c r="I2" s="45"/>
      <c r="K2" s="167" t="s">
        <v>1</v>
      </c>
      <c r="N2" s="157"/>
      <c r="O2" s="168" t="s">
        <v>2</v>
      </c>
    </row>
    <row r="3" spans="2:28" ht="15" customHeight="1" x14ac:dyDescent="0.25">
      <c r="K3" s="167" t="s">
        <v>3</v>
      </c>
      <c r="N3" s="166"/>
      <c r="O3" s="168" t="s">
        <v>4</v>
      </c>
    </row>
    <row r="4" spans="2:28" ht="14.25" customHeight="1" thickBot="1" x14ac:dyDescent="0.3">
      <c r="F4" s="253" t="s">
        <v>197</v>
      </c>
      <c r="G4" s="252"/>
      <c r="H4" s="252"/>
      <c r="I4" s="252"/>
      <c r="J4" s="252"/>
    </row>
    <row r="5" spans="2:28" ht="16.5" customHeight="1" thickBot="1" x14ac:dyDescent="0.3">
      <c r="B5" s="100"/>
      <c r="C5" s="100"/>
      <c r="D5" s="100"/>
      <c r="E5" s="100"/>
      <c r="F5" s="262" t="s">
        <v>5</v>
      </c>
      <c r="G5" s="263"/>
      <c r="H5" s="263"/>
      <c r="I5" s="263"/>
      <c r="J5" s="264"/>
    </row>
    <row r="6" spans="2:28" ht="9" customHeight="1" thickBot="1" x14ac:dyDescent="0.3">
      <c r="E6" s="19"/>
      <c r="F6" s="47"/>
      <c r="G6" s="29"/>
      <c r="H6" s="29"/>
      <c r="I6" s="29"/>
      <c r="J6" s="48"/>
    </row>
    <row r="7" spans="2:28" ht="16.5" customHeight="1" thickBot="1" x14ac:dyDescent="0.25">
      <c r="C7" s="177"/>
      <c r="D7" s="102" t="s">
        <v>6</v>
      </c>
      <c r="E7" s="183" t="s">
        <v>7</v>
      </c>
      <c r="F7" s="185"/>
      <c r="G7" s="184"/>
      <c r="H7" s="184"/>
      <c r="I7" s="184"/>
      <c r="J7" s="186"/>
      <c r="L7" s="169"/>
      <c r="M7" s="169"/>
      <c r="N7" s="169"/>
    </row>
    <row r="8" spans="2:28" ht="13.5" customHeight="1" x14ac:dyDescent="0.2">
      <c r="C8" s="177"/>
      <c r="D8" s="170" t="s">
        <v>8</v>
      </c>
      <c r="E8" s="178" t="s">
        <v>9</v>
      </c>
      <c r="F8" s="41" t="s">
        <v>10</v>
      </c>
      <c r="G8" s="37" t="s">
        <v>11</v>
      </c>
      <c r="H8" s="105" t="s">
        <v>12</v>
      </c>
      <c r="I8" s="105" t="s">
        <v>13</v>
      </c>
      <c r="J8" s="49" t="s">
        <v>14</v>
      </c>
      <c r="L8" s="169"/>
      <c r="M8" s="169"/>
      <c r="N8" s="169"/>
      <c r="Q8" s="46"/>
      <c r="R8" s="46"/>
    </row>
    <row r="9" spans="2:28" ht="12.75" customHeight="1" thickBot="1" x14ac:dyDescent="0.25">
      <c r="C9" s="177"/>
      <c r="D9" s="103" t="s">
        <v>15</v>
      </c>
      <c r="E9" s="179" t="s">
        <v>16</v>
      </c>
      <c r="F9" s="75" t="s">
        <v>17</v>
      </c>
      <c r="G9" s="74" t="s">
        <v>18</v>
      </c>
      <c r="H9" s="21" t="s">
        <v>19</v>
      </c>
      <c r="I9" s="21" t="s">
        <v>20</v>
      </c>
      <c r="J9" s="76" t="s">
        <v>21</v>
      </c>
      <c r="L9" s="169"/>
      <c r="M9" s="169"/>
      <c r="N9" s="169"/>
      <c r="Q9" s="101"/>
      <c r="R9" s="46"/>
    </row>
    <row r="10" spans="2:28" ht="26.25" customHeight="1" x14ac:dyDescent="0.2">
      <c r="C10" s="46"/>
      <c r="D10" s="180">
        <v>40</v>
      </c>
      <c r="E10" s="240" t="s">
        <v>22</v>
      </c>
      <c r="F10" s="83">
        <v>1</v>
      </c>
      <c r="G10" s="243"/>
      <c r="H10" s="244">
        <f>G10*1.4</f>
        <v>0</v>
      </c>
      <c r="I10" s="244">
        <f>(G10+H10)*0.4</f>
        <v>0</v>
      </c>
      <c r="J10" s="248">
        <f>(G10+H10+I10)*F10</f>
        <v>0</v>
      </c>
      <c r="R10" s="46"/>
      <c r="AB10" s="43"/>
    </row>
    <row r="11" spans="2:28" ht="25.5" x14ac:dyDescent="0.2">
      <c r="C11" s="46"/>
      <c r="D11" s="229">
        <v>40</v>
      </c>
      <c r="E11" s="241" t="s">
        <v>23</v>
      </c>
      <c r="F11" s="230">
        <v>1</v>
      </c>
      <c r="G11" s="246"/>
      <c r="H11" s="79">
        <f>G11*1.4</f>
        <v>0</v>
      </c>
      <c r="I11" s="79">
        <v>0</v>
      </c>
      <c r="J11" s="249">
        <f>(G11+H11+I11)*F11</f>
        <v>0</v>
      </c>
      <c r="R11" s="46"/>
      <c r="AB11" s="43"/>
    </row>
    <row r="12" spans="2:28" ht="25.5" x14ac:dyDescent="0.2">
      <c r="C12" s="46"/>
      <c r="D12" s="181">
        <v>40</v>
      </c>
      <c r="E12" s="241" t="s">
        <v>24</v>
      </c>
      <c r="F12" s="82">
        <v>1</v>
      </c>
      <c r="G12" s="246"/>
      <c r="H12" s="79">
        <f t="shared" ref="H12:H20" si="0">G12*1.4</f>
        <v>0</v>
      </c>
      <c r="I12" s="247">
        <f>(G12+H12)*0.4</f>
        <v>0</v>
      </c>
      <c r="J12" s="249">
        <f>(G12+H12+I12)*F12</f>
        <v>0</v>
      </c>
      <c r="R12" s="46"/>
      <c r="AB12" s="43"/>
    </row>
    <row r="13" spans="2:28" ht="25.5" x14ac:dyDescent="0.2">
      <c r="C13" s="46"/>
      <c r="D13" s="181">
        <v>30</v>
      </c>
      <c r="E13" s="238" t="s">
        <v>25</v>
      </c>
      <c r="F13" s="82">
        <v>6</v>
      </c>
      <c r="G13" s="246"/>
      <c r="H13" s="79">
        <f>G13*2</f>
        <v>0</v>
      </c>
      <c r="I13" s="247">
        <v>0</v>
      </c>
      <c r="J13" s="249">
        <f t="shared" ref="J13:J22" si="1">(G13+H13+I13)*F13</f>
        <v>0</v>
      </c>
      <c r="R13" s="46"/>
      <c r="AB13" s="43"/>
    </row>
    <row r="14" spans="2:28" ht="25.5" x14ac:dyDescent="0.2">
      <c r="C14" s="46"/>
      <c r="D14" s="181">
        <v>36</v>
      </c>
      <c r="E14" s="238" t="s">
        <v>26</v>
      </c>
      <c r="F14" s="82">
        <v>5</v>
      </c>
      <c r="G14" s="246"/>
      <c r="H14" s="79">
        <f t="shared" si="0"/>
        <v>0</v>
      </c>
      <c r="I14" s="79">
        <v>0</v>
      </c>
      <c r="J14" s="249">
        <f t="shared" si="1"/>
        <v>0</v>
      </c>
      <c r="R14" s="46"/>
      <c r="AB14" s="43"/>
    </row>
    <row r="15" spans="2:28" ht="25.5" x14ac:dyDescent="0.2">
      <c r="C15" s="46"/>
      <c r="D15" s="181">
        <v>36</v>
      </c>
      <c r="E15" s="238" t="s">
        <v>27</v>
      </c>
      <c r="F15" s="82">
        <v>5</v>
      </c>
      <c r="G15" s="246"/>
      <c r="H15" s="79">
        <f t="shared" si="0"/>
        <v>0</v>
      </c>
      <c r="I15" s="79">
        <v>0</v>
      </c>
      <c r="J15" s="249">
        <f t="shared" si="1"/>
        <v>0</v>
      </c>
      <c r="R15" s="46"/>
      <c r="AB15" s="43"/>
    </row>
    <row r="16" spans="2:28" ht="25.5" x14ac:dyDescent="0.2">
      <c r="C16" s="46"/>
      <c r="D16" s="181">
        <v>36</v>
      </c>
      <c r="E16" s="238" t="s">
        <v>28</v>
      </c>
      <c r="F16" s="82">
        <v>4</v>
      </c>
      <c r="G16" s="246"/>
      <c r="H16" s="79">
        <f t="shared" si="0"/>
        <v>0</v>
      </c>
      <c r="I16" s="79">
        <v>0</v>
      </c>
      <c r="J16" s="249">
        <f t="shared" si="1"/>
        <v>0</v>
      </c>
      <c r="L16" s="169"/>
      <c r="M16" s="169"/>
      <c r="N16" s="169"/>
      <c r="R16" s="46"/>
      <c r="AB16" s="43"/>
    </row>
    <row r="17" spans="3:28" ht="25.5" x14ac:dyDescent="0.2">
      <c r="C17" s="46"/>
      <c r="D17" s="181">
        <v>36</v>
      </c>
      <c r="E17" s="238" t="s">
        <v>29</v>
      </c>
      <c r="F17" s="82">
        <v>1</v>
      </c>
      <c r="G17" s="246"/>
      <c r="H17" s="79">
        <f t="shared" si="0"/>
        <v>0</v>
      </c>
      <c r="I17" s="247">
        <v>0</v>
      </c>
      <c r="J17" s="249">
        <f t="shared" si="1"/>
        <v>0</v>
      </c>
      <c r="L17" s="169"/>
      <c r="M17" s="169"/>
      <c r="N17" s="169"/>
      <c r="R17" s="46"/>
      <c r="AB17" s="43"/>
    </row>
    <row r="18" spans="3:28" ht="25.5" x14ac:dyDescent="0.2">
      <c r="C18" s="46"/>
      <c r="D18" s="181">
        <v>36</v>
      </c>
      <c r="E18" s="238" t="s">
        <v>30</v>
      </c>
      <c r="F18" s="82">
        <v>5</v>
      </c>
      <c r="G18" s="246"/>
      <c r="H18" s="79">
        <f>G18*0.8</f>
        <v>0</v>
      </c>
      <c r="I18" s="247">
        <v>0</v>
      </c>
      <c r="J18" s="249">
        <f t="shared" si="1"/>
        <v>0</v>
      </c>
      <c r="L18" s="169"/>
      <c r="M18" s="169"/>
      <c r="N18" s="169"/>
      <c r="R18" s="46"/>
      <c r="AB18" s="43"/>
    </row>
    <row r="19" spans="3:28" ht="25.5" x14ac:dyDescent="0.2">
      <c r="C19" s="46"/>
      <c r="D19" s="181">
        <v>36</v>
      </c>
      <c r="E19" s="238" t="s">
        <v>31</v>
      </c>
      <c r="F19" s="82">
        <v>8</v>
      </c>
      <c r="G19" s="246"/>
      <c r="H19" s="79">
        <f>G19*0.8</f>
        <v>0</v>
      </c>
      <c r="I19" s="247">
        <v>0</v>
      </c>
      <c r="J19" s="249">
        <f t="shared" si="1"/>
        <v>0</v>
      </c>
      <c r="L19" s="169"/>
      <c r="M19" s="169"/>
      <c r="N19" s="169"/>
      <c r="R19" s="46"/>
      <c r="AB19" s="43"/>
    </row>
    <row r="20" spans="3:28" ht="13.5" customHeight="1" x14ac:dyDescent="0.2">
      <c r="C20" s="46"/>
      <c r="D20" s="181">
        <v>36</v>
      </c>
      <c r="E20" s="251" t="s">
        <v>32</v>
      </c>
      <c r="F20" s="82">
        <v>1</v>
      </c>
      <c r="G20" s="246"/>
      <c r="H20" s="79">
        <f t="shared" si="0"/>
        <v>0</v>
      </c>
      <c r="I20" s="79">
        <v>0</v>
      </c>
      <c r="J20" s="249">
        <f t="shared" si="1"/>
        <v>0</v>
      </c>
      <c r="L20" s="169"/>
      <c r="M20" s="169"/>
      <c r="N20" s="169"/>
      <c r="R20" s="46"/>
      <c r="AB20" s="43"/>
    </row>
    <row r="21" spans="3:28" ht="13.5" customHeight="1" x14ac:dyDescent="0.2">
      <c r="C21" s="46"/>
      <c r="D21" s="242">
        <v>30</v>
      </c>
      <c r="E21" s="238" t="s">
        <v>33</v>
      </c>
      <c r="F21" s="82">
        <v>5</v>
      </c>
      <c r="G21" s="246"/>
      <c r="H21" s="79">
        <v>0</v>
      </c>
      <c r="I21" s="79">
        <v>0</v>
      </c>
      <c r="J21" s="249">
        <f t="shared" si="1"/>
        <v>0</v>
      </c>
      <c r="L21" s="169"/>
      <c r="M21" s="169"/>
      <c r="N21" s="169"/>
      <c r="R21" s="46"/>
      <c r="AB21" s="43"/>
    </row>
    <row r="22" spans="3:28" ht="13.5" thickBot="1" x14ac:dyDescent="0.25">
      <c r="C22" s="46"/>
      <c r="D22" s="182">
        <v>30</v>
      </c>
      <c r="E22" s="239" t="s">
        <v>34</v>
      </c>
      <c r="F22" s="82">
        <v>4</v>
      </c>
      <c r="G22" s="245"/>
      <c r="H22" s="231">
        <v>0</v>
      </c>
      <c r="I22" s="231">
        <v>0</v>
      </c>
      <c r="J22" s="249">
        <f t="shared" si="1"/>
        <v>0</v>
      </c>
      <c r="R22" s="46"/>
      <c r="AB22" s="43"/>
    </row>
    <row r="23" spans="3:28" ht="17.25" customHeight="1" x14ac:dyDescent="0.2">
      <c r="D23" s="39"/>
      <c r="E23" s="117"/>
      <c r="F23" s="119">
        <f>SUM(F10:F22)</f>
        <v>47</v>
      </c>
      <c r="G23" s="118"/>
      <c r="H23" s="120"/>
      <c r="I23" s="118"/>
      <c r="J23" s="171"/>
    </row>
    <row r="24" spans="3:28" ht="18" customHeight="1" thickBot="1" x14ac:dyDescent="0.25">
      <c r="D24" s="39"/>
      <c r="E24" s="81" t="s">
        <v>35</v>
      </c>
      <c r="F24" s="78"/>
      <c r="G24" s="77"/>
      <c r="H24" s="77"/>
      <c r="I24" s="77"/>
      <c r="J24" s="172">
        <f>SUM(J10:J23)</f>
        <v>0</v>
      </c>
    </row>
    <row r="25" spans="3:28" ht="18" customHeight="1" thickBot="1" x14ac:dyDescent="0.3">
      <c r="D25" s="187"/>
      <c r="E25" s="80" t="s">
        <v>36</v>
      </c>
      <c r="F25" s="51"/>
      <c r="G25" s="2"/>
      <c r="H25" s="2"/>
      <c r="I25" s="2"/>
      <c r="J25" s="52"/>
    </row>
    <row r="26" spans="3:28" ht="15" customHeight="1" x14ac:dyDescent="0.2">
      <c r="D26" s="188"/>
      <c r="E26" s="3" t="s">
        <v>37</v>
      </c>
      <c r="F26" s="53">
        <v>0.2</v>
      </c>
      <c r="G26" s="123"/>
      <c r="H26" s="124"/>
      <c r="I26" s="232"/>
      <c r="J26" s="54">
        <f>F26*J24</f>
        <v>0</v>
      </c>
      <c r="L26" s="122"/>
      <c r="M26" s="122"/>
      <c r="N26" s="122"/>
    </row>
    <row r="27" spans="3:28" ht="15" customHeight="1" x14ac:dyDescent="0.2">
      <c r="D27" s="189"/>
      <c r="E27" s="4" t="s">
        <v>38</v>
      </c>
      <c r="F27" s="55">
        <v>0.08</v>
      </c>
      <c r="G27" s="106"/>
      <c r="H27" s="125"/>
      <c r="I27" s="125"/>
      <c r="J27" s="54">
        <f>F27*J24</f>
        <v>0</v>
      </c>
    </row>
    <row r="28" spans="3:28" ht="15" customHeight="1" x14ac:dyDescent="0.2">
      <c r="D28" s="189"/>
      <c r="E28" s="4" t="s">
        <v>39</v>
      </c>
      <c r="F28" s="55">
        <v>1.4999999999999999E-2</v>
      </c>
      <c r="G28" s="106"/>
      <c r="H28" s="125"/>
      <c r="I28" s="125"/>
      <c r="J28" s="54">
        <f>F28*J24</f>
        <v>0</v>
      </c>
    </row>
    <row r="29" spans="3:28" ht="15" customHeight="1" x14ac:dyDescent="0.2">
      <c r="D29" s="189"/>
      <c r="E29" s="4" t="s">
        <v>40</v>
      </c>
      <c r="F29" s="55">
        <v>0.01</v>
      </c>
      <c r="G29" s="106"/>
      <c r="H29" s="125"/>
      <c r="I29" s="125"/>
      <c r="J29" s="54">
        <f>F29*J24</f>
        <v>0</v>
      </c>
    </row>
    <row r="30" spans="3:28" ht="15" customHeight="1" x14ac:dyDescent="0.2">
      <c r="D30" s="190" t="s">
        <v>41</v>
      </c>
      <c r="E30" s="4" t="s">
        <v>42</v>
      </c>
      <c r="F30" s="55">
        <v>6.0000000000000001E-3</v>
      </c>
      <c r="G30" s="106"/>
      <c r="H30" s="125"/>
      <c r="I30" s="125"/>
      <c r="J30" s="54">
        <f>F30*J24</f>
        <v>0</v>
      </c>
    </row>
    <row r="31" spans="3:28" ht="15" customHeight="1" x14ac:dyDescent="0.2">
      <c r="D31" s="189"/>
      <c r="E31" s="4" t="s">
        <v>43</v>
      </c>
      <c r="F31" s="55">
        <v>2E-3</v>
      </c>
      <c r="G31" s="106"/>
      <c r="H31" s="125"/>
      <c r="I31" s="125"/>
      <c r="J31" s="54">
        <f>F31*J24</f>
        <v>0</v>
      </c>
    </row>
    <row r="32" spans="3:28" ht="15" customHeight="1" x14ac:dyDescent="0.2">
      <c r="D32" s="189"/>
      <c r="E32" s="4" t="s">
        <v>44</v>
      </c>
      <c r="F32" s="55">
        <v>2.5000000000000001E-2</v>
      </c>
      <c r="G32" s="106"/>
      <c r="H32" s="125"/>
      <c r="I32" s="125"/>
      <c r="J32" s="54">
        <f>F32*J24</f>
        <v>0</v>
      </c>
    </row>
    <row r="33" spans="4:13" ht="15" customHeight="1" thickBot="1" x14ac:dyDescent="0.25">
      <c r="D33" s="189"/>
      <c r="E33" s="4" t="s">
        <v>45</v>
      </c>
      <c r="F33" s="234">
        <v>0.01</v>
      </c>
      <c r="G33" s="106"/>
      <c r="H33" s="125"/>
      <c r="I33" s="125"/>
      <c r="J33" s="54">
        <f>F33*J24</f>
        <v>0</v>
      </c>
    </row>
    <row r="34" spans="4:13" ht="15" customHeight="1" thickBot="1" x14ac:dyDescent="0.25">
      <c r="D34" s="191"/>
      <c r="E34" s="31" t="s">
        <v>46</v>
      </c>
      <c r="F34" s="143">
        <f>SUM(F26:F33)</f>
        <v>0.34800000000000009</v>
      </c>
      <c r="G34" s="107"/>
      <c r="H34" s="107"/>
      <c r="I34" s="107"/>
      <c r="J34" s="139">
        <f>SUM(J26:J33)</f>
        <v>0</v>
      </c>
      <c r="L34" s="175"/>
    </row>
    <row r="35" spans="4:13" ht="15" customHeight="1" x14ac:dyDescent="0.2">
      <c r="D35" s="192"/>
      <c r="E35" s="3" t="s">
        <v>47</v>
      </c>
      <c r="F35" s="53">
        <v>8.3299999999999999E-2</v>
      </c>
      <c r="G35" s="126"/>
      <c r="H35" s="127"/>
      <c r="I35" s="127"/>
      <c r="J35" s="50">
        <f>F35*J24</f>
        <v>0</v>
      </c>
    </row>
    <row r="36" spans="4:13" ht="15" customHeight="1" x14ac:dyDescent="0.2">
      <c r="D36" s="193"/>
      <c r="E36" s="4" t="s">
        <v>48</v>
      </c>
      <c r="F36" s="55">
        <v>0.1111</v>
      </c>
      <c r="G36" s="108"/>
      <c r="H36" s="127"/>
      <c r="I36" s="127"/>
      <c r="J36" s="50">
        <f>F36*J24</f>
        <v>0</v>
      </c>
    </row>
    <row r="37" spans="4:13" ht="15" customHeight="1" x14ac:dyDescent="0.2">
      <c r="D37" s="193"/>
      <c r="E37" s="4" t="s">
        <v>49</v>
      </c>
      <c r="F37" s="234">
        <v>1.9400000000000001E-2</v>
      </c>
      <c r="G37" s="108"/>
      <c r="H37" s="128"/>
      <c r="I37" s="128"/>
      <c r="J37" s="54">
        <f>F37*J24</f>
        <v>0</v>
      </c>
    </row>
    <row r="38" spans="4:13" ht="15" customHeight="1" x14ac:dyDescent="0.2">
      <c r="D38" s="194" t="s">
        <v>50</v>
      </c>
      <c r="E38" s="7" t="s">
        <v>51</v>
      </c>
      <c r="F38" s="234">
        <v>1.66E-2</v>
      </c>
      <c r="G38" s="108"/>
      <c r="H38" s="128"/>
      <c r="I38" s="128"/>
      <c r="J38" s="54">
        <f>F38*J24</f>
        <v>0</v>
      </c>
    </row>
    <row r="39" spans="4:13" ht="15" customHeight="1" x14ac:dyDescent="0.2">
      <c r="D39" s="193"/>
      <c r="E39" s="4" t="s">
        <v>52</v>
      </c>
      <c r="F39" s="234">
        <v>2.9999999999999997E-4</v>
      </c>
      <c r="G39" s="108"/>
      <c r="H39" s="128"/>
      <c r="I39" s="128"/>
      <c r="J39" s="54">
        <f>F39*J24</f>
        <v>0</v>
      </c>
    </row>
    <row r="40" spans="4:13" ht="15" customHeight="1" x14ac:dyDescent="0.2">
      <c r="D40" s="193"/>
      <c r="E40" s="4" t="s">
        <v>53</v>
      </c>
      <c r="F40" s="234">
        <v>7.3000000000000001E-3</v>
      </c>
      <c r="G40" s="108"/>
      <c r="H40" s="128"/>
      <c r="I40" s="128"/>
      <c r="J40" s="54">
        <f>F40*J24</f>
        <v>0</v>
      </c>
    </row>
    <row r="41" spans="4:13" ht="15" customHeight="1" x14ac:dyDescent="0.2">
      <c r="D41" s="193"/>
      <c r="E41" s="8" t="s">
        <v>54</v>
      </c>
      <c r="F41" s="235">
        <v>1.1000000000000001E-3</v>
      </c>
      <c r="G41" s="109"/>
      <c r="H41" s="129"/>
      <c r="I41" s="129"/>
      <c r="J41" s="54">
        <f>F41*J24</f>
        <v>0</v>
      </c>
    </row>
    <row r="42" spans="4:13" ht="15" customHeight="1" thickBot="1" x14ac:dyDescent="0.25">
      <c r="D42" s="195"/>
      <c r="E42" s="5" t="s">
        <v>55</v>
      </c>
      <c r="F42" s="236"/>
      <c r="G42" s="109"/>
      <c r="H42" s="129"/>
      <c r="I42" s="129"/>
      <c r="J42" s="54">
        <f>F42*J24</f>
        <v>0</v>
      </c>
      <c r="M42" s="40"/>
    </row>
    <row r="43" spans="4:13" ht="15" customHeight="1" thickBot="1" x14ac:dyDescent="0.25">
      <c r="D43" s="191"/>
      <c r="E43" s="31" t="s">
        <v>56</v>
      </c>
      <c r="F43" s="56">
        <f>SUM(F35:F42)</f>
        <v>0.23910000000000001</v>
      </c>
      <c r="G43" s="6"/>
      <c r="H43" s="6"/>
      <c r="I43" s="6"/>
      <c r="J43" s="139">
        <f>SUM(J35:J42)</f>
        <v>0</v>
      </c>
    </row>
    <row r="44" spans="4:13" ht="15" customHeight="1" x14ac:dyDescent="0.2">
      <c r="D44" s="192"/>
      <c r="E44" s="3" t="s">
        <v>57</v>
      </c>
      <c r="F44" s="237">
        <v>4.1999999999999997E-3</v>
      </c>
      <c r="G44" s="110"/>
      <c r="H44" s="130"/>
      <c r="I44" s="130"/>
      <c r="J44" s="50">
        <f>F44*J24</f>
        <v>0</v>
      </c>
    </row>
    <row r="45" spans="4:13" ht="15" customHeight="1" x14ac:dyDescent="0.2">
      <c r="D45" s="194" t="s">
        <v>58</v>
      </c>
      <c r="E45" s="4" t="s">
        <v>59</v>
      </c>
      <c r="F45" s="234">
        <v>2.9999999999999997E-4</v>
      </c>
      <c r="G45" s="111"/>
      <c r="H45" s="131"/>
      <c r="I45" s="131"/>
      <c r="J45" s="54">
        <f>F45*J24</f>
        <v>0</v>
      </c>
    </row>
    <row r="46" spans="4:13" ht="15" customHeight="1" thickBot="1" x14ac:dyDescent="0.25">
      <c r="D46" s="195"/>
      <c r="E46" s="8" t="s">
        <v>60</v>
      </c>
      <c r="F46" s="236">
        <v>3.4799999999999998E-2</v>
      </c>
      <c r="G46" s="112"/>
      <c r="H46" s="132"/>
      <c r="I46" s="132"/>
      <c r="J46" s="54">
        <f>F46*J24</f>
        <v>0</v>
      </c>
    </row>
    <row r="47" spans="4:13" ht="15" customHeight="1" thickBot="1" x14ac:dyDescent="0.25">
      <c r="D47" s="191"/>
      <c r="E47" s="31" t="s">
        <v>61</v>
      </c>
      <c r="F47" s="57">
        <f>SUM(F44:F46)</f>
        <v>3.9299999999999995E-2</v>
      </c>
      <c r="G47" s="35"/>
      <c r="H47" s="35"/>
      <c r="I47" s="35"/>
      <c r="J47" s="140">
        <f>SUM(J44:J46)</f>
        <v>0</v>
      </c>
    </row>
    <row r="48" spans="4:13" ht="15" customHeight="1" x14ac:dyDescent="0.2">
      <c r="D48" s="192" t="s">
        <v>62</v>
      </c>
      <c r="E48" s="9" t="s">
        <v>63</v>
      </c>
      <c r="F48" s="176"/>
      <c r="G48" s="113"/>
      <c r="H48" s="84"/>
      <c r="I48" s="84"/>
      <c r="J48" s="141"/>
    </row>
    <row r="49" spans="4:12" ht="15" customHeight="1" thickBot="1" x14ac:dyDescent="0.25">
      <c r="D49" s="195"/>
      <c r="E49" s="10" t="s">
        <v>64</v>
      </c>
      <c r="F49" s="58">
        <f>SUM(F26:F33)*SUM(F35:F42)</f>
        <v>8.3206800000000025E-2</v>
      </c>
      <c r="G49" s="114"/>
      <c r="H49" s="42"/>
      <c r="I49" s="42"/>
      <c r="J49" s="59">
        <f>F49*J24</f>
        <v>0</v>
      </c>
      <c r="K49" s="40"/>
      <c r="L49" s="43"/>
    </row>
    <row r="50" spans="4:12" ht="15" customHeight="1" thickBot="1" x14ac:dyDescent="0.25">
      <c r="D50" s="191"/>
      <c r="E50" s="31" t="s">
        <v>65</v>
      </c>
      <c r="F50" s="136"/>
      <c r="G50" s="107"/>
      <c r="H50" s="107"/>
      <c r="I50" s="107"/>
      <c r="J50" s="139">
        <f>J49</f>
        <v>0</v>
      </c>
    </row>
    <row r="51" spans="4:12" ht="15" customHeight="1" x14ac:dyDescent="0.2">
      <c r="D51" s="192" t="s">
        <v>66</v>
      </c>
      <c r="E51" s="9" t="s">
        <v>67</v>
      </c>
      <c r="F51" s="137"/>
      <c r="G51" s="133"/>
      <c r="H51" s="133"/>
      <c r="I51" s="133"/>
      <c r="J51" s="142"/>
    </row>
    <row r="52" spans="4:12" ht="15" customHeight="1" thickBot="1" x14ac:dyDescent="0.25">
      <c r="D52" s="195"/>
      <c r="E52" s="7" t="s">
        <v>68</v>
      </c>
      <c r="F52" s="154">
        <f>F27*F44</f>
        <v>3.3599999999999998E-4</v>
      </c>
      <c r="G52" s="104"/>
      <c r="H52" s="104"/>
      <c r="I52" s="104"/>
      <c r="J52" s="60">
        <f>F52*J24</f>
        <v>0</v>
      </c>
      <c r="L52" s="43"/>
    </row>
    <row r="53" spans="4:12" ht="15" customHeight="1" thickBot="1" x14ac:dyDescent="0.25">
      <c r="D53" s="191"/>
      <c r="E53" s="31" t="s">
        <v>69</v>
      </c>
      <c r="F53" s="136"/>
      <c r="G53" s="107"/>
      <c r="H53" s="107"/>
      <c r="I53" s="107"/>
      <c r="J53" s="139">
        <f>J52</f>
        <v>0</v>
      </c>
    </row>
    <row r="54" spans="4:12" ht="15" customHeight="1" x14ac:dyDescent="0.2">
      <c r="D54" s="192" t="s">
        <v>70</v>
      </c>
      <c r="E54" s="7" t="s">
        <v>71</v>
      </c>
      <c r="F54" s="137"/>
      <c r="G54" s="134"/>
      <c r="H54" s="134"/>
      <c r="I54" s="134"/>
      <c r="J54" s="61"/>
    </row>
    <row r="55" spans="4:12" ht="15" customHeight="1" thickBot="1" x14ac:dyDescent="0.25">
      <c r="D55" s="195"/>
      <c r="E55" s="10" t="s">
        <v>72</v>
      </c>
      <c r="F55" s="155">
        <f>SUM(F26:F33)*F41</f>
        <v>3.8280000000000014E-4</v>
      </c>
      <c r="G55" s="90"/>
      <c r="H55" s="90"/>
      <c r="I55" s="90"/>
      <c r="J55" s="153">
        <f>F55*J24</f>
        <v>0</v>
      </c>
      <c r="L55" s="43"/>
    </row>
    <row r="56" spans="4:12" ht="15.75" customHeight="1" thickBot="1" x14ac:dyDescent="0.25">
      <c r="D56" s="191"/>
      <c r="E56" s="31" t="s">
        <v>73</v>
      </c>
      <c r="F56" s="143"/>
      <c r="G56" s="135"/>
      <c r="H56" s="135"/>
      <c r="I56" s="135"/>
      <c r="J56" s="62">
        <f>J55</f>
        <v>0</v>
      </c>
    </row>
    <row r="57" spans="4:12" ht="17.25" customHeight="1" thickBot="1" x14ac:dyDescent="0.25">
      <c r="D57" s="196" t="s">
        <v>74</v>
      </c>
      <c r="E57" s="32"/>
      <c r="F57" s="138"/>
      <c r="G57" s="11"/>
      <c r="H57" s="11"/>
      <c r="I57" s="11"/>
      <c r="J57" s="62">
        <f>SUM(J34,J43,J47,J50,J53,J56)</f>
        <v>0</v>
      </c>
    </row>
    <row r="58" spans="4:12" ht="18.95" customHeight="1" thickBot="1" x14ac:dyDescent="0.3">
      <c r="D58" s="197" t="s">
        <v>75</v>
      </c>
      <c r="E58" s="12"/>
      <c r="F58" s="63"/>
      <c r="G58" s="12"/>
      <c r="H58" s="12"/>
      <c r="I58" s="12"/>
      <c r="J58" s="64">
        <f>J24+J57</f>
        <v>0</v>
      </c>
      <c r="K58" s="219"/>
    </row>
    <row r="59" spans="4:12" ht="23.25" customHeight="1" thickBot="1" x14ac:dyDescent="0.25">
      <c r="D59" s="198"/>
      <c r="E59" s="23"/>
      <c r="F59" s="39"/>
      <c r="G59" s="84"/>
      <c r="H59" s="84"/>
      <c r="I59" s="84"/>
      <c r="J59" s="85"/>
    </row>
    <row r="60" spans="4:12" ht="17.25" customHeight="1" thickBot="1" x14ac:dyDescent="0.3">
      <c r="D60" s="199"/>
      <c r="E60" s="30" t="s">
        <v>76</v>
      </c>
      <c r="F60" s="87"/>
      <c r="G60" s="38"/>
      <c r="H60" s="38"/>
      <c r="I60" s="38"/>
      <c r="J60" s="88">
        <v>1.0457103000000001</v>
      </c>
    </row>
    <row r="61" spans="4:12" ht="17.25" customHeight="1" thickBot="1" x14ac:dyDescent="0.25">
      <c r="D61" s="200"/>
      <c r="E61" s="33" t="s">
        <v>77</v>
      </c>
      <c r="F61" s="65"/>
      <c r="G61" s="26"/>
      <c r="H61" s="26"/>
      <c r="I61" s="26"/>
      <c r="J61" s="86"/>
    </row>
    <row r="62" spans="4:12" ht="15" customHeight="1" x14ac:dyDescent="0.2">
      <c r="D62" s="201" t="s">
        <v>78</v>
      </c>
      <c r="E62" s="15"/>
      <c r="F62" s="66"/>
      <c r="G62" s="144"/>
      <c r="H62" s="144"/>
      <c r="J62" s="254"/>
    </row>
    <row r="63" spans="4:12" ht="15" customHeight="1" x14ac:dyDescent="0.2">
      <c r="D63" s="202" t="s">
        <v>79</v>
      </c>
      <c r="E63" s="159"/>
      <c r="F63" s="160"/>
      <c r="G63" s="145"/>
      <c r="H63" s="145"/>
      <c r="I63" s="145"/>
      <c r="J63" s="255"/>
    </row>
    <row r="64" spans="4:12" ht="15" customHeight="1" x14ac:dyDescent="0.2">
      <c r="D64" s="202" t="s">
        <v>80</v>
      </c>
      <c r="E64" s="159"/>
      <c r="F64" s="160"/>
      <c r="G64" s="145"/>
      <c r="H64" s="145"/>
      <c r="I64" s="145"/>
      <c r="J64" s="255"/>
    </row>
    <row r="65" spans="4:24" ht="15" customHeight="1" x14ac:dyDescent="0.2">
      <c r="D65" s="203" t="s">
        <v>81</v>
      </c>
      <c r="E65" s="16"/>
      <c r="F65" s="67"/>
      <c r="G65" s="145"/>
      <c r="H65" s="145"/>
      <c r="I65" s="145"/>
      <c r="J65" s="255"/>
    </row>
    <row r="66" spans="4:24" ht="15" customHeight="1" x14ac:dyDescent="0.2">
      <c r="D66" s="204" t="s">
        <v>82</v>
      </c>
      <c r="E66" s="156"/>
      <c r="F66" s="67"/>
      <c r="G66" s="146"/>
      <c r="H66" s="146"/>
      <c r="I66" s="146"/>
      <c r="J66" s="256">
        <f>Equipamentos!E88</f>
        <v>0</v>
      </c>
      <c r="L66" s="169"/>
      <c r="M66" s="169"/>
      <c r="N66" s="169"/>
    </row>
    <row r="67" spans="4:24" ht="15" customHeight="1" x14ac:dyDescent="0.2">
      <c r="D67" s="203" t="s">
        <v>83</v>
      </c>
      <c r="E67" s="16"/>
      <c r="F67" s="67"/>
      <c r="G67" s="145"/>
      <c r="H67" s="145"/>
      <c r="I67" s="145"/>
      <c r="J67" s="255"/>
      <c r="L67" s="169"/>
      <c r="M67" s="169"/>
      <c r="N67" s="169"/>
    </row>
    <row r="68" spans="4:24" ht="15" customHeight="1" x14ac:dyDescent="0.2">
      <c r="D68" s="203" t="s">
        <v>84</v>
      </c>
      <c r="E68" s="16"/>
      <c r="F68" s="67"/>
      <c r="G68" s="145"/>
      <c r="H68" s="145"/>
      <c r="I68" s="145"/>
      <c r="J68" s="255"/>
    </row>
    <row r="69" spans="4:24" ht="15" customHeight="1" x14ac:dyDescent="0.2">
      <c r="D69" s="204" t="s">
        <v>85</v>
      </c>
      <c r="E69" s="17"/>
      <c r="F69" s="220"/>
      <c r="G69" s="250"/>
      <c r="H69" s="250"/>
      <c r="I69" s="250"/>
      <c r="J69" s="257"/>
    </row>
    <row r="70" spans="4:24" ht="25.5" customHeight="1" x14ac:dyDescent="0.2">
      <c r="D70" s="265" t="s">
        <v>86</v>
      </c>
      <c r="E70" s="266"/>
      <c r="F70" s="220"/>
      <c r="G70" s="250"/>
      <c r="H70" s="250"/>
      <c r="I70" s="250"/>
      <c r="J70" s="257"/>
    </row>
    <row r="71" spans="4:24" ht="15" customHeight="1" x14ac:dyDescent="0.2">
      <c r="D71" s="204" t="s">
        <v>87</v>
      </c>
      <c r="E71" s="17"/>
      <c r="F71" s="147"/>
      <c r="G71" s="17"/>
      <c r="H71" s="17"/>
      <c r="I71" s="17"/>
      <c r="J71" s="258"/>
    </row>
    <row r="72" spans="4:24" ht="15" customHeight="1" thickBot="1" x14ac:dyDescent="0.25">
      <c r="D72" s="205" t="s">
        <v>88</v>
      </c>
      <c r="E72" s="18"/>
      <c r="F72" s="68"/>
      <c r="G72" s="148"/>
      <c r="H72" s="148"/>
      <c r="I72" s="148"/>
      <c r="J72" s="259"/>
    </row>
    <row r="73" spans="4:24" ht="17.25" customHeight="1" thickBot="1" x14ac:dyDescent="0.3">
      <c r="D73" s="197" t="s">
        <v>89</v>
      </c>
      <c r="E73" s="12"/>
      <c r="F73" s="63"/>
      <c r="G73" s="13"/>
      <c r="H73" s="13"/>
      <c r="I73" s="13"/>
      <c r="J73" s="260">
        <f>SUM(J62:J72)</f>
        <v>0</v>
      </c>
    </row>
    <row r="74" spans="4:24" ht="9.9499999999999993" customHeight="1" thickBot="1" x14ac:dyDescent="0.3">
      <c r="D74" s="206"/>
      <c r="E74" s="19"/>
      <c r="F74" s="69"/>
      <c r="G74" s="20"/>
      <c r="H74" s="20"/>
      <c r="I74" s="20"/>
      <c r="J74" s="261"/>
    </row>
    <row r="75" spans="4:24" ht="17.25" customHeight="1" thickBot="1" x14ac:dyDescent="0.3">
      <c r="D75" s="207"/>
      <c r="E75" s="34" t="s">
        <v>90</v>
      </c>
      <c r="F75" s="92"/>
      <c r="G75" s="93"/>
      <c r="H75" s="93"/>
      <c r="I75" s="93"/>
      <c r="J75" s="94"/>
    </row>
    <row r="76" spans="4:24" ht="16.5" customHeight="1" thickBot="1" x14ac:dyDescent="0.25">
      <c r="D76" s="208"/>
      <c r="E76" s="35" t="s">
        <v>91</v>
      </c>
      <c r="F76" s="89"/>
      <c r="G76" s="90"/>
      <c r="H76" s="90"/>
      <c r="I76" s="90"/>
      <c r="J76" s="91"/>
    </row>
    <row r="77" spans="4:24" ht="15" customHeight="1" x14ac:dyDescent="0.2">
      <c r="D77" s="209" t="s">
        <v>92</v>
      </c>
      <c r="E77" s="16"/>
      <c r="F77" s="162">
        <f>SUM(F10:F22)</f>
        <v>47</v>
      </c>
      <c r="G77" s="22">
        <f>22*2</f>
        <v>44</v>
      </c>
      <c r="H77" s="161">
        <v>4.8</v>
      </c>
      <c r="I77" s="233"/>
      <c r="J77" s="210"/>
    </row>
    <row r="78" spans="4:24" ht="15" customHeight="1" thickBot="1" x14ac:dyDescent="0.25">
      <c r="D78" s="209" t="s">
        <v>93</v>
      </c>
      <c r="E78" s="16"/>
      <c r="F78" s="163">
        <v>0.06</v>
      </c>
      <c r="G78" s="16"/>
      <c r="H78" s="16"/>
      <c r="I78" s="16"/>
      <c r="J78" s="164">
        <f>-SUM(J10:J22)*0.06</f>
        <v>0</v>
      </c>
      <c r="K78" s="165"/>
    </row>
    <row r="79" spans="4:24" ht="18" customHeight="1" thickBot="1" x14ac:dyDescent="0.3">
      <c r="D79" s="197" t="s">
        <v>94</v>
      </c>
      <c r="E79" s="24"/>
      <c r="F79" s="63"/>
      <c r="G79" s="24"/>
      <c r="H79" s="24"/>
      <c r="I79" s="24"/>
      <c r="J79" s="64">
        <f>IF(SUM(J77:J78)&lt;0,0,SUM(J77:J78))</f>
        <v>0</v>
      </c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69"/>
      <c r="X79" s="169"/>
    </row>
    <row r="80" spans="4:24" ht="9.9499999999999993" customHeight="1" thickBot="1" x14ac:dyDescent="0.3">
      <c r="D80" s="211"/>
      <c r="E80" s="25"/>
      <c r="F80" s="70"/>
      <c r="G80" s="25"/>
      <c r="H80" s="25"/>
      <c r="I80" s="25"/>
      <c r="J80" s="71"/>
    </row>
    <row r="81" spans="4:14" ht="13.5" thickBot="1" x14ac:dyDescent="0.25">
      <c r="D81" s="212" t="s">
        <v>95</v>
      </c>
      <c r="E81" s="6"/>
      <c r="F81" s="96"/>
      <c r="G81" s="115"/>
      <c r="H81" s="115"/>
      <c r="I81" s="115"/>
      <c r="J81" s="97"/>
    </row>
    <row r="82" spans="4:14" ht="15.75" customHeight="1" thickBot="1" x14ac:dyDescent="0.25">
      <c r="D82" s="213"/>
      <c r="E82" s="28" t="s">
        <v>96</v>
      </c>
      <c r="F82" s="95"/>
      <c r="G82" s="116"/>
      <c r="H82" s="116"/>
      <c r="I82" s="116"/>
      <c r="J82" s="99"/>
    </row>
    <row r="83" spans="4:14" ht="17.25" customHeight="1" thickBot="1" x14ac:dyDescent="0.3">
      <c r="D83" s="214"/>
      <c r="E83" s="36" t="s">
        <v>97</v>
      </c>
      <c r="F83" s="151" t="s">
        <v>98</v>
      </c>
      <c r="G83" s="150"/>
      <c r="H83" s="150"/>
      <c r="I83" s="100"/>
      <c r="J83" s="98"/>
    </row>
    <row r="84" spans="4:14" ht="15" customHeight="1" x14ac:dyDescent="0.2">
      <c r="D84" s="201"/>
      <c r="E84" s="15"/>
      <c r="F84" s="152"/>
      <c r="G84" s="149"/>
      <c r="H84" s="149"/>
      <c r="I84" s="149"/>
      <c r="J84" s="72"/>
      <c r="L84" s="169"/>
      <c r="M84" s="169"/>
      <c r="N84" s="169"/>
    </row>
    <row r="85" spans="4:14" ht="15" customHeight="1" x14ac:dyDescent="0.2">
      <c r="D85" s="203" t="s">
        <v>99</v>
      </c>
      <c r="E85" s="16"/>
      <c r="F85" s="174"/>
      <c r="G85" s="128"/>
      <c r="H85" s="128"/>
      <c r="I85" s="128"/>
      <c r="J85" s="54">
        <f>F85*J90</f>
        <v>0</v>
      </c>
      <c r="L85" s="169"/>
      <c r="M85" s="169"/>
      <c r="N85" s="169"/>
    </row>
    <row r="86" spans="4:14" ht="15" customHeight="1" x14ac:dyDescent="0.2">
      <c r="D86" s="203" t="s">
        <v>100</v>
      </c>
      <c r="E86" s="16"/>
      <c r="F86" s="174"/>
      <c r="G86" s="128"/>
      <c r="H86" s="128"/>
      <c r="I86" s="128"/>
      <c r="J86" s="54">
        <f>F86*J90</f>
        <v>0</v>
      </c>
      <c r="L86" s="169"/>
      <c r="M86" s="169"/>
      <c r="N86" s="169"/>
    </row>
    <row r="87" spans="4:14" ht="15" customHeight="1" thickBot="1" x14ac:dyDescent="0.25">
      <c r="D87" s="203" t="s">
        <v>101</v>
      </c>
      <c r="E87" s="16"/>
      <c r="F87" s="173">
        <v>0.05</v>
      </c>
      <c r="G87" s="128"/>
      <c r="H87" s="128"/>
      <c r="I87" s="128"/>
      <c r="J87" s="54">
        <f>F87*J90</f>
        <v>0</v>
      </c>
      <c r="L87" s="169"/>
      <c r="M87" s="169"/>
      <c r="N87" s="169"/>
    </row>
    <row r="88" spans="4:14" ht="18" customHeight="1" thickBot="1" x14ac:dyDescent="0.3">
      <c r="D88" s="197" t="s">
        <v>102</v>
      </c>
      <c r="E88" s="24"/>
      <c r="F88" s="63"/>
      <c r="G88" s="27"/>
      <c r="H88" s="27"/>
      <c r="I88" s="27"/>
      <c r="J88" s="73">
        <f>SUM(J84:J87)</f>
        <v>0</v>
      </c>
    </row>
    <row r="89" spans="4:14" ht="9.9499999999999993" customHeight="1" thickBot="1" x14ac:dyDescent="0.25">
      <c r="D89" s="47"/>
      <c r="E89" s="29"/>
      <c r="F89" s="47"/>
      <c r="G89" s="29"/>
      <c r="H89" s="29"/>
      <c r="I89" s="29"/>
      <c r="J89" s="48"/>
    </row>
    <row r="90" spans="4:14" ht="18.95" customHeight="1" thickBot="1" x14ac:dyDescent="0.3">
      <c r="D90" s="215" t="s">
        <v>103</v>
      </c>
      <c r="E90" s="216"/>
      <c r="F90" s="217"/>
      <c r="G90" s="216"/>
      <c r="H90" s="216"/>
      <c r="I90" s="216"/>
      <c r="J90" s="218">
        <f>SUM(J58,J73,J79)/(1-SUM(F85:F87))</f>
        <v>0</v>
      </c>
      <c r="L90" s="122"/>
      <c r="M90" s="122"/>
      <c r="N90" s="122"/>
    </row>
    <row r="91" spans="4:14" x14ac:dyDescent="0.2">
      <c r="F91"/>
    </row>
    <row r="94" spans="4:14" x14ac:dyDescent="0.2">
      <c r="L94" s="122"/>
      <c r="M94" s="122"/>
      <c r="N94" s="122"/>
    </row>
    <row r="95" spans="4:14" x14ac:dyDescent="0.2">
      <c r="L95" s="122"/>
      <c r="M95" s="122"/>
      <c r="N95" s="122"/>
    </row>
    <row r="96" spans="4:14" x14ac:dyDescent="0.2">
      <c r="E96" s="158"/>
      <c r="L96" s="122"/>
      <c r="M96" s="122"/>
      <c r="N96" s="122"/>
    </row>
    <row r="97" spans="12:14" x14ac:dyDescent="0.2">
      <c r="L97" s="122"/>
      <c r="M97" s="122"/>
      <c r="N97" s="122"/>
    </row>
    <row r="98" spans="12:14" x14ac:dyDescent="0.2">
      <c r="L98" s="122"/>
      <c r="M98" s="122"/>
      <c r="N98" s="122"/>
    </row>
    <row r="99" spans="12:14" x14ac:dyDescent="0.2">
      <c r="N99" s="122"/>
    </row>
  </sheetData>
  <sheetProtection selectLockedCells="1" selectUnlockedCells="1"/>
  <mergeCells count="2">
    <mergeCell ref="F5:J5"/>
    <mergeCell ref="D70:E70"/>
  </mergeCells>
  <printOptions horizontalCentered="1"/>
  <pageMargins left="0.19685039370078741" right="0.19685039370078741" top="0.59055118110236227" bottom="0.39370078740157483" header="0" footer="0"/>
  <pageSetup paperSize="9" scale="61" firstPageNumber="0" orientation="portrait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4"/>
  <sheetViews>
    <sheetView showGridLines="0" workbookViewId="0">
      <selection activeCell="D4" sqref="D4"/>
    </sheetView>
  </sheetViews>
  <sheetFormatPr defaultRowHeight="12.75" x14ac:dyDescent="0.2"/>
  <cols>
    <col min="2" max="2" width="30.7109375" customWidth="1"/>
    <col min="3" max="3" width="22.28515625" customWidth="1"/>
    <col min="4" max="4" width="18.28515625" customWidth="1"/>
    <col min="5" max="5" width="17.42578125" customWidth="1"/>
  </cols>
  <sheetData>
    <row r="1" spans="1:5" ht="18" customHeight="1" x14ac:dyDescent="0.2">
      <c r="A1" s="270" t="s">
        <v>104</v>
      </c>
      <c r="B1" s="271"/>
      <c r="C1" s="271"/>
      <c r="D1" s="271"/>
      <c r="E1" s="272"/>
    </row>
    <row r="2" spans="1:5" ht="27.75" customHeight="1" x14ac:dyDescent="0.25">
      <c r="A2" s="273" t="s">
        <v>196</v>
      </c>
      <c r="B2" s="274"/>
      <c r="C2" s="274"/>
      <c r="D2" s="274"/>
      <c r="E2" s="275"/>
    </row>
    <row r="3" spans="1:5" ht="45" x14ac:dyDescent="0.2">
      <c r="A3" s="221" t="s">
        <v>105</v>
      </c>
      <c r="B3" s="222" t="s">
        <v>106</v>
      </c>
      <c r="C3" s="221" t="s">
        <v>107</v>
      </c>
      <c r="D3" s="222" t="s">
        <v>108</v>
      </c>
      <c r="E3" s="222" t="s">
        <v>109</v>
      </c>
    </row>
    <row r="4" spans="1:5" ht="28.5" x14ac:dyDescent="0.2">
      <c r="A4" s="223">
        <v>1</v>
      </c>
      <c r="B4" s="224" t="s">
        <v>110</v>
      </c>
      <c r="C4" s="225">
        <v>4</v>
      </c>
      <c r="D4" s="226"/>
      <c r="E4" s="226">
        <f>C4*D4</f>
        <v>0</v>
      </c>
    </row>
    <row r="5" spans="1:5" ht="14.25" x14ac:dyDescent="0.2">
      <c r="A5" s="223">
        <v>2</v>
      </c>
      <c r="B5" s="224" t="s">
        <v>111</v>
      </c>
      <c r="C5" s="225">
        <v>8</v>
      </c>
      <c r="D5" s="226"/>
      <c r="E5" s="226">
        <f t="shared" ref="E5:E68" si="0">C5*D5</f>
        <v>0</v>
      </c>
    </row>
    <row r="6" spans="1:5" ht="28.5" x14ac:dyDescent="0.2">
      <c r="A6" s="223">
        <v>3</v>
      </c>
      <c r="B6" s="224" t="s">
        <v>112</v>
      </c>
      <c r="C6" s="225">
        <v>6</v>
      </c>
      <c r="D6" s="226"/>
      <c r="E6" s="226">
        <f t="shared" si="0"/>
        <v>0</v>
      </c>
    </row>
    <row r="7" spans="1:5" ht="28.5" x14ac:dyDescent="0.2">
      <c r="A7" s="223">
        <v>4</v>
      </c>
      <c r="B7" s="224" t="s">
        <v>113</v>
      </c>
      <c r="C7" s="225">
        <v>6</v>
      </c>
      <c r="D7" s="226"/>
      <c r="E7" s="226">
        <f t="shared" si="0"/>
        <v>0</v>
      </c>
    </row>
    <row r="8" spans="1:5" ht="28.5" x14ac:dyDescent="0.2">
      <c r="A8" s="223">
        <v>5</v>
      </c>
      <c r="B8" s="224" t="s">
        <v>114</v>
      </c>
      <c r="C8" s="225">
        <v>8</v>
      </c>
      <c r="D8" s="226"/>
      <c r="E8" s="226">
        <f t="shared" si="0"/>
        <v>0</v>
      </c>
    </row>
    <row r="9" spans="1:5" ht="14.25" x14ac:dyDescent="0.2">
      <c r="A9" s="223">
        <v>6</v>
      </c>
      <c r="B9" s="224" t="s">
        <v>115</v>
      </c>
      <c r="C9" s="225">
        <v>8</v>
      </c>
      <c r="D9" s="226"/>
      <c r="E9" s="226">
        <f t="shared" si="0"/>
        <v>0</v>
      </c>
    </row>
    <row r="10" spans="1:5" ht="28.5" x14ac:dyDescent="0.2">
      <c r="A10" s="223">
        <v>7</v>
      </c>
      <c r="B10" s="224" t="s">
        <v>116</v>
      </c>
      <c r="C10" s="225">
        <v>8</v>
      </c>
      <c r="D10" s="226"/>
      <c r="E10" s="226">
        <f t="shared" si="0"/>
        <v>0</v>
      </c>
    </row>
    <row r="11" spans="1:5" ht="28.5" x14ac:dyDescent="0.2">
      <c r="A11" s="223">
        <v>8</v>
      </c>
      <c r="B11" s="224" t="s">
        <v>117</v>
      </c>
      <c r="C11" s="225">
        <v>4</v>
      </c>
      <c r="D11" s="226"/>
      <c r="E11" s="226">
        <f t="shared" si="0"/>
        <v>0</v>
      </c>
    </row>
    <row r="12" spans="1:5" ht="85.5" x14ac:dyDescent="0.2">
      <c r="A12" s="223">
        <v>9</v>
      </c>
      <c r="B12" s="224" t="s">
        <v>118</v>
      </c>
      <c r="C12" s="225">
        <v>2</v>
      </c>
      <c r="D12" s="226"/>
      <c r="E12" s="226">
        <f t="shared" si="0"/>
        <v>0</v>
      </c>
    </row>
    <row r="13" spans="1:5" ht="28.5" x14ac:dyDescent="0.2">
      <c r="A13" s="223">
        <v>10</v>
      </c>
      <c r="B13" s="224" t="s">
        <v>119</v>
      </c>
      <c r="C13" s="225">
        <v>2</v>
      </c>
      <c r="D13" s="226"/>
      <c r="E13" s="226">
        <f t="shared" si="0"/>
        <v>0</v>
      </c>
    </row>
    <row r="14" spans="1:5" ht="28.5" x14ac:dyDescent="0.2">
      <c r="A14" s="223">
        <v>11</v>
      </c>
      <c r="B14" s="224" t="s">
        <v>120</v>
      </c>
      <c r="C14" s="225">
        <v>3</v>
      </c>
      <c r="D14" s="226"/>
      <c r="E14" s="226">
        <f t="shared" si="0"/>
        <v>0</v>
      </c>
    </row>
    <row r="15" spans="1:5" ht="14.25" x14ac:dyDescent="0.2">
      <c r="A15" s="223">
        <v>12</v>
      </c>
      <c r="B15" s="224" t="s">
        <v>121</v>
      </c>
      <c r="C15" s="225">
        <v>4</v>
      </c>
      <c r="D15" s="226"/>
      <c r="E15" s="226">
        <f t="shared" si="0"/>
        <v>0</v>
      </c>
    </row>
    <row r="16" spans="1:5" ht="42.75" x14ac:dyDescent="0.2">
      <c r="A16" s="223">
        <v>13</v>
      </c>
      <c r="B16" s="224" t="s">
        <v>122</v>
      </c>
      <c r="C16" s="225">
        <v>8</v>
      </c>
      <c r="D16" s="226"/>
      <c r="E16" s="226">
        <f t="shared" si="0"/>
        <v>0</v>
      </c>
    </row>
    <row r="17" spans="1:5" ht="14.25" x14ac:dyDescent="0.2">
      <c r="A17" s="223">
        <v>14</v>
      </c>
      <c r="B17" s="224" t="s">
        <v>123</v>
      </c>
      <c r="C17" s="225">
        <v>8</v>
      </c>
      <c r="D17" s="226"/>
      <c r="E17" s="226">
        <f t="shared" si="0"/>
        <v>0</v>
      </c>
    </row>
    <row r="18" spans="1:5" ht="28.5" x14ac:dyDescent="0.2">
      <c r="A18" s="223">
        <v>15</v>
      </c>
      <c r="B18" s="224" t="s">
        <v>124</v>
      </c>
      <c r="C18" s="225">
        <v>6</v>
      </c>
      <c r="D18" s="226"/>
      <c r="E18" s="226">
        <f t="shared" si="0"/>
        <v>0</v>
      </c>
    </row>
    <row r="19" spans="1:5" ht="14.25" x14ac:dyDescent="0.2">
      <c r="A19" s="223">
        <v>16</v>
      </c>
      <c r="B19" s="224" t="s">
        <v>125</v>
      </c>
      <c r="C19" s="225">
        <v>6</v>
      </c>
      <c r="D19" s="226"/>
      <c r="E19" s="226">
        <f t="shared" si="0"/>
        <v>0</v>
      </c>
    </row>
    <row r="20" spans="1:5" ht="14.25" x14ac:dyDescent="0.2">
      <c r="A20" s="223">
        <v>17</v>
      </c>
      <c r="B20" s="224" t="s">
        <v>126</v>
      </c>
      <c r="C20" s="225">
        <v>15</v>
      </c>
      <c r="D20" s="226"/>
      <c r="E20" s="226">
        <f t="shared" si="0"/>
        <v>0</v>
      </c>
    </row>
    <row r="21" spans="1:5" ht="28.5" x14ac:dyDescent="0.2">
      <c r="A21" s="223">
        <v>18</v>
      </c>
      <c r="B21" s="224" t="s">
        <v>127</v>
      </c>
      <c r="C21" s="225">
        <v>6</v>
      </c>
      <c r="D21" s="226"/>
      <c r="E21" s="226">
        <f t="shared" si="0"/>
        <v>0</v>
      </c>
    </row>
    <row r="22" spans="1:5" ht="14.25" x14ac:dyDescent="0.2">
      <c r="A22" s="223">
        <v>19</v>
      </c>
      <c r="B22" s="224" t="s">
        <v>128</v>
      </c>
      <c r="C22" s="225">
        <v>2</v>
      </c>
      <c r="D22" s="226"/>
      <c r="E22" s="226">
        <f t="shared" si="0"/>
        <v>0</v>
      </c>
    </row>
    <row r="23" spans="1:5" ht="14.25" x14ac:dyDescent="0.2">
      <c r="A23" s="223">
        <v>20</v>
      </c>
      <c r="B23" s="224" t="s">
        <v>129</v>
      </c>
      <c r="C23" s="225">
        <v>1</v>
      </c>
      <c r="D23" s="226"/>
      <c r="E23" s="226">
        <f t="shared" si="0"/>
        <v>0</v>
      </c>
    </row>
    <row r="24" spans="1:5" ht="14.25" x14ac:dyDescent="0.2">
      <c r="A24" s="223">
        <v>21</v>
      </c>
      <c r="B24" s="224" t="s">
        <v>130</v>
      </c>
      <c r="C24" s="225">
        <v>2</v>
      </c>
      <c r="D24" s="226"/>
      <c r="E24" s="226">
        <f t="shared" si="0"/>
        <v>0</v>
      </c>
    </row>
    <row r="25" spans="1:5" ht="28.5" x14ac:dyDescent="0.2">
      <c r="A25" s="223">
        <v>22</v>
      </c>
      <c r="B25" s="224" t="s">
        <v>131</v>
      </c>
      <c r="C25" s="225">
        <v>2</v>
      </c>
      <c r="D25" s="226"/>
      <c r="E25" s="226">
        <f t="shared" si="0"/>
        <v>0</v>
      </c>
    </row>
    <row r="26" spans="1:5" ht="28.5" x14ac:dyDescent="0.2">
      <c r="A26" s="223">
        <v>23</v>
      </c>
      <c r="B26" s="224" t="s">
        <v>132</v>
      </c>
      <c r="C26" s="225">
        <v>3</v>
      </c>
      <c r="D26" s="226"/>
      <c r="E26" s="226">
        <f t="shared" si="0"/>
        <v>0</v>
      </c>
    </row>
    <row r="27" spans="1:5" ht="28.5" x14ac:dyDescent="0.2">
      <c r="A27" s="223">
        <v>24</v>
      </c>
      <c r="B27" s="224" t="s">
        <v>133</v>
      </c>
      <c r="C27" s="225">
        <v>1</v>
      </c>
      <c r="D27" s="226"/>
      <c r="E27" s="226">
        <f t="shared" si="0"/>
        <v>0</v>
      </c>
    </row>
    <row r="28" spans="1:5" ht="14.25" x14ac:dyDescent="0.2">
      <c r="A28" s="223">
        <v>25</v>
      </c>
      <c r="B28" s="224" t="s">
        <v>134</v>
      </c>
      <c r="C28" s="225">
        <v>2</v>
      </c>
      <c r="D28" s="226"/>
      <c r="E28" s="226">
        <f t="shared" si="0"/>
        <v>0</v>
      </c>
    </row>
    <row r="29" spans="1:5" ht="14.25" x14ac:dyDescent="0.2">
      <c r="A29" s="223">
        <v>26</v>
      </c>
      <c r="B29" s="224" t="s">
        <v>135</v>
      </c>
      <c r="C29" s="225">
        <v>5</v>
      </c>
      <c r="D29" s="226"/>
      <c r="E29" s="226">
        <f t="shared" si="0"/>
        <v>0</v>
      </c>
    </row>
    <row r="30" spans="1:5" ht="28.5" x14ac:dyDescent="0.2">
      <c r="A30" s="223">
        <v>27</v>
      </c>
      <c r="B30" s="224" t="s">
        <v>136</v>
      </c>
      <c r="C30" s="225">
        <v>6</v>
      </c>
      <c r="D30" s="226"/>
      <c r="E30" s="226">
        <f t="shared" si="0"/>
        <v>0</v>
      </c>
    </row>
    <row r="31" spans="1:5" ht="28.5" x14ac:dyDescent="0.2">
      <c r="A31" s="223">
        <v>28</v>
      </c>
      <c r="B31" s="224" t="s">
        <v>137</v>
      </c>
      <c r="C31" s="225">
        <v>5</v>
      </c>
      <c r="D31" s="226"/>
      <c r="E31" s="226">
        <f t="shared" si="0"/>
        <v>0</v>
      </c>
    </row>
    <row r="32" spans="1:5" ht="14.25" x14ac:dyDescent="0.2">
      <c r="A32" s="223">
        <v>29</v>
      </c>
      <c r="B32" s="224" t="s">
        <v>138</v>
      </c>
      <c r="C32" s="225">
        <v>2</v>
      </c>
      <c r="D32" s="226"/>
      <c r="E32" s="226">
        <f t="shared" si="0"/>
        <v>0</v>
      </c>
    </row>
    <row r="33" spans="1:5" ht="14.25" x14ac:dyDescent="0.2">
      <c r="A33" s="223">
        <v>30</v>
      </c>
      <c r="B33" s="224" t="s">
        <v>139</v>
      </c>
      <c r="C33" s="225">
        <v>2</v>
      </c>
      <c r="D33" s="226"/>
      <c r="E33" s="226">
        <f t="shared" si="0"/>
        <v>0</v>
      </c>
    </row>
    <row r="34" spans="1:5" ht="28.5" x14ac:dyDescent="0.2">
      <c r="A34" s="223">
        <v>31</v>
      </c>
      <c r="B34" s="224" t="s">
        <v>140</v>
      </c>
      <c r="C34" s="225">
        <v>4</v>
      </c>
      <c r="D34" s="226"/>
      <c r="E34" s="226">
        <f t="shared" si="0"/>
        <v>0</v>
      </c>
    </row>
    <row r="35" spans="1:5" ht="14.25" x14ac:dyDescent="0.2">
      <c r="A35" s="223">
        <v>32</v>
      </c>
      <c r="B35" s="224" t="s">
        <v>141</v>
      </c>
      <c r="C35" s="225">
        <v>2</v>
      </c>
      <c r="D35" s="226"/>
      <c r="E35" s="226">
        <f t="shared" si="0"/>
        <v>0</v>
      </c>
    </row>
    <row r="36" spans="1:5" ht="14.25" x14ac:dyDescent="0.2">
      <c r="A36" s="223">
        <v>33</v>
      </c>
      <c r="B36" s="224" t="s">
        <v>142</v>
      </c>
      <c r="C36" s="225">
        <v>3</v>
      </c>
      <c r="D36" s="226"/>
      <c r="E36" s="226">
        <f t="shared" si="0"/>
        <v>0</v>
      </c>
    </row>
    <row r="37" spans="1:5" ht="28.5" x14ac:dyDescent="0.2">
      <c r="A37" s="223">
        <v>34</v>
      </c>
      <c r="B37" s="224" t="s">
        <v>143</v>
      </c>
      <c r="C37" s="225">
        <v>15</v>
      </c>
      <c r="D37" s="226"/>
      <c r="E37" s="226">
        <f t="shared" si="0"/>
        <v>0</v>
      </c>
    </row>
    <row r="38" spans="1:5" ht="128.25" x14ac:dyDescent="0.2">
      <c r="A38" s="223">
        <v>35</v>
      </c>
      <c r="B38" s="224" t="s">
        <v>144</v>
      </c>
      <c r="C38" s="225">
        <v>12</v>
      </c>
      <c r="D38" s="226"/>
      <c r="E38" s="226">
        <f t="shared" si="0"/>
        <v>0</v>
      </c>
    </row>
    <row r="39" spans="1:5" ht="14.25" x14ac:dyDescent="0.2">
      <c r="A39" s="223">
        <v>36</v>
      </c>
      <c r="B39" s="224" t="s">
        <v>145</v>
      </c>
      <c r="C39" s="225">
        <v>4</v>
      </c>
      <c r="D39" s="226"/>
      <c r="E39" s="226">
        <f t="shared" si="0"/>
        <v>0</v>
      </c>
    </row>
    <row r="40" spans="1:5" ht="14.25" x14ac:dyDescent="0.2">
      <c r="A40" s="223">
        <v>37</v>
      </c>
      <c r="B40" s="224" t="s">
        <v>146</v>
      </c>
      <c r="C40" s="225">
        <v>1</v>
      </c>
      <c r="D40" s="226"/>
      <c r="E40" s="226">
        <f t="shared" si="0"/>
        <v>0</v>
      </c>
    </row>
    <row r="41" spans="1:5" ht="28.5" x14ac:dyDescent="0.2">
      <c r="A41" s="223">
        <v>38</v>
      </c>
      <c r="B41" s="224" t="s">
        <v>147</v>
      </c>
      <c r="C41" s="225">
        <v>8</v>
      </c>
      <c r="D41" s="226"/>
      <c r="E41" s="226">
        <f t="shared" si="0"/>
        <v>0</v>
      </c>
    </row>
    <row r="42" spans="1:5" ht="14.25" x14ac:dyDescent="0.2">
      <c r="A42" s="223">
        <v>39</v>
      </c>
      <c r="B42" s="224" t="s">
        <v>148</v>
      </c>
      <c r="C42" s="225">
        <v>1</v>
      </c>
      <c r="D42" s="226"/>
      <c r="E42" s="226">
        <f t="shared" si="0"/>
        <v>0</v>
      </c>
    </row>
    <row r="43" spans="1:5" ht="14.25" x14ac:dyDescent="0.2">
      <c r="A43" s="223">
        <v>40</v>
      </c>
      <c r="B43" s="224" t="s">
        <v>149</v>
      </c>
      <c r="C43" s="225">
        <v>2</v>
      </c>
      <c r="D43" s="226"/>
      <c r="E43" s="226">
        <f t="shared" si="0"/>
        <v>0</v>
      </c>
    </row>
    <row r="44" spans="1:5" ht="14.25" x14ac:dyDescent="0.2">
      <c r="A44" s="223">
        <v>41</v>
      </c>
      <c r="B44" s="224" t="s">
        <v>150</v>
      </c>
      <c r="C44" s="225">
        <v>1</v>
      </c>
      <c r="D44" s="226"/>
      <c r="E44" s="226">
        <f t="shared" si="0"/>
        <v>0</v>
      </c>
    </row>
    <row r="45" spans="1:5" ht="14.25" x14ac:dyDescent="0.2">
      <c r="A45" s="223">
        <v>42</v>
      </c>
      <c r="B45" s="224" t="s">
        <v>151</v>
      </c>
      <c r="C45" s="225">
        <v>1</v>
      </c>
      <c r="D45" s="226"/>
      <c r="E45" s="226">
        <f t="shared" si="0"/>
        <v>0</v>
      </c>
    </row>
    <row r="46" spans="1:5" ht="28.5" x14ac:dyDescent="0.2">
      <c r="A46" s="223">
        <v>43</v>
      </c>
      <c r="B46" s="224" t="s">
        <v>152</v>
      </c>
      <c r="C46" s="225">
        <v>1</v>
      </c>
      <c r="D46" s="226"/>
      <c r="E46" s="226">
        <f t="shared" si="0"/>
        <v>0</v>
      </c>
    </row>
    <row r="47" spans="1:5" ht="71.25" x14ac:dyDescent="0.2">
      <c r="A47" s="223">
        <v>44</v>
      </c>
      <c r="B47" s="224" t="s">
        <v>153</v>
      </c>
      <c r="C47" s="225">
        <v>1</v>
      </c>
      <c r="D47" s="226"/>
      <c r="E47" s="226">
        <f t="shared" si="0"/>
        <v>0</v>
      </c>
    </row>
    <row r="48" spans="1:5" ht="42.75" x14ac:dyDescent="0.2">
      <c r="A48" s="223">
        <v>45</v>
      </c>
      <c r="B48" s="224" t="s">
        <v>154</v>
      </c>
      <c r="C48" s="225">
        <v>1</v>
      </c>
      <c r="D48" s="226"/>
      <c r="E48" s="226">
        <f t="shared" si="0"/>
        <v>0</v>
      </c>
    </row>
    <row r="49" spans="1:5" ht="28.5" x14ac:dyDescent="0.2">
      <c r="A49" s="223">
        <v>46</v>
      </c>
      <c r="B49" s="224" t="s">
        <v>155</v>
      </c>
      <c r="C49" s="225">
        <v>1</v>
      </c>
      <c r="D49" s="226"/>
      <c r="E49" s="226">
        <f t="shared" si="0"/>
        <v>0</v>
      </c>
    </row>
    <row r="50" spans="1:5" ht="28.5" x14ac:dyDescent="0.2">
      <c r="A50" s="223">
        <v>47</v>
      </c>
      <c r="B50" s="224" t="s">
        <v>156</v>
      </c>
      <c r="C50" s="225">
        <v>2</v>
      </c>
      <c r="D50" s="226"/>
      <c r="E50" s="226">
        <f t="shared" si="0"/>
        <v>0</v>
      </c>
    </row>
    <row r="51" spans="1:5" ht="14.25" x14ac:dyDescent="0.2">
      <c r="A51" s="223">
        <v>48</v>
      </c>
      <c r="B51" s="224" t="s">
        <v>157</v>
      </c>
      <c r="C51" s="225">
        <v>10</v>
      </c>
      <c r="D51" s="226"/>
      <c r="E51" s="226">
        <f t="shared" si="0"/>
        <v>0</v>
      </c>
    </row>
    <row r="52" spans="1:5" ht="28.5" x14ac:dyDescent="0.2">
      <c r="A52" s="223">
        <v>49</v>
      </c>
      <c r="B52" s="224" t="s">
        <v>158</v>
      </c>
      <c r="C52" s="225">
        <v>3</v>
      </c>
      <c r="D52" s="226"/>
      <c r="E52" s="226">
        <f t="shared" si="0"/>
        <v>0</v>
      </c>
    </row>
    <row r="53" spans="1:5" ht="28.5" x14ac:dyDescent="0.2">
      <c r="A53" s="223">
        <v>50</v>
      </c>
      <c r="B53" s="224" t="s">
        <v>159</v>
      </c>
      <c r="C53" s="225">
        <v>17</v>
      </c>
      <c r="D53" s="226"/>
      <c r="E53" s="226">
        <f t="shared" si="0"/>
        <v>0</v>
      </c>
    </row>
    <row r="54" spans="1:5" ht="14.25" x14ac:dyDescent="0.2">
      <c r="A54" s="223">
        <v>51</v>
      </c>
      <c r="B54" s="224" t="s">
        <v>160</v>
      </c>
      <c r="C54" s="225">
        <v>16</v>
      </c>
      <c r="D54" s="226"/>
      <c r="E54" s="226">
        <f t="shared" si="0"/>
        <v>0</v>
      </c>
    </row>
    <row r="55" spans="1:5" ht="28.5" x14ac:dyDescent="0.2">
      <c r="A55" s="223">
        <v>52</v>
      </c>
      <c r="B55" s="224" t="s">
        <v>161</v>
      </c>
      <c r="C55" s="225">
        <v>4</v>
      </c>
      <c r="D55" s="226"/>
      <c r="E55" s="226">
        <f t="shared" si="0"/>
        <v>0</v>
      </c>
    </row>
    <row r="56" spans="1:5" ht="14.25" x14ac:dyDescent="0.2">
      <c r="A56" s="223">
        <v>53</v>
      </c>
      <c r="B56" s="224" t="s">
        <v>162</v>
      </c>
      <c r="C56" s="225">
        <v>3</v>
      </c>
      <c r="D56" s="226"/>
      <c r="E56" s="226">
        <f t="shared" si="0"/>
        <v>0</v>
      </c>
    </row>
    <row r="57" spans="1:5" ht="14.25" x14ac:dyDescent="0.2">
      <c r="A57" s="223">
        <v>54</v>
      </c>
      <c r="B57" s="224" t="s">
        <v>163</v>
      </c>
      <c r="C57" s="225">
        <v>8</v>
      </c>
      <c r="D57" s="226"/>
      <c r="E57" s="226">
        <f t="shared" si="0"/>
        <v>0</v>
      </c>
    </row>
    <row r="58" spans="1:5" ht="14.25" x14ac:dyDescent="0.2">
      <c r="A58" s="223">
        <v>55</v>
      </c>
      <c r="B58" s="224" t="s">
        <v>164</v>
      </c>
      <c r="C58" s="225">
        <v>2</v>
      </c>
      <c r="D58" s="226"/>
      <c r="E58" s="226">
        <f t="shared" si="0"/>
        <v>0</v>
      </c>
    </row>
    <row r="59" spans="1:5" ht="14.25" x14ac:dyDescent="0.2">
      <c r="A59" s="223">
        <v>56</v>
      </c>
      <c r="B59" s="224" t="s">
        <v>165</v>
      </c>
      <c r="C59" s="225">
        <v>1</v>
      </c>
      <c r="D59" s="226"/>
      <c r="E59" s="226">
        <f t="shared" si="0"/>
        <v>0</v>
      </c>
    </row>
    <row r="60" spans="1:5" ht="28.5" x14ac:dyDescent="0.2">
      <c r="A60" s="223">
        <v>57</v>
      </c>
      <c r="B60" s="224" t="s">
        <v>166</v>
      </c>
      <c r="C60" s="225">
        <v>5</v>
      </c>
      <c r="D60" s="226"/>
      <c r="E60" s="226">
        <f t="shared" si="0"/>
        <v>0</v>
      </c>
    </row>
    <row r="61" spans="1:5" ht="14.25" x14ac:dyDescent="0.2">
      <c r="A61" s="223">
        <v>58</v>
      </c>
      <c r="B61" s="224" t="s">
        <v>167</v>
      </c>
      <c r="C61" s="225">
        <v>8</v>
      </c>
      <c r="D61" s="226"/>
      <c r="E61" s="226">
        <f t="shared" si="0"/>
        <v>0</v>
      </c>
    </row>
    <row r="62" spans="1:5" ht="14.25" x14ac:dyDescent="0.2">
      <c r="A62" s="223">
        <v>59</v>
      </c>
      <c r="B62" s="224" t="s">
        <v>168</v>
      </c>
      <c r="C62" s="225">
        <v>2</v>
      </c>
      <c r="D62" s="226"/>
      <c r="E62" s="226">
        <f t="shared" si="0"/>
        <v>0</v>
      </c>
    </row>
    <row r="63" spans="1:5" ht="14.25" x14ac:dyDescent="0.2">
      <c r="A63" s="223">
        <v>60</v>
      </c>
      <c r="B63" s="224" t="s">
        <v>169</v>
      </c>
      <c r="C63" s="225">
        <v>1</v>
      </c>
      <c r="D63" s="226"/>
      <c r="E63" s="226">
        <f t="shared" si="0"/>
        <v>0</v>
      </c>
    </row>
    <row r="64" spans="1:5" ht="14.25" x14ac:dyDescent="0.2">
      <c r="A64" s="223">
        <v>61</v>
      </c>
      <c r="B64" s="224" t="s">
        <v>170</v>
      </c>
      <c r="C64" s="225">
        <v>1</v>
      </c>
      <c r="D64" s="226"/>
      <c r="E64" s="226">
        <f t="shared" si="0"/>
        <v>0</v>
      </c>
    </row>
    <row r="65" spans="1:5" ht="14.25" x14ac:dyDescent="0.2">
      <c r="A65" s="223">
        <v>62</v>
      </c>
      <c r="B65" s="224" t="s">
        <v>171</v>
      </c>
      <c r="C65" s="225">
        <v>2</v>
      </c>
      <c r="D65" s="226"/>
      <c r="E65" s="226">
        <f t="shared" si="0"/>
        <v>0</v>
      </c>
    </row>
    <row r="66" spans="1:5" ht="57" x14ac:dyDescent="0.2">
      <c r="A66" s="223">
        <v>63</v>
      </c>
      <c r="B66" s="224" t="s">
        <v>172</v>
      </c>
      <c r="C66" s="225">
        <v>1</v>
      </c>
      <c r="D66" s="226"/>
      <c r="E66" s="226">
        <f t="shared" si="0"/>
        <v>0</v>
      </c>
    </row>
    <row r="67" spans="1:5" ht="42.75" x14ac:dyDescent="0.2">
      <c r="A67" s="223">
        <v>64</v>
      </c>
      <c r="B67" s="224" t="s">
        <v>173</v>
      </c>
      <c r="C67" s="225">
        <v>1</v>
      </c>
      <c r="D67" s="226"/>
      <c r="E67" s="226">
        <f t="shared" si="0"/>
        <v>0</v>
      </c>
    </row>
    <row r="68" spans="1:5" ht="14.25" x14ac:dyDescent="0.2">
      <c r="A68" s="223">
        <v>65</v>
      </c>
      <c r="B68" s="224" t="s">
        <v>174</v>
      </c>
      <c r="C68" s="225">
        <v>2</v>
      </c>
      <c r="D68" s="226"/>
      <c r="E68" s="226">
        <f t="shared" si="0"/>
        <v>0</v>
      </c>
    </row>
    <row r="69" spans="1:5" ht="14.25" x14ac:dyDescent="0.2">
      <c r="A69" s="223">
        <v>66</v>
      </c>
      <c r="B69" s="224" t="s">
        <v>175</v>
      </c>
      <c r="C69" s="225">
        <v>1</v>
      </c>
      <c r="D69" s="226"/>
      <c r="E69" s="226">
        <f t="shared" ref="E69:E87" si="1">C69*D69</f>
        <v>0</v>
      </c>
    </row>
    <row r="70" spans="1:5" ht="14.25" x14ac:dyDescent="0.2">
      <c r="A70" s="223">
        <v>67</v>
      </c>
      <c r="B70" s="224" t="s">
        <v>176</v>
      </c>
      <c r="C70" s="225">
        <v>1</v>
      </c>
      <c r="D70" s="226"/>
      <c r="E70" s="226">
        <f t="shared" si="1"/>
        <v>0</v>
      </c>
    </row>
    <row r="71" spans="1:5" ht="28.5" x14ac:dyDescent="0.2">
      <c r="A71" s="223">
        <v>68</v>
      </c>
      <c r="B71" s="224" t="s">
        <v>177</v>
      </c>
      <c r="C71" s="225">
        <v>1</v>
      </c>
      <c r="D71" s="226"/>
      <c r="E71" s="226">
        <f t="shared" si="1"/>
        <v>0</v>
      </c>
    </row>
    <row r="72" spans="1:5" ht="28.5" x14ac:dyDescent="0.2">
      <c r="A72" s="223">
        <v>69</v>
      </c>
      <c r="B72" s="224" t="s">
        <v>178</v>
      </c>
      <c r="C72" s="225">
        <v>17</v>
      </c>
      <c r="D72" s="226"/>
      <c r="E72" s="226">
        <f t="shared" si="1"/>
        <v>0</v>
      </c>
    </row>
    <row r="73" spans="1:5" ht="28.5" x14ac:dyDescent="0.2">
      <c r="A73" s="223">
        <v>70</v>
      </c>
      <c r="B73" s="224" t="s">
        <v>179</v>
      </c>
      <c r="C73" s="225">
        <v>1</v>
      </c>
      <c r="D73" s="226"/>
      <c r="E73" s="226">
        <f t="shared" si="1"/>
        <v>0</v>
      </c>
    </row>
    <row r="74" spans="1:5" ht="14.25" x14ac:dyDescent="0.2">
      <c r="A74" s="223">
        <v>71</v>
      </c>
      <c r="B74" s="224" t="s">
        <v>180</v>
      </c>
      <c r="C74" s="225">
        <v>3</v>
      </c>
      <c r="D74" s="226"/>
      <c r="E74" s="226">
        <f t="shared" si="1"/>
        <v>0</v>
      </c>
    </row>
    <row r="75" spans="1:5" ht="14.25" x14ac:dyDescent="0.2">
      <c r="A75" s="223">
        <v>72</v>
      </c>
      <c r="B75" s="224" t="s">
        <v>181</v>
      </c>
      <c r="C75" s="225">
        <v>2</v>
      </c>
      <c r="D75" s="226"/>
      <c r="E75" s="226">
        <f t="shared" si="1"/>
        <v>0</v>
      </c>
    </row>
    <row r="76" spans="1:5" ht="14.25" x14ac:dyDescent="0.2">
      <c r="A76" s="223">
        <v>73</v>
      </c>
      <c r="B76" s="224" t="s">
        <v>182</v>
      </c>
      <c r="C76" s="225">
        <v>2</v>
      </c>
      <c r="D76" s="226"/>
      <c r="E76" s="226">
        <f t="shared" si="1"/>
        <v>0</v>
      </c>
    </row>
    <row r="77" spans="1:5" ht="14.25" x14ac:dyDescent="0.2">
      <c r="A77" s="223">
        <v>74</v>
      </c>
      <c r="B77" s="224" t="s">
        <v>183</v>
      </c>
      <c r="C77" s="225">
        <v>2</v>
      </c>
      <c r="D77" s="226"/>
      <c r="E77" s="226">
        <f t="shared" si="1"/>
        <v>0</v>
      </c>
    </row>
    <row r="78" spans="1:5" ht="28.5" x14ac:dyDescent="0.2">
      <c r="A78" s="223">
        <v>75</v>
      </c>
      <c r="B78" s="224" t="s">
        <v>184</v>
      </c>
      <c r="C78" s="225">
        <v>2</v>
      </c>
      <c r="D78" s="226"/>
      <c r="E78" s="226">
        <f t="shared" si="1"/>
        <v>0</v>
      </c>
    </row>
    <row r="79" spans="1:5" ht="14.25" x14ac:dyDescent="0.2">
      <c r="A79" s="223">
        <v>76</v>
      </c>
      <c r="B79" s="224" t="s">
        <v>185</v>
      </c>
      <c r="C79" s="225">
        <v>5</v>
      </c>
      <c r="D79" s="226"/>
      <c r="E79" s="226">
        <f t="shared" si="1"/>
        <v>0</v>
      </c>
    </row>
    <row r="80" spans="1:5" ht="14.25" x14ac:dyDescent="0.2">
      <c r="A80" s="223">
        <v>77</v>
      </c>
      <c r="B80" s="224" t="s">
        <v>186</v>
      </c>
      <c r="C80" s="225">
        <v>5</v>
      </c>
      <c r="D80" s="226"/>
      <c r="E80" s="226">
        <f t="shared" si="1"/>
        <v>0</v>
      </c>
    </row>
    <row r="81" spans="1:5" ht="14.25" x14ac:dyDescent="0.2">
      <c r="A81" s="223">
        <v>78</v>
      </c>
      <c r="B81" s="224" t="s">
        <v>187</v>
      </c>
      <c r="C81" s="225">
        <v>5</v>
      </c>
      <c r="D81" s="226"/>
      <c r="E81" s="226">
        <f t="shared" si="1"/>
        <v>0</v>
      </c>
    </row>
    <row r="82" spans="1:5" ht="14.25" x14ac:dyDescent="0.2">
      <c r="A82" s="223">
        <v>79</v>
      </c>
      <c r="B82" s="224" t="s">
        <v>188</v>
      </c>
      <c r="C82" s="225">
        <v>5</v>
      </c>
      <c r="D82" s="226"/>
      <c r="E82" s="226">
        <f t="shared" si="1"/>
        <v>0</v>
      </c>
    </row>
    <row r="83" spans="1:5" ht="14.25" x14ac:dyDescent="0.2">
      <c r="A83" s="223">
        <v>80</v>
      </c>
      <c r="B83" s="224" t="s">
        <v>189</v>
      </c>
      <c r="C83" s="225">
        <v>5</v>
      </c>
      <c r="D83" s="226"/>
      <c r="E83" s="226">
        <f t="shared" si="1"/>
        <v>0</v>
      </c>
    </row>
    <row r="84" spans="1:5" ht="28.5" x14ac:dyDescent="0.2">
      <c r="A84" s="223">
        <v>81</v>
      </c>
      <c r="B84" s="224" t="s">
        <v>190</v>
      </c>
      <c r="C84" s="225">
        <v>1</v>
      </c>
      <c r="D84" s="226"/>
      <c r="E84" s="226">
        <f t="shared" si="1"/>
        <v>0</v>
      </c>
    </row>
    <row r="85" spans="1:5" ht="14.25" x14ac:dyDescent="0.2">
      <c r="A85" s="223">
        <v>82</v>
      </c>
      <c r="B85" s="224" t="s">
        <v>191</v>
      </c>
      <c r="C85" s="225">
        <v>20</v>
      </c>
      <c r="D85" s="226"/>
      <c r="E85" s="226">
        <f t="shared" si="1"/>
        <v>0</v>
      </c>
    </row>
    <row r="86" spans="1:5" ht="14.25" x14ac:dyDescent="0.2">
      <c r="A86" s="223">
        <v>83</v>
      </c>
      <c r="B86" s="224" t="s">
        <v>192</v>
      </c>
      <c r="C86" s="225">
        <v>20</v>
      </c>
      <c r="D86" s="226"/>
      <c r="E86" s="226">
        <f t="shared" si="1"/>
        <v>0</v>
      </c>
    </row>
    <row r="87" spans="1:5" ht="14.25" x14ac:dyDescent="0.2">
      <c r="A87" s="223">
        <v>84</v>
      </c>
      <c r="B87" s="224" t="s">
        <v>193</v>
      </c>
      <c r="C87" s="225">
        <v>30</v>
      </c>
      <c r="D87" s="226"/>
      <c r="E87" s="226">
        <f t="shared" si="1"/>
        <v>0</v>
      </c>
    </row>
    <row r="88" spans="1:5" ht="15" x14ac:dyDescent="0.25">
      <c r="A88" s="267" t="s">
        <v>194</v>
      </c>
      <c r="B88" s="268"/>
      <c r="C88" s="268"/>
      <c r="D88" s="269"/>
      <c r="E88" s="227">
        <f>SUM(E4:E87)</f>
        <v>0</v>
      </c>
    </row>
    <row r="89" spans="1:5" x14ac:dyDescent="0.2">
      <c r="B89" s="228"/>
      <c r="C89" s="228"/>
      <c r="D89" s="228"/>
      <c r="E89" s="228"/>
    </row>
    <row r="90" spans="1:5" x14ac:dyDescent="0.2">
      <c r="A90" s="14" t="s">
        <v>195</v>
      </c>
    </row>
    <row r="92" spans="1:5" x14ac:dyDescent="0.2">
      <c r="B92" s="14"/>
    </row>
    <row r="93" spans="1:5" x14ac:dyDescent="0.2">
      <c r="B93" s="14"/>
    </row>
    <row r="94" spans="1:5" x14ac:dyDescent="0.2">
      <c r="B94" s="14"/>
    </row>
  </sheetData>
  <mergeCells count="3">
    <mergeCell ref="A88:D88"/>
    <mergeCell ref="A1:E1"/>
    <mergeCell ref="A2:E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aed6f5-3565-493a-b98c-a0de4f692956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147ABE0C63DE54AB7AE18FBB6BD72C4" ma:contentTypeVersion="12" ma:contentTypeDescription="Crie um novo documento." ma:contentTypeScope="" ma:versionID="a2217c358f4cef873e0cf1a9704c2530">
  <xsd:schema xmlns:xsd="http://www.w3.org/2001/XMLSchema" xmlns:xs="http://www.w3.org/2001/XMLSchema" xmlns:p="http://schemas.microsoft.com/office/2006/metadata/properties" xmlns:ns2="ddaed6f5-3565-493a-b98c-a0de4f692956" xmlns:ns3="d742ac6e-0242-4aa1-843d-8ddf8d4a6b13" targetNamespace="http://schemas.microsoft.com/office/2006/metadata/properties" ma:root="true" ma:fieldsID="2b590a557a0205a4ddd847f9406706e9" ns2:_="" ns3:_="">
    <xsd:import namespace="ddaed6f5-3565-493a-b98c-a0de4f692956"/>
    <xsd:import namespace="d742ac6e-0242-4aa1-843d-8ddf8d4a6b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aed6f5-3565-493a-b98c-a0de4f6929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5d3ef64a-58ba-480e-84dd-f493bfc743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42ac6e-0242-4aa1-843d-8ddf8d4a6b1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A2EF33-A5AF-4510-A0D9-65CE33304924}">
  <ds:schemaRefs>
    <ds:schemaRef ds:uri="http://schemas.microsoft.com/office/2006/metadata/properties"/>
    <ds:schemaRef ds:uri="http://schemas.microsoft.com/office/infopath/2007/PartnerControls"/>
    <ds:schemaRef ds:uri="ddaed6f5-3565-493a-b98c-a0de4f692956"/>
  </ds:schemaRefs>
</ds:datastoreItem>
</file>

<file path=customXml/itemProps2.xml><?xml version="1.0" encoding="utf-8"?>
<ds:datastoreItem xmlns:ds="http://schemas.openxmlformats.org/officeDocument/2006/customXml" ds:itemID="{4F6F89AA-6F9B-4C8D-8109-A21105FDC1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aed6f5-3565-493a-b98c-a0de4f692956"/>
    <ds:schemaRef ds:uri="d742ac6e-0242-4aa1-843d-8ddf8d4a6b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625012-EF5E-4C76-9EA6-043B5F80B9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Composição de Custos</vt:lpstr>
      <vt:lpstr>Equipamentos</vt:lpstr>
      <vt:lpstr>'Composição de Custos'!Area_de_impressao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Luciene Antunes Dias de Oliveira</dc:creator>
  <cp:keywords/>
  <dc:description/>
  <cp:lastModifiedBy>Julio Cesar Augusto da Silva</cp:lastModifiedBy>
  <cp:revision/>
  <dcterms:created xsi:type="dcterms:W3CDTF">2017-03-13T16:07:10Z</dcterms:created>
  <dcterms:modified xsi:type="dcterms:W3CDTF">2024-04-19T13:41:12Z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0x0101006147ABE0C63DE54AB7AE18FBB6BD72C4</vt:lpwstr>
  </property>
  <property fmtid="{D5CDD505-2E9C-101B-9397-08002B2CF9AE}" pid="3" name="Order">
    <vt:r8>10400</vt:r8>
  </property>
  <property fmtid="{D5CDD505-2E9C-101B-9397-08002B2CF9AE}" pid="4" name="MediaServiceImageTags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</Properties>
</file>