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050" yWindow="0" windowWidth="12795" windowHeight="12765"/>
  </bookViews>
  <sheets>
    <sheet name="Plan1" sheetId="1" r:id="rId1"/>
    <sheet name="Plan2" sheetId="2" r:id="rId2"/>
    <sheet name="Plan3" sheetId="3" r:id="rId3"/>
  </sheets>
  <definedNames>
    <definedName name="_xlnm.Print_Area" localSheetId="0">Plan1!$A$1:$D$100</definedName>
  </definedNames>
  <calcPr calcId="124519"/>
</workbook>
</file>

<file path=xl/calcChain.xml><?xml version="1.0" encoding="utf-8"?>
<calcChain xmlns="http://schemas.openxmlformats.org/spreadsheetml/2006/main">
  <c r="C65" i="1"/>
  <c r="C69" l="1"/>
  <c r="D65"/>
  <c r="C64"/>
  <c r="C66" s="1"/>
  <c r="C62"/>
  <c r="D62" s="1"/>
  <c r="D64" l="1"/>
  <c r="D14" l="1"/>
  <c r="D68" s="1"/>
  <c r="D77" s="1"/>
  <c r="D84" s="1"/>
  <c r="D90" s="1"/>
  <c r="D98" s="1"/>
  <c r="C70"/>
  <c r="D70" s="1"/>
  <c r="D69"/>
  <c r="C73"/>
  <c r="D72"/>
  <c r="C68"/>
  <c r="C77" s="1"/>
  <c r="C84" s="1"/>
  <c r="C61"/>
  <c r="B61"/>
  <c r="B68" s="1"/>
  <c r="B90" s="1"/>
  <c r="B56"/>
  <c r="B51"/>
  <c r="B45"/>
  <c r="B34"/>
  <c r="C17"/>
  <c r="D17" s="1"/>
  <c r="B16"/>
  <c r="D73" l="1"/>
  <c r="C75"/>
  <c r="C16"/>
  <c r="C63" s="1"/>
  <c r="D63" s="1"/>
  <c r="B58"/>
  <c r="D61"/>
  <c r="B88"/>
  <c r="D16"/>
  <c r="C18"/>
  <c r="D18" s="1"/>
  <c r="C90"/>
  <c r="C98" s="1"/>
  <c r="C22" l="1"/>
  <c r="D22" s="1"/>
  <c r="C93"/>
  <c r="D93" s="1"/>
  <c r="D75"/>
  <c r="C21"/>
  <c r="D21" s="1"/>
  <c r="C19"/>
  <c r="D19" s="1"/>
  <c r="C20"/>
  <c r="D20" s="1"/>
  <c r="C23" l="1"/>
  <c r="D66"/>
  <c r="C92"/>
  <c r="D92" s="1"/>
  <c r="C54" l="1"/>
  <c r="D54" s="1"/>
  <c r="C43"/>
  <c r="D43" s="1"/>
  <c r="C41"/>
  <c r="D41" s="1"/>
  <c r="C39"/>
  <c r="D39" s="1"/>
  <c r="C56"/>
  <c r="C50"/>
  <c r="D50" s="1"/>
  <c r="C48"/>
  <c r="D48" s="1"/>
  <c r="C33"/>
  <c r="D33" s="1"/>
  <c r="C31"/>
  <c r="D31" s="1"/>
  <c r="C29"/>
  <c r="D29" s="1"/>
  <c r="C27"/>
  <c r="D27" s="1"/>
  <c r="C55"/>
  <c r="D55" s="1"/>
  <c r="C53"/>
  <c r="D53" s="1"/>
  <c r="C44"/>
  <c r="D44" s="1"/>
  <c r="C42"/>
  <c r="D42" s="1"/>
  <c r="C40"/>
  <c r="D40" s="1"/>
  <c r="C38"/>
  <c r="D23"/>
  <c r="C49"/>
  <c r="D49" s="1"/>
  <c r="C47"/>
  <c r="C32"/>
  <c r="D32" s="1"/>
  <c r="C30"/>
  <c r="D30" s="1"/>
  <c r="C28"/>
  <c r="D28" s="1"/>
  <c r="C26"/>
  <c r="C34" l="1"/>
  <c r="D34" s="1"/>
  <c r="D26"/>
  <c r="C51"/>
  <c r="D51" s="1"/>
  <c r="D47"/>
  <c r="D56"/>
  <c r="C45"/>
  <c r="D45" s="1"/>
  <c r="D38"/>
  <c r="C58" l="1"/>
  <c r="D58" l="1"/>
  <c r="C59"/>
  <c r="C78" l="1"/>
  <c r="C81"/>
  <c r="D81" s="1"/>
  <c r="C79"/>
  <c r="D79" s="1"/>
  <c r="C80"/>
  <c r="D80" s="1"/>
  <c r="C91"/>
  <c r="D59"/>
  <c r="C82" l="1"/>
  <c r="C94" s="1"/>
  <c r="D78"/>
  <c r="D82" s="1"/>
  <c r="D91"/>
  <c r="D94" l="1"/>
  <c r="C96"/>
  <c r="C87" l="1"/>
  <c r="D87" s="1"/>
  <c r="C86"/>
  <c r="D86" s="1"/>
  <c r="D96"/>
  <c r="C85"/>
  <c r="D85" l="1"/>
  <c r="C88"/>
  <c r="C95" l="1"/>
  <c r="D95" s="1"/>
  <c r="D88"/>
</calcChain>
</file>

<file path=xl/sharedStrings.xml><?xml version="1.0" encoding="utf-8"?>
<sst xmlns="http://schemas.openxmlformats.org/spreadsheetml/2006/main" count="108" uniqueCount="102">
  <si>
    <t>EMPRESA ENQUADRADA NO LUCRO:</t>
  </si>
  <si>
    <t xml:space="preserve"> PRESUMIDO</t>
  </si>
  <si>
    <t xml:space="preserve"> REAL</t>
  </si>
  <si>
    <t>I - INFORMAÇÕES DA PRESTAÇÃO E SERVIÇOS:</t>
  </si>
  <si>
    <t>NUMERO</t>
  </si>
  <si>
    <t xml:space="preserve"> POR EXTENSO</t>
  </si>
  <si>
    <t>B - Salário Normativo e Dados Complementares:</t>
  </si>
  <si>
    <t>02 - CATEGORIA PROFISSIONAL/ FUNÇÃO</t>
  </si>
  <si>
    <t>03 - SINDICATO PROFISSIONAL COMPETENTE</t>
  </si>
  <si>
    <t>04 - DATA BASE DA CATEGORIA</t>
  </si>
  <si>
    <t>II - REMUNEAÇÃO E ENCARGOS:</t>
  </si>
  <si>
    <t>Vlr / % / Hs</t>
  </si>
  <si>
    <t>POR POSTO</t>
  </si>
  <si>
    <t xml:space="preserve">A - REMUNERAÇÃO  </t>
  </si>
  <si>
    <t>01 - Salário Base cfe Categoria</t>
  </si>
  <si>
    <t>02 - Adicional Insalubridade</t>
  </si>
  <si>
    <t>03 - Adicional Periculosidade</t>
  </si>
  <si>
    <t>04 - Adicional Noturno/Hora reduzida (20%)</t>
  </si>
  <si>
    <t>05 - Adicional de Horas Extras + Reflexos DSR (50%)</t>
  </si>
  <si>
    <t>06 - Adicional de Horas Extras + Reflexos DSR D/S/FR (100%)</t>
  </si>
  <si>
    <t>07 - Repouso Intervalar Intrajornada + Reflexos DSR (50%)</t>
  </si>
  <si>
    <t xml:space="preserve">TOTAL DA REMUNERAÇÃO (A) = </t>
  </si>
  <si>
    <t>01 - PREVIDÊNCIA SOCIAL PATRONAL</t>
  </si>
  <si>
    <t>02 - SESC</t>
  </si>
  <si>
    <t>03 - SENAC</t>
  </si>
  <si>
    <t>04 - INCRA</t>
  </si>
  <si>
    <t>05 - SALÁRIO EDUCAÇÃO</t>
  </si>
  <si>
    <t>06 - FGTS</t>
  </si>
  <si>
    <t>07 - Seguro Acidente do trabalho/SAT/INSS</t>
  </si>
  <si>
    <t>08 - SEBRAE</t>
  </si>
  <si>
    <t>VALOR DOS ENCARGOS SOCIAIS:</t>
  </si>
  <si>
    <t>Grupo "C.1"</t>
  </si>
  <si>
    <t>01 - 13º Salário</t>
  </si>
  <si>
    <t>02 - Férias (1/12)</t>
  </si>
  <si>
    <t>03 – Abono de férias/Terço constitucional (1/3)</t>
  </si>
  <si>
    <t>04 - Auxílio Doença/Enfermidade</t>
  </si>
  <si>
    <t>05 - Licença paternidade/maternidade</t>
  </si>
  <si>
    <t>06 -Ausências/Faltas legais</t>
  </si>
  <si>
    <t>07 - Acidente de trabalho</t>
  </si>
  <si>
    <t>TOTAL DO GRUPO C.1 =</t>
  </si>
  <si>
    <t>Grupo "C.2"</t>
  </si>
  <si>
    <t>01 - Aviso Prévio Indenizado/Trabalhado</t>
  </si>
  <si>
    <t>02 - Indenização Adicional</t>
  </si>
  <si>
    <t>03 - Indenização FGTS 40% (Rescisão sem justa causa)</t>
  </si>
  <si>
    <t>04 - Indenização FGTS 10% (Rescisão sem justa causa)</t>
  </si>
  <si>
    <t xml:space="preserve">TOTAL DO GRUPO C.2 = </t>
  </si>
  <si>
    <t>Grupo "C.3"</t>
  </si>
  <si>
    <t>01 - Incidência dos Encargos do Grupo "B" sobre os itens do Grupo "C.1".</t>
  </si>
  <si>
    <t>02 – Incidência do FGTS exclusivamente sobre o aviso prévio indenizado</t>
  </si>
  <si>
    <t>03 – Incid FGTS s/ afast superior a 30 dias p/ acidente de trab/auxil doença.</t>
  </si>
  <si>
    <t xml:space="preserve">TOTAL DO GRUPO C.3 = </t>
  </si>
  <si>
    <t>VALOR DOS ENCARGOS TRABALHISTAS: (C.1+C.2+C.3) =</t>
  </si>
  <si>
    <t>VALOR DA REMUNERAÇÃO MAIS ENCARGOS: ( A + B + C ) =</t>
  </si>
  <si>
    <t>-</t>
  </si>
  <si>
    <t>III - GASTOS EXTRAS:</t>
  </si>
  <si>
    <t>02 - (-)Desconto Vale Transporte</t>
  </si>
  <si>
    <t>IV - INSUMOS PREVISTOS EM CCT/DISSÍDIOS:</t>
  </si>
  <si>
    <t xml:space="preserve">01 - uniformes </t>
  </si>
  <si>
    <t>02 - equipamentos de proteção individual (Média)</t>
  </si>
  <si>
    <t>03 - treinamento e/ou reciclagem de pessoal</t>
  </si>
  <si>
    <t>04 - seguro de vida em grupo</t>
  </si>
  <si>
    <t>05 - Benefício social assistencial- CCT VIGENTE</t>
  </si>
  <si>
    <t>TOTAL DOS INSUMOS</t>
  </si>
  <si>
    <t>V - LUCROS E DESPESAS ADMINISTRATIVAS</t>
  </si>
  <si>
    <t>%</t>
  </si>
  <si>
    <t>VALOR DOS LUCROS E DESPESAS ADMINISTRATIVAS</t>
  </si>
  <si>
    <t>VI - IMPOSTOS E TAXAS</t>
  </si>
  <si>
    <t>01 - PIS</t>
  </si>
  <si>
    <t>02 - COFINS</t>
  </si>
  <si>
    <t>05 - ISS</t>
  </si>
  <si>
    <t>TOTAL DOS IMPOSTOS E TAXAS</t>
  </si>
  <si>
    <t>VII - QUADRO RESUMO COM O TOTAL DE GASTOS</t>
  </si>
  <si>
    <t>01 - REMUNERAÇÃO E ENCARGOS</t>
  </si>
  <si>
    <t>02 - GASTOS EXTRAS</t>
  </si>
  <si>
    <t>03 - INSUMOS</t>
  </si>
  <si>
    <t>04 - LUCROS E DESPESAS ADMINISTRATIVAS</t>
  </si>
  <si>
    <t>05 - IMPOSTOS E TAXAS</t>
  </si>
  <si>
    <t>VII - PREÇO MENSAL DO CONTRATO</t>
  </si>
  <si>
    <t>VIII - PREÇO ANUAL DO CONTRATO</t>
  </si>
  <si>
    <t>NÚMERO DE MESES</t>
  </si>
  <si>
    <t>SINDINUTRIRS</t>
  </si>
  <si>
    <t>Nutricionista  - C.B.O: 223710</t>
  </si>
  <si>
    <t>01- TOTAL DE HORAS MENSAIS</t>
  </si>
  <si>
    <t>02 - QUANTIDADE DE POSTOS DE TRABALHO</t>
  </si>
  <si>
    <t>01 - vale-transporte</t>
  </si>
  <si>
    <t>TOTAL DOS GASTOS EXTRAS*</t>
  </si>
  <si>
    <t>01 - Administração Central</t>
  </si>
  <si>
    <t>02 - Seguros, riscos e garantias</t>
  </si>
  <si>
    <t xml:space="preserve">03 - Lucro </t>
  </si>
  <si>
    <t xml:space="preserve">04 - Despesa Financeira </t>
  </si>
  <si>
    <r>
      <t xml:space="preserve">B - ENCARGOS SOCIAIS BÁSICOS </t>
    </r>
    <r>
      <rPr>
        <sz val="10"/>
        <rFont val="Verdana"/>
        <family val="2"/>
      </rPr>
      <t xml:space="preserve">*Incidentes sobre Remuneração </t>
    </r>
  </si>
  <si>
    <r>
      <t xml:space="preserve">C - DEMAIS ENCARGOS TRABALHISTAS </t>
    </r>
    <r>
      <rPr>
        <sz val="10"/>
        <rFont val="Verdana"/>
        <family val="2"/>
      </rPr>
      <t xml:space="preserve">*Incidentes sobre Remuneração </t>
    </r>
  </si>
  <si>
    <t>01 - SALÁRIO NORMATIVO DA CATEGORIA CFE CCT 220H (estimado reaj CCT 2025)</t>
  </si>
  <si>
    <t>Duzentas e vinte horas</t>
  </si>
  <si>
    <t>* vale transporte não considerado na soma considerando que Igrejinha não dispõe de transporte coletivo urbano.</t>
  </si>
  <si>
    <t>RS000041/2026</t>
  </si>
  <si>
    <t>PLANILHA DE CUSTOS E FORMAÇÃO DE PREÇOS - 1.2 NUTRICIONISTA</t>
  </si>
  <si>
    <t>05 - N°. CONVENÇÃO DA CATEGORIA VIGENTE</t>
  </si>
  <si>
    <t>CCT 2026</t>
  </si>
  <si>
    <t>03 - cesta basica/vale alimentação (estimado reaj CCT 2026)</t>
  </si>
  <si>
    <t>04 - (-)Desconto auxílio Alimentação(estimado reaj CCT 2026)</t>
  </si>
  <si>
    <t>x</t>
  </si>
</sst>
</file>

<file path=xl/styles.xml><?xml version="1.0" encoding="utf-8"?>
<styleSheet xmlns="http://schemas.openxmlformats.org/spreadsheetml/2006/main">
  <numFmts count="8">
    <numFmt numFmtId="8" formatCode="&quot;R$&quot;#,##0.00;[Red]\-&quot;R$&quot;#,##0.00"/>
    <numFmt numFmtId="44" formatCode="_-&quot;R$&quot;* #,##0.00_-;\-&quot;R$&quot;* #,##0.00_-;_-&quot;R$&quot;* &quot;-&quot;??_-;_-@_-"/>
    <numFmt numFmtId="164" formatCode="_(&quot;R$ &quot;* #,##0.00_);_(&quot;R$ &quot;* \(#,##0.00\);_(&quot;R$ &quot;* \-??_);_(@_)"/>
    <numFmt numFmtId="165" formatCode="#"/>
    <numFmt numFmtId="166" formatCode="&quot;R$ &quot;#,##0.00"/>
    <numFmt numFmtId="167" formatCode="0.0%"/>
    <numFmt numFmtId="168" formatCode="_(* #,##0.00_);_(* \(#,##0.00\);_(* \-??_);_(@_)"/>
    <numFmt numFmtId="169" formatCode="&quot;R$&quot;#,##0.00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Verdana"/>
      <family val="2"/>
    </font>
    <font>
      <b/>
      <u/>
      <sz val="12"/>
      <name val="Verdana"/>
      <family val="2"/>
    </font>
    <font>
      <b/>
      <sz val="12"/>
      <name val="Verdana"/>
      <family val="2"/>
    </font>
    <font>
      <b/>
      <sz val="12"/>
      <name val="Vedana"/>
    </font>
    <font>
      <b/>
      <sz val="11"/>
      <name val="Vedana"/>
    </font>
    <font>
      <sz val="10"/>
      <name val="Verdana"/>
      <family val="2"/>
    </font>
    <font>
      <b/>
      <sz val="11"/>
      <name val="Verdana"/>
      <family val="2"/>
    </font>
    <font>
      <sz val="11"/>
      <name val="Verdana"/>
      <family val="2"/>
    </font>
    <font>
      <b/>
      <u/>
      <sz val="10"/>
      <name val="Verdana"/>
      <family val="2"/>
    </font>
    <font>
      <sz val="9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9"/>
        <bgColor indexed="26"/>
      </patternFill>
    </fill>
  </fills>
  <borders count="37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medium">
        <color indexed="8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8">
    <xf numFmtId="0" fontId="0" fillId="0" borderId="0" xfId="0"/>
    <xf numFmtId="165" fontId="5" fillId="0" borderId="1" xfId="0" applyNumberFormat="1" applyFont="1" applyFill="1" applyBorder="1" applyAlignment="1" applyProtection="1">
      <alignment horizontal="center"/>
    </xf>
    <xf numFmtId="0" fontId="6" fillId="0" borderId="2" xfId="0" applyFont="1" applyBorder="1" applyAlignment="1">
      <alignment horizontal="left"/>
    </xf>
    <xf numFmtId="165" fontId="5" fillId="0" borderId="3" xfId="0" applyNumberFormat="1" applyFont="1" applyFill="1" applyBorder="1" applyAlignment="1" applyProtection="1">
      <alignment horizontal="center"/>
    </xf>
    <xf numFmtId="0" fontId="6" fillId="0" borderId="4" xfId="0" applyFont="1" applyBorder="1" applyAlignment="1">
      <alignment horizontal="left"/>
    </xf>
    <xf numFmtId="0" fontId="4" fillId="0" borderId="6" xfId="0" applyFont="1" applyBorder="1" applyAlignment="1">
      <alignment horizontal="center"/>
    </xf>
    <xf numFmtId="0" fontId="7" fillId="3" borderId="8" xfId="0" applyFont="1" applyFill="1" applyBorder="1" applyAlignment="1">
      <alignment horizontal="center"/>
    </xf>
    <xf numFmtId="164" fontId="7" fillId="3" borderId="9" xfId="1" applyNumberFormat="1" applyFont="1" applyFill="1" applyBorder="1" applyAlignment="1" applyProtection="1"/>
    <xf numFmtId="9" fontId="8" fillId="0" borderId="10" xfId="2" applyFont="1" applyFill="1" applyBorder="1" applyAlignment="1" applyProtection="1">
      <alignment horizontal="center"/>
    </xf>
    <xf numFmtId="9" fontId="2" fillId="0" borderId="10" xfId="2" applyFont="1" applyFill="1" applyBorder="1" applyAlignment="1" applyProtection="1">
      <alignment horizontal="center"/>
    </xf>
    <xf numFmtId="0" fontId="2" fillId="0" borderId="10" xfId="2" applyNumberFormat="1" applyFont="1" applyFill="1" applyBorder="1" applyAlignment="1" applyProtection="1">
      <alignment horizontal="center"/>
    </xf>
    <xf numFmtId="9" fontId="2" fillId="0" borderId="6" xfId="2" applyFont="1" applyFill="1" applyBorder="1" applyAlignment="1" applyProtection="1">
      <alignment horizontal="center"/>
    </xf>
    <xf numFmtId="9" fontId="2" fillId="2" borderId="6" xfId="2" applyFont="1" applyFill="1" applyBorder="1" applyAlignment="1" applyProtection="1">
      <alignment horizontal="center"/>
    </xf>
    <xf numFmtId="164" fontId="10" fillId="2" borderId="6" xfId="1" applyNumberFormat="1" applyFont="1" applyFill="1" applyBorder="1" applyAlignment="1" applyProtection="1">
      <alignment horizontal="center"/>
    </xf>
    <xf numFmtId="9" fontId="7" fillId="0" borderId="5" xfId="2" applyFont="1" applyFill="1" applyBorder="1" applyAlignment="1" applyProtection="1">
      <alignment horizontal="center"/>
    </xf>
    <xf numFmtId="164" fontId="7" fillId="0" borderId="5" xfId="1" applyNumberFormat="1" applyFont="1" applyFill="1" applyBorder="1" applyAlignment="1" applyProtection="1"/>
    <xf numFmtId="2" fontId="7" fillId="0" borderId="5" xfId="2" applyNumberFormat="1" applyFont="1" applyFill="1" applyBorder="1" applyAlignment="1" applyProtection="1">
      <alignment horizontal="center"/>
    </xf>
    <xf numFmtId="10" fontId="2" fillId="0" borderId="7" xfId="2" applyNumberFormat="1" applyFont="1" applyFill="1" applyBorder="1" applyAlignment="1" applyProtection="1">
      <alignment horizontal="center"/>
    </xf>
    <xf numFmtId="164" fontId="2" fillId="0" borderId="7" xfId="1" applyNumberFormat="1" applyFont="1" applyFill="1" applyBorder="1" applyAlignment="1" applyProtection="1"/>
    <xf numFmtId="164" fontId="2" fillId="0" borderId="5" xfId="1" applyNumberFormat="1" applyFont="1" applyFill="1" applyBorder="1" applyAlignment="1" applyProtection="1"/>
    <xf numFmtId="10" fontId="7" fillId="0" borderId="5" xfId="2" applyNumberFormat="1" applyFont="1" applyFill="1" applyBorder="1" applyAlignment="1" applyProtection="1">
      <alignment horizontal="center"/>
    </xf>
    <xf numFmtId="164" fontId="7" fillId="0" borderId="5" xfId="1" applyNumberFormat="1" applyFont="1" applyFill="1" applyBorder="1" applyAlignment="1" applyProtection="1">
      <alignment horizontal="right"/>
    </xf>
    <xf numFmtId="10" fontId="7" fillId="0" borderId="7" xfId="2" applyNumberFormat="1" applyFont="1" applyFill="1" applyBorder="1" applyAlignment="1" applyProtection="1">
      <alignment horizontal="center"/>
    </xf>
    <xf numFmtId="10" fontId="2" fillId="0" borderId="5" xfId="2" applyNumberFormat="1" applyFont="1" applyFill="1" applyBorder="1" applyAlignment="1" applyProtection="1">
      <alignment horizontal="center"/>
    </xf>
    <xf numFmtId="164" fontId="2" fillId="0" borderId="5" xfId="1" applyNumberFormat="1" applyFont="1" applyFill="1" applyBorder="1" applyAlignment="1" applyProtection="1">
      <alignment horizontal="right"/>
    </xf>
    <xf numFmtId="10" fontId="7" fillId="0" borderId="6" xfId="2" applyNumberFormat="1" applyFont="1" applyFill="1" applyBorder="1" applyAlignment="1" applyProtection="1">
      <alignment horizontal="center"/>
    </xf>
    <xf numFmtId="164" fontId="7" fillId="0" borderId="6" xfId="1" applyNumberFormat="1" applyFont="1" applyFill="1" applyBorder="1" applyAlignment="1" applyProtection="1">
      <alignment horizontal="right"/>
    </xf>
    <xf numFmtId="10" fontId="7" fillId="0" borderId="5" xfId="2" applyNumberFormat="1" applyFont="1" applyFill="1" applyBorder="1" applyAlignment="1" applyProtection="1">
      <alignment horizontal="center" vertical="center"/>
    </xf>
    <xf numFmtId="164" fontId="7" fillId="0" borderId="7" xfId="1" applyNumberFormat="1" applyFont="1" applyFill="1" applyBorder="1" applyAlignment="1" applyProtection="1"/>
    <xf numFmtId="164" fontId="7" fillId="0" borderId="6" xfId="1" applyNumberFormat="1" applyFont="1" applyFill="1" applyBorder="1" applyAlignment="1" applyProtection="1">
      <alignment horizontal="right" vertical="center"/>
    </xf>
    <xf numFmtId="10" fontId="2" fillId="0" borderId="5" xfId="2" applyNumberFormat="1" applyFont="1" applyFill="1" applyBorder="1" applyAlignment="1" applyProtection="1">
      <alignment horizontal="center" vertical="top"/>
    </xf>
    <xf numFmtId="167" fontId="2" fillId="3" borderId="11" xfId="2" applyNumberFormat="1" applyFont="1" applyFill="1" applyBorder="1" applyAlignment="1" applyProtection="1">
      <alignment horizontal="center"/>
    </xf>
    <xf numFmtId="164" fontId="2" fillId="3" borderId="11" xfId="1" applyNumberFormat="1" applyFont="1" applyFill="1" applyBorder="1" applyAlignment="1" applyProtection="1"/>
    <xf numFmtId="166" fontId="7" fillId="0" borderId="5" xfId="1" applyNumberFormat="1" applyFont="1" applyFill="1" applyBorder="1" applyAlignment="1" applyProtection="1">
      <alignment horizontal="center" vertical="center"/>
    </xf>
    <xf numFmtId="9" fontId="2" fillId="3" borderId="5" xfId="2" applyFont="1" applyFill="1" applyBorder="1" applyAlignment="1" applyProtection="1">
      <alignment horizontal="center"/>
    </xf>
    <xf numFmtId="166" fontId="0" fillId="0" borderId="5" xfId="1" applyNumberFormat="1" applyFont="1" applyFill="1" applyBorder="1" applyAlignment="1" applyProtection="1">
      <alignment horizontal="center" vertical="center"/>
    </xf>
    <xf numFmtId="8" fontId="7" fillId="0" borderId="7" xfId="2" applyNumberFormat="1" applyFont="1" applyFill="1" applyBorder="1" applyAlignment="1" applyProtection="1">
      <alignment horizontal="center"/>
    </xf>
    <xf numFmtId="2" fontId="7" fillId="0" borderId="6" xfId="2" applyNumberFormat="1" applyFont="1" applyFill="1" applyBorder="1" applyAlignment="1" applyProtection="1">
      <alignment horizontal="center" vertical="center"/>
    </xf>
    <xf numFmtId="2" fontId="7" fillId="0" borderId="7" xfId="2" applyNumberFormat="1" applyFont="1" applyFill="1" applyBorder="1" applyAlignment="1" applyProtection="1">
      <alignment horizontal="center" vertical="center"/>
    </xf>
    <xf numFmtId="164" fontId="7" fillId="0" borderId="7" xfId="1" applyNumberFormat="1" applyFont="1" applyFill="1" applyBorder="1" applyAlignment="1" applyProtection="1">
      <alignment vertical="center"/>
    </xf>
    <xf numFmtId="9" fontId="2" fillId="0" borderId="5" xfId="2" applyFont="1" applyFill="1" applyBorder="1" applyAlignment="1" applyProtection="1">
      <alignment horizontal="center"/>
    </xf>
    <xf numFmtId="168" fontId="7" fillId="0" borderId="5" xfId="1" applyNumberFormat="1" applyFont="1" applyFill="1" applyBorder="1" applyAlignment="1" applyProtection="1"/>
    <xf numFmtId="164" fontId="2" fillId="0" borderId="8" xfId="1" applyNumberFormat="1" applyFont="1" applyFill="1" applyBorder="1" applyAlignment="1" applyProtection="1"/>
    <xf numFmtId="0" fontId="7" fillId="0" borderId="12" xfId="0" applyFont="1" applyBorder="1" applyAlignment="1"/>
    <xf numFmtId="10" fontId="7" fillId="2" borderId="13" xfId="2" applyNumberFormat="1" applyFont="1" applyFill="1" applyBorder="1" applyAlignment="1" applyProtection="1">
      <alignment horizontal="center"/>
    </xf>
    <xf numFmtId="0" fontId="2" fillId="2" borderId="5" xfId="0" applyFont="1" applyFill="1" applyBorder="1" applyAlignment="1">
      <alignment horizontal="center"/>
    </xf>
    <xf numFmtId="169" fontId="7" fillId="0" borderId="5" xfId="2" applyNumberFormat="1" applyFont="1" applyFill="1" applyBorder="1" applyAlignment="1" applyProtection="1">
      <alignment horizontal="center" vertical="center"/>
    </xf>
    <xf numFmtId="164" fontId="7" fillId="0" borderId="6" xfId="2" applyNumberFormat="1" applyFont="1" applyFill="1" applyBorder="1" applyAlignment="1" applyProtection="1">
      <alignment horizontal="center"/>
    </xf>
    <xf numFmtId="164" fontId="7" fillId="0" borderId="6" xfId="2" applyNumberFormat="1" applyFont="1" applyFill="1" applyBorder="1" applyAlignment="1" applyProtection="1">
      <alignment horizontal="right" vertical="center"/>
    </xf>
    <xf numFmtId="164" fontId="2" fillId="2" borderId="7" xfId="1" applyNumberFormat="1" applyFont="1" applyFill="1" applyBorder="1" applyAlignment="1" applyProtection="1"/>
    <xf numFmtId="0" fontId="4" fillId="0" borderId="19" xfId="0" applyFont="1" applyBorder="1" applyAlignment="1">
      <alignment horizontal="left"/>
    </xf>
    <xf numFmtId="0" fontId="2" fillId="0" borderId="20" xfId="0" applyFont="1" applyBorder="1" applyAlignment="1">
      <alignment horizontal="left"/>
    </xf>
    <xf numFmtId="0" fontId="7" fillId="0" borderId="19" xfId="0" applyFont="1" applyBorder="1"/>
    <xf numFmtId="164" fontId="7" fillId="0" borderId="20" xfId="1" applyNumberFormat="1" applyFont="1" applyFill="1" applyBorder="1" applyAlignment="1" applyProtection="1"/>
    <xf numFmtId="0" fontId="2" fillId="2" borderId="21" xfId="0" applyFont="1" applyFill="1" applyBorder="1" applyAlignment="1">
      <alignment horizontal="left"/>
    </xf>
    <xf numFmtId="0" fontId="7" fillId="0" borderId="23" xfId="0" applyFont="1" applyBorder="1" applyAlignment="1">
      <alignment horizontal="left"/>
    </xf>
    <xf numFmtId="0" fontId="2" fillId="3" borderId="21" xfId="0" applyFont="1" applyFill="1" applyBorder="1" applyAlignment="1">
      <alignment horizontal="left"/>
    </xf>
    <xf numFmtId="164" fontId="7" fillId="3" borderId="24" xfId="1" applyNumberFormat="1" applyFont="1" applyFill="1" applyBorder="1" applyAlignment="1" applyProtection="1"/>
    <xf numFmtId="0" fontId="7" fillId="0" borderId="21" xfId="0" applyFont="1" applyBorder="1"/>
    <xf numFmtId="0" fontId="2" fillId="2" borderId="23" xfId="0" applyFont="1" applyFill="1" applyBorder="1"/>
    <xf numFmtId="164" fontId="10" fillId="2" borderId="25" xfId="1" applyNumberFormat="1" applyFont="1" applyFill="1" applyBorder="1" applyAlignment="1" applyProtection="1">
      <alignment horizontal="center"/>
    </xf>
    <xf numFmtId="0" fontId="2" fillId="0" borderId="21" xfId="0" applyFont="1" applyBorder="1" applyAlignment="1">
      <alignment horizontal="left"/>
    </xf>
    <xf numFmtId="164" fontId="7" fillId="0" borderId="22" xfId="1" applyNumberFormat="1" applyFont="1" applyFill="1" applyBorder="1" applyAlignment="1" applyProtection="1"/>
    <xf numFmtId="0" fontId="7" fillId="0" borderId="21" xfId="0" applyFont="1" applyBorder="1" applyAlignment="1">
      <alignment horizontal="left"/>
    </xf>
    <xf numFmtId="0" fontId="7" fillId="0" borderId="26" xfId="0" applyFont="1" applyBorder="1" applyAlignment="1">
      <alignment horizontal="left"/>
    </xf>
    <xf numFmtId="0" fontId="2" fillId="0" borderId="26" xfId="0" applyFont="1" applyBorder="1"/>
    <xf numFmtId="164" fontId="2" fillId="0" borderId="22" xfId="1" applyNumberFormat="1" applyFont="1" applyFill="1" applyBorder="1" applyAlignment="1" applyProtection="1"/>
    <xf numFmtId="0" fontId="2" fillId="0" borderId="21" xfId="0" applyFont="1" applyBorder="1"/>
    <xf numFmtId="0" fontId="7" fillId="0" borderId="26" xfId="0" applyFont="1" applyBorder="1"/>
    <xf numFmtId="0" fontId="7" fillId="0" borderId="23" xfId="0" applyFont="1" applyBorder="1"/>
    <xf numFmtId="0" fontId="7" fillId="0" borderId="21" xfId="0" applyFont="1" applyBorder="1" applyAlignment="1">
      <alignment horizontal="left" vertical="center"/>
    </xf>
    <xf numFmtId="0" fontId="11" fillId="0" borderId="21" xfId="0" applyFont="1" applyBorder="1" applyAlignment="1">
      <alignment vertical="top" wrapText="1"/>
    </xf>
    <xf numFmtId="164" fontId="7" fillId="0" borderId="25" xfId="1" applyNumberFormat="1" applyFont="1" applyFill="1" applyBorder="1" applyAlignment="1" applyProtection="1">
      <alignment horizontal="right" vertical="center"/>
    </xf>
    <xf numFmtId="0" fontId="2" fillId="0" borderId="21" xfId="0" applyFont="1" applyBorder="1" applyAlignment="1">
      <alignment vertical="top" wrapText="1"/>
    </xf>
    <xf numFmtId="0" fontId="2" fillId="0" borderId="27" xfId="0" applyFont="1" applyBorder="1"/>
    <xf numFmtId="164" fontId="2" fillId="0" borderId="28" xfId="1" applyNumberFormat="1" applyFont="1" applyFill="1" applyBorder="1" applyAlignment="1" applyProtection="1"/>
    <xf numFmtId="0" fontId="2" fillId="2" borderId="21" xfId="0" applyFont="1" applyFill="1" applyBorder="1"/>
    <xf numFmtId="164" fontId="7" fillId="0" borderId="22" xfId="1" applyNumberFormat="1" applyFont="1" applyFill="1" applyBorder="1" applyAlignment="1" applyProtection="1">
      <alignment vertical="center"/>
    </xf>
    <xf numFmtId="0" fontId="2" fillId="3" borderId="31" xfId="0" applyFont="1" applyFill="1" applyBorder="1"/>
    <xf numFmtId="0" fontId="2" fillId="2" borderId="23" xfId="0" applyFont="1" applyFill="1" applyBorder="1" applyAlignment="1">
      <alignment horizontal="left"/>
    </xf>
    <xf numFmtId="0" fontId="2" fillId="0" borderId="29" xfId="0" applyFont="1" applyBorder="1"/>
    <xf numFmtId="0" fontId="2" fillId="2" borderId="31" xfId="0" applyFont="1" applyFill="1" applyBorder="1" applyAlignment="1"/>
    <xf numFmtId="164" fontId="7" fillId="0" borderId="25" xfId="2" applyNumberFormat="1" applyFont="1" applyFill="1" applyBorder="1" applyAlignment="1" applyProtection="1">
      <alignment horizontal="right" vertical="center"/>
    </xf>
    <xf numFmtId="164" fontId="2" fillId="2" borderId="32" xfId="1" applyNumberFormat="1" applyFont="1" applyFill="1" applyBorder="1" applyAlignment="1" applyProtection="1"/>
    <xf numFmtId="0" fontId="7" fillId="0" borderId="29" xfId="0" applyFont="1" applyBorder="1" applyAlignment="1"/>
    <xf numFmtId="0" fontId="7" fillId="0" borderId="24" xfId="0" applyFont="1" applyBorder="1" applyAlignment="1"/>
    <xf numFmtId="0" fontId="2" fillId="2" borderId="33" xfId="0" applyFont="1" applyFill="1" applyBorder="1" applyAlignment="1">
      <alignment horizontal="left"/>
    </xf>
    <xf numFmtId="0" fontId="2" fillId="0" borderId="34" xfId="0" applyFont="1" applyBorder="1" applyAlignment="1">
      <alignment horizontal="left" vertical="center"/>
    </xf>
    <xf numFmtId="0" fontId="2" fillId="0" borderId="35" xfId="0" applyFont="1" applyBorder="1" applyAlignment="1">
      <alignment horizontal="center" vertical="center"/>
    </xf>
    <xf numFmtId="164" fontId="2" fillId="0" borderId="35" xfId="1" applyNumberFormat="1" applyFont="1" applyFill="1" applyBorder="1" applyAlignment="1" applyProtection="1"/>
    <xf numFmtId="10" fontId="7" fillId="0" borderId="36" xfId="2" applyNumberFormat="1" applyFont="1" applyFill="1" applyBorder="1" applyAlignment="1" applyProtection="1">
      <alignment horizontal="center"/>
    </xf>
    <xf numFmtId="10" fontId="7" fillId="0" borderId="15" xfId="2" applyNumberFormat="1" applyFont="1" applyFill="1" applyBorder="1" applyAlignment="1" applyProtection="1">
      <alignment horizontal="center"/>
    </xf>
    <xf numFmtId="164" fontId="0" fillId="0" borderId="0" xfId="0" applyNumberFormat="1"/>
    <xf numFmtId="164" fontId="7" fillId="0" borderId="8" xfId="1" applyNumberFormat="1" applyFont="1" applyFill="1" applyBorder="1" applyAlignment="1" applyProtection="1">
      <alignment horizontal="center"/>
    </xf>
    <xf numFmtId="14" fontId="7" fillId="3" borderId="5" xfId="1" applyNumberFormat="1" applyFont="1" applyFill="1" applyBorder="1" applyAlignment="1" applyProtection="1">
      <alignment horizontal="center"/>
    </xf>
    <xf numFmtId="14" fontId="7" fillId="3" borderId="22" xfId="1" applyNumberFormat="1" applyFont="1" applyFill="1" applyBorder="1" applyAlignment="1" applyProtection="1">
      <alignment horizontal="center"/>
    </xf>
    <xf numFmtId="0" fontId="3" fillId="2" borderId="16" xfId="0" applyFont="1" applyFill="1" applyBorder="1" applyAlignment="1">
      <alignment horizontal="center" vertical="top" wrapText="1"/>
    </xf>
    <xf numFmtId="0" fontId="3" fillId="2" borderId="17" xfId="0" applyFont="1" applyFill="1" applyBorder="1" applyAlignment="1">
      <alignment horizontal="center" vertical="top" wrapText="1"/>
    </xf>
    <xf numFmtId="0" fontId="3" fillId="2" borderId="18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164" fontId="2" fillId="3" borderId="5" xfId="1" applyNumberFormat="1" applyFont="1" applyFill="1" applyBorder="1" applyAlignment="1" applyProtection="1">
      <alignment horizontal="center"/>
    </xf>
    <xf numFmtId="164" fontId="2" fillId="3" borderId="22" xfId="1" applyNumberFormat="1" applyFont="1" applyFill="1" applyBorder="1" applyAlignment="1" applyProtection="1">
      <alignment horizontal="center"/>
    </xf>
    <xf numFmtId="0" fontId="2" fillId="0" borderId="5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166" fontId="9" fillId="3" borderId="5" xfId="1" applyNumberFormat="1" applyFont="1" applyFill="1" applyBorder="1" applyAlignment="1" applyProtection="1">
      <alignment horizontal="center"/>
    </xf>
    <xf numFmtId="166" fontId="9" fillId="3" borderId="22" xfId="1" applyNumberFormat="1" applyFont="1" applyFill="1" applyBorder="1" applyAlignment="1" applyProtection="1">
      <alignment horizontal="center"/>
    </xf>
    <xf numFmtId="164" fontId="8" fillId="3" borderId="5" xfId="1" applyNumberFormat="1" applyFont="1" applyFill="1" applyBorder="1" applyAlignment="1" applyProtection="1">
      <alignment horizontal="center"/>
    </xf>
    <xf numFmtId="164" fontId="8" fillId="3" borderId="22" xfId="1" applyNumberFormat="1" applyFont="1" applyFill="1" applyBorder="1" applyAlignment="1" applyProtection="1">
      <alignment horizontal="center"/>
    </xf>
    <xf numFmtId="164" fontId="7" fillId="3" borderId="5" xfId="1" applyNumberFormat="1" applyFont="1" applyFill="1" applyBorder="1" applyAlignment="1" applyProtection="1">
      <alignment horizontal="center"/>
    </xf>
    <xf numFmtId="164" fontId="7" fillId="3" borderId="22" xfId="1" applyNumberFormat="1" applyFont="1" applyFill="1" applyBorder="1" applyAlignment="1" applyProtection="1">
      <alignment horizontal="center"/>
    </xf>
    <xf numFmtId="0" fontId="2" fillId="0" borderId="26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2" borderId="21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0" fontId="7" fillId="3" borderId="5" xfId="1" applyNumberFormat="1" applyFont="1" applyFill="1" applyBorder="1" applyAlignment="1" applyProtection="1">
      <alignment horizontal="center"/>
    </xf>
    <xf numFmtId="0" fontId="7" fillId="3" borderId="22" xfId="1" applyNumberFormat="1" applyFont="1" applyFill="1" applyBorder="1" applyAlignment="1" applyProtection="1">
      <alignment horizontal="center"/>
    </xf>
    <xf numFmtId="0" fontId="2" fillId="0" borderId="21" xfId="0" applyFont="1" applyBorder="1" applyAlignment="1">
      <alignment horizontal="center"/>
    </xf>
    <xf numFmtId="0" fontId="7" fillId="0" borderId="29" xfId="0" applyFont="1" applyBorder="1" applyAlignment="1">
      <alignment horizontal="left"/>
    </xf>
    <xf numFmtId="0" fontId="7" fillId="0" borderId="12" xfId="0" applyFont="1" applyBorder="1" applyAlignment="1">
      <alignment horizontal="left"/>
    </xf>
    <xf numFmtId="0" fontId="7" fillId="0" borderId="24" xfId="0" applyFont="1" applyBorder="1" applyAlignment="1">
      <alignment horizontal="left"/>
    </xf>
    <xf numFmtId="0" fontId="2" fillId="3" borderId="26" xfId="0" applyFont="1" applyFill="1" applyBorder="1" applyAlignment="1">
      <alignment horizontal="center" wrapText="1"/>
    </xf>
    <xf numFmtId="0" fontId="2" fillId="3" borderId="7" xfId="0" applyFont="1" applyFill="1" applyBorder="1" applyAlignment="1">
      <alignment horizontal="center" wrapText="1"/>
    </xf>
    <xf numFmtId="0" fontId="2" fillId="3" borderId="30" xfId="0" applyFont="1" applyFill="1" applyBorder="1" applyAlignment="1">
      <alignment horizontal="center" wrapText="1"/>
    </xf>
    <xf numFmtId="9" fontId="7" fillId="3" borderId="8" xfId="2" applyFont="1" applyFill="1" applyBorder="1" applyAlignment="1" applyProtection="1">
      <alignment horizontal="center"/>
    </xf>
    <xf numFmtId="9" fontId="7" fillId="3" borderId="24" xfId="2" applyFont="1" applyFill="1" applyBorder="1" applyAlignment="1" applyProtection="1">
      <alignment horizontal="center"/>
    </xf>
  </cellXfs>
  <cellStyles count="3">
    <cellStyle name="Moeda" xfId="1" builtinId="4"/>
    <cellStyle name="Normal" xfId="0" builtinId="0"/>
    <cellStyle name="Porcentagem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04"/>
  <sheetViews>
    <sheetView tabSelected="1" zoomScale="85" zoomScaleNormal="85" zoomScalePageLayoutView="55" workbookViewId="0">
      <selection activeCell="B88" sqref="B88"/>
    </sheetView>
  </sheetViews>
  <sheetFormatPr defaultRowHeight="15"/>
  <cols>
    <col min="1" max="1" width="67.7109375" customWidth="1"/>
    <col min="2" max="2" width="15" customWidth="1"/>
    <col min="3" max="3" width="20.28515625" customWidth="1"/>
    <col min="4" max="4" width="20.5703125" customWidth="1"/>
  </cols>
  <sheetData>
    <row r="1" spans="1:4" ht="15.75" thickBot="1">
      <c r="A1" s="96" t="s">
        <v>96</v>
      </c>
      <c r="B1" s="97"/>
      <c r="C1" s="97"/>
      <c r="D1" s="98"/>
    </row>
    <row r="2" spans="1:4" ht="15.75">
      <c r="A2" s="50" t="s">
        <v>0</v>
      </c>
      <c r="B2" s="1"/>
      <c r="C2" s="2" t="s">
        <v>1</v>
      </c>
      <c r="D2" s="51"/>
    </row>
    <row r="3" spans="1:4" ht="16.5" thickBot="1">
      <c r="A3" s="52"/>
      <c r="B3" s="3" t="s">
        <v>101</v>
      </c>
      <c r="C3" s="4" t="s">
        <v>2</v>
      </c>
      <c r="D3" s="53"/>
    </row>
    <row r="4" spans="1:4">
      <c r="A4" s="54" t="s">
        <v>3</v>
      </c>
      <c r="B4" s="45" t="s">
        <v>4</v>
      </c>
      <c r="C4" s="99" t="s">
        <v>5</v>
      </c>
      <c r="D4" s="100"/>
    </row>
    <row r="5" spans="1:4" ht="15.75">
      <c r="A5" s="55" t="s">
        <v>82</v>
      </c>
      <c r="B5" s="5">
        <v>220</v>
      </c>
      <c r="C5" s="101" t="s">
        <v>93</v>
      </c>
      <c r="D5" s="102"/>
    </row>
    <row r="6" spans="1:4" ht="15.75">
      <c r="A6" s="55" t="s">
        <v>83</v>
      </c>
      <c r="B6" s="5">
        <v>1</v>
      </c>
      <c r="C6" s="103"/>
      <c r="D6" s="104"/>
    </row>
    <row r="7" spans="1:4">
      <c r="A7" s="56" t="s">
        <v>6</v>
      </c>
      <c r="B7" s="6"/>
      <c r="C7" s="7"/>
      <c r="D7" s="57"/>
    </row>
    <row r="8" spans="1:4">
      <c r="A8" s="58" t="s">
        <v>92</v>
      </c>
      <c r="B8" s="93" t="s">
        <v>98</v>
      </c>
      <c r="C8" s="105">
        <v>3845.59</v>
      </c>
      <c r="D8" s="106"/>
    </row>
    <row r="9" spans="1:4">
      <c r="A9" s="58" t="s">
        <v>7</v>
      </c>
      <c r="B9" s="8"/>
      <c r="C9" s="107" t="s">
        <v>81</v>
      </c>
      <c r="D9" s="108"/>
    </row>
    <row r="10" spans="1:4">
      <c r="A10" s="58" t="s">
        <v>8</v>
      </c>
      <c r="B10" s="9"/>
      <c r="C10" s="109" t="s">
        <v>80</v>
      </c>
      <c r="D10" s="110"/>
    </row>
    <row r="11" spans="1:4">
      <c r="A11" s="58" t="s">
        <v>9</v>
      </c>
      <c r="B11" s="9"/>
      <c r="C11" s="94">
        <v>46023</v>
      </c>
      <c r="D11" s="95"/>
    </row>
    <row r="12" spans="1:4">
      <c r="A12" s="58" t="s">
        <v>97</v>
      </c>
      <c r="B12" s="10"/>
      <c r="C12" s="117" t="s">
        <v>95</v>
      </c>
      <c r="D12" s="118"/>
    </row>
    <row r="13" spans="1:4">
      <c r="A13" s="55"/>
      <c r="B13" s="11"/>
      <c r="C13" s="109"/>
      <c r="D13" s="110"/>
    </row>
    <row r="14" spans="1:4">
      <c r="A14" s="59" t="s">
        <v>10</v>
      </c>
      <c r="B14" s="12" t="s">
        <v>11</v>
      </c>
      <c r="C14" s="13" t="s">
        <v>12</v>
      </c>
      <c r="D14" s="60" t="str">
        <f>"POR"&amp;" "&amp;B6&amp;" "&amp;"POSTO"</f>
        <v>POR 1 POSTO</v>
      </c>
    </row>
    <row r="15" spans="1:4">
      <c r="A15" s="61" t="s">
        <v>13</v>
      </c>
      <c r="B15" s="14"/>
      <c r="C15" s="15"/>
      <c r="D15" s="62"/>
    </row>
    <row r="16" spans="1:4">
      <c r="A16" s="63" t="s">
        <v>14</v>
      </c>
      <c r="B16" s="16">
        <f>B5</f>
        <v>220</v>
      </c>
      <c r="C16" s="15">
        <f>C8/220*B16</f>
        <v>3845.59</v>
      </c>
      <c r="D16" s="62">
        <f t="shared" ref="D16:D23" si="0">C16*$B$6</f>
        <v>3845.59</v>
      </c>
    </row>
    <row r="17" spans="1:4">
      <c r="A17" s="63" t="s">
        <v>15</v>
      </c>
      <c r="B17" s="16">
        <v>0</v>
      </c>
      <c r="C17" s="15">
        <f>C8*B17%</f>
        <v>0</v>
      </c>
      <c r="D17" s="62">
        <f t="shared" si="0"/>
        <v>0</v>
      </c>
    </row>
    <row r="18" spans="1:4">
      <c r="A18" s="63" t="s">
        <v>16</v>
      </c>
      <c r="B18" s="16">
        <v>0</v>
      </c>
      <c r="C18" s="15">
        <f>C16*B18%</f>
        <v>0</v>
      </c>
      <c r="D18" s="62">
        <f t="shared" si="0"/>
        <v>0</v>
      </c>
    </row>
    <row r="19" spans="1:4">
      <c r="A19" s="63" t="s">
        <v>17</v>
      </c>
      <c r="B19" s="16">
        <v>0</v>
      </c>
      <c r="C19" s="15">
        <f>(((C16+C17+C18)/B16)*0.2)*B19</f>
        <v>0</v>
      </c>
      <c r="D19" s="62">
        <f t="shared" si="0"/>
        <v>0</v>
      </c>
    </row>
    <row r="20" spans="1:4">
      <c r="A20" s="64" t="s">
        <v>18</v>
      </c>
      <c r="B20" s="16">
        <v>0</v>
      </c>
      <c r="C20" s="15">
        <f>((((C16+C17+C18)/B16)*1.5)*B20)+((B20/30*4)*(C16+C17+C18)/B16)*1.5</f>
        <v>0</v>
      </c>
      <c r="D20" s="62">
        <f t="shared" si="0"/>
        <v>0</v>
      </c>
    </row>
    <row r="21" spans="1:4">
      <c r="A21" s="64" t="s">
        <v>19</v>
      </c>
      <c r="B21" s="16">
        <v>0</v>
      </c>
      <c r="C21" s="15">
        <f>(((C16+C17+C18)/B16)*2)*B21+((B21/30*4)*(C16+C17+C18)/B16)*2</f>
        <v>0</v>
      </c>
      <c r="D21" s="62">
        <f t="shared" si="0"/>
        <v>0</v>
      </c>
    </row>
    <row r="22" spans="1:4">
      <c r="A22" s="64" t="s">
        <v>20</v>
      </c>
      <c r="B22" s="16">
        <v>0</v>
      </c>
      <c r="C22" s="15">
        <f>(((C16+C17+C18)/B16)*1.5)*B22+((B22/30*4)*(C16+C17+C18)/B16)*1.5</f>
        <v>0</v>
      </c>
      <c r="D22" s="62">
        <f t="shared" si="0"/>
        <v>0</v>
      </c>
    </row>
    <row r="23" spans="1:4">
      <c r="A23" s="65" t="s">
        <v>21</v>
      </c>
      <c r="B23" s="17"/>
      <c r="C23" s="18">
        <f>SUM(C16:C22)</f>
        <v>3845.59</v>
      </c>
      <c r="D23" s="66">
        <f t="shared" si="0"/>
        <v>3845.59</v>
      </c>
    </row>
    <row r="24" spans="1:4">
      <c r="A24" s="67"/>
      <c r="B24" s="20"/>
      <c r="C24" s="15"/>
      <c r="D24" s="62"/>
    </row>
    <row r="25" spans="1:4">
      <c r="A25" s="61" t="s">
        <v>90</v>
      </c>
      <c r="B25" s="14"/>
      <c r="C25" s="15"/>
      <c r="D25" s="62"/>
    </row>
    <row r="26" spans="1:4">
      <c r="A26" s="58" t="s">
        <v>22</v>
      </c>
      <c r="B26" s="20">
        <v>0.2</v>
      </c>
      <c r="C26" s="21">
        <f t="shared" ref="C26:C33" si="1">ROUND(C$23*B26,2)</f>
        <v>769.12</v>
      </c>
      <c r="D26" s="62">
        <f t="shared" ref="D26:D34" si="2">C26*$B$6</f>
        <v>769.12</v>
      </c>
    </row>
    <row r="27" spans="1:4">
      <c r="A27" s="58" t="s">
        <v>23</v>
      </c>
      <c r="B27" s="20">
        <v>1.4999999999999999E-2</v>
      </c>
      <c r="C27" s="21">
        <f t="shared" si="1"/>
        <v>57.68</v>
      </c>
      <c r="D27" s="62">
        <f t="shared" si="2"/>
        <v>57.68</v>
      </c>
    </row>
    <row r="28" spans="1:4">
      <c r="A28" s="58" t="s">
        <v>24</v>
      </c>
      <c r="B28" s="20">
        <v>0.01</v>
      </c>
      <c r="C28" s="21">
        <f t="shared" si="1"/>
        <v>38.46</v>
      </c>
      <c r="D28" s="62">
        <f t="shared" si="2"/>
        <v>38.46</v>
      </c>
    </row>
    <row r="29" spans="1:4">
      <c r="A29" s="58" t="s">
        <v>25</v>
      </c>
      <c r="B29" s="20">
        <v>2E-3</v>
      </c>
      <c r="C29" s="21">
        <f t="shared" si="1"/>
        <v>7.69</v>
      </c>
      <c r="D29" s="62">
        <f t="shared" si="2"/>
        <v>7.69</v>
      </c>
    </row>
    <row r="30" spans="1:4">
      <c r="A30" s="58" t="s">
        <v>26</v>
      </c>
      <c r="B30" s="20">
        <v>2.5000000000000001E-2</v>
      </c>
      <c r="C30" s="21">
        <f t="shared" si="1"/>
        <v>96.14</v>
      </c>
      <c r="D30" s="62">
        <f t="shared" si="2"/>
        <v>96.14</v>
      </c>
    </row>
    <row r="31" spans="1:4">
      <c r="A31" s="58" t="s">
        <v>27</v>
      </c>
      <c r="B31" s="20">
        <v>0.08</v>
      </c>
      <c r="C31" s="21">
        <f t="shared" si="1"/>
        <v>307.64999999999998</v>
      </c>
      <c r="D31" s="62">
        <f t="shared" si="2"/>
        <v>307.64999999999998</v>
      </c>
    </row>
    <row r="32" spans="1:4">
      <c r="A32" s="58" t="s">
        <v>28</v>
      </c>
      <c r="B32" s="20">
        <v>0.02</v>
      </c>
      <c r="C32" s="21">
        <f t="shared" si="1"/>
        <v>76.91</v>
      </c>
      <c r="D32" s="62">
        <f t="shared" si="2"/>
        <v>76.91</v>
      </c>
    </row>
    <row r="33" spans="1:4">
      <c r="A33" s="68" t="s">
        <v>29</v>
      </c>
      <c r="B33" s="22">
        <v>6.0000000000000001E-3</v>
      </c>
      <c r="C33" s="21">
        <f t="shared" si="1"/>
        <v>23.07</v>
      </c>
      <c r="D33" s="62">
        <f t="shared" si="2"/>
        <v>23.07</v>
      </c>
    </row>
    <row r="34" spans="1:4">
      <c r="A34" s="67" t="s">
        <v>30</v>
      </c>
      <c r="B34" s="23">
        <f>SUM(B26:B33)</f>
        <v>0.3580000000000001</v>
      </c>
      <c r="C34" s="24">
        <f>TRUNC(SUM(C26:C33),2)</f>
        <v>1376.72</v>
      </c>
      <c r="D34" s="66">
        <f t="shared" si="2"/>
        <v>1376.72</v>
      </c>
    </row>
    <row r="35" spans="1:4">
      <c r="A35" s="67"/>
      <c r="B35" s="23"/>
      <c r="C35" s="24"/>
      <c r="D35" s="62"/>
    </row>
    <row r="36" spans="1:4">
      <c r="A36" s="61" t="s">
        <v>91</v>
      </c>
      <c r="B36" s="23"/>
      <c r="C36" s="24"/>
      <c r="D36" s="62"/>
    </row>
    <row r="37" spans="1:4">
      <c r="A37" s="67" t="s">
        <v>31</v>
      </c>
      <c r="B37" s="14"/>
      <c r="C37" s="15"/>
      <c r="D37" s="62"/>
    </row>
    <row r="38" spans="1:4">
      <c r="A38" s="69" t="s">
        <v>32</v>
      </c>
      <c r="B38" s="25">
        <v>8.3299999999999999E-2</v>
      </c>
      <c r="C38" s="26">
        <f t="shared" ref="C38:C44" si="3">ROUND(C$23*B38,2)</f>
        <v>320.33999999999997</v>
      </c>
      <c r="D38" s="62">
        <f t="shared" ref="D38:D45" si="4">C38*$B$6</f>
        <v>320.33999999999997</v>
      </c>
    </row>
    <row r="39" spans="1:4">
      <c r="A39" s="69" t="s">
        <v>33</v>
      </c>
      <c r="B39" s="25">
        <v>8.3299999999999999E-2</v>
      </c>
      <c r="C39" s="26">
        <f t="shared" si="3"/>
        <v>320.33999999999997</v>
      </c>
      <c r="D39" s="62">
        <f t="shared" si="4"/>
        <v>320.33999999999997</v>
      </c>
    </row>
    <row r="40" spans="1:4">
      <c r="A40" s="58" t="s">
        <v>34</v>
      </c>
      <c r="B40" s="20">
        <v>2.7799999999999998E-2</v>
      </c>
      <c r="C40" s="26">
        <f t="shared" si="3"/>
        <v>106.91</v>
      </c>
      <c r="D40" s="62">
        <f t="shared" si="4"/>
        <v>106.91</v>
      </c>
    </row>
    <row r="41" spans="1:4">
      <c r="A41" s="58" t="s">
        <v>35</v>
      </c>
      <c r="B41" s="20">
        <v>8.0000000000000004E-4</v>
      </c>
      <c r="C41" s="26">
        <f t="shared" si="3"/>
        <v>3.08</v>
      </c>
      <c r="D41" s="62">
        <f t="shared" si="4"/>
        <v>3.08</v>
      </c>
    </row>
    <row r="42" spans="1:4">
      <c r="A42" s="70" t="s">
        <v>36</v>
      </c>
      <c r="B42" s="27">
        <v>5.9999999999999995E-4</v>
      </c>
      <c r="C42" s="26">
        <f t="shared" si="3"/>
        <v>2.31</v>
      </c>
      <c r="D42" s="62">
        <f t="shared" si="4"/>
        <v>2.31</v>
      </c>
    </row>
    <row r="43" spans="1:4">
      <c r="A43" s="58" t="s">
        <v>37</v>
      </c>
      <c r="B43" s="20">
        <v>8.0000000000000004E-4</v>
      </c>
      <c r="C43" s="26">
        <f t="shared" si="3"/>
        <v>3.08</v>
      </c>
      <c r="D43" s="62">
        <f t="shared" si="4"/>
        <v>3.08</v>
      </c>
    </row>
    <row r="44" spans="1:4">
      <c r="A44" s="68" t="s">
        <v>38</v>
      </c>
      <c r="B44" s="22">
        <v>2.9999999999999997E-4</v>
      </c>
      <c r="C44" s="26">
        <f t="shared" si="3"/>
        <v>1.1499999999999999</v>
      </c>
      <c r="D44" s="62">
        <f t="shared" si="4"/>
        <v>1.1499999999999999</v>
      </c>
    </row>
    <row r="45" spans="1:4">
      <c r="A45" s="67" t="s">
        <v>39</v>
      </c>
      <c r="B45" s="23">
        <f>SUM(B38:B44)</f>
        <v>0.19689999999999996</v>
      </c>
      <c r="C45" s="19">
        <f>ROUND(SUM(C38:C44),2)</f>
        <v>757.21</v>
      </c>
      <c r="D45" s="66">
        <f t="shared" si="4"/>
        <v>757.21</v>
      </c>
    </row>
    <row r="46" spans="1:4">
      <c r="A46" s="67" t="s">
        <v>40</v>
      </c>
      <c r="B46" s="14"/>
      <c r="C46" s="15"/>
      <c r="D46" s="62"/>
    </row>
    <row r="47" spans="1:4">
      <c r="A47" s="69" t="s">
        <v>41</v>
      </c>
      <c r="B47" s="25">
        <v>1.52E-2</v>
      </c>
      <c r="C47" s="26">
        <f t="shared" ref="C47:C50" si="5">ROUND(C$23*B47,2)</f>
        <v>58.45</v>
      </c>
      <c r="D47" s="62">
        <f t="shared" ref="D47:D51" si="6">C47*$B$6</f>
        <v>58.45</v>
      </c>
    </row>
    <row r="48" spans="1:4">
      <c r="A48" s="58" t="s">
        <v>42</v>
      </c>
      <c r="B48" s="20">
        <v>8.0000000000000004E-4</v>
      </c>
      <c r="C48" s="26">
        <f t="shared" si="5"/>
        <v>3.08</v>
      </c>
      <c r="D48" s="62">
        <f t="shared" si="6"/>
        <v>3.08</v>
      </c>
    </row>
    <row r="49" spans="1:4">
      <c r="A49" s="58" t="s">
        <v>43</v>
      </c>
      <c r="B49" s="20">
        <v>6.4000000000000003E-3</v>
      </c>
      <c r="C49" s="26">
        <f t="shared" si="5"/>
        <v>24.61</v>
      </c>
      <c r="D49" s="62">
        <f t="shared" si="6"/>
        <v>24.61</v>
      </c>
    </row>
    <row r="50" spans="1:4">
      <c r="A50" s="58" t="s">
        <v>44</v>
      </c>
      <c r="B50" s="22">
        <v>6.4000000000000003E-3</v>
      </c>
      <c r="C50" s="26">
        <f t="shared" si="5"/>
        <v>24.61</v>
      </c>
      <c r="D50" s="62">
        <f t="shared" si="6"/>
        <v>24.61</v>
      </c>
    </row>
    <row r="51" spans="1:4">
      <c r="A51" s="65" t="s">
        <v>45</v>
      </c>
      <c r="B51" s="17">
        <f>SUM(B47:B50)</f>
        <v>2.8799999999999999E-2</v>
      </c>
      <c r="C51" s="18">
        <f>ROUND(SUM(C47:C50),2)</f>
        <v>110.75</v>
      </c>
      <c r="D51" s="66">
        <f t="shared" si="6"/>
        <v>110.75</v>
      </c>
    </row>
    <row r="52" spans="1:4">
      <c r="A52" s="67" t="s">
        <v>46</v>
      </c>
      <c r="B52" s="20"/>
      <c r="C52" s="15"/>
      <c r="D52" s="62"/>
    </row>
    <row r="53" spans="1:4" ht="14.25" customHeight="1">
      <c r="A53" s="71" t="s">
        <v>47</v>
      </c>
      <c r="B53" s="27">
        <v>7.4200000000000002E-2</v>
      </c>
      <c r="C53" s="29">
        <f>ROUND(C23*B53,2)</f>
        <v>285.33999999999997</v>
      </c>
      <c r="D53" s="72">
        <f t="shared" ref="D53:D56" si="7">C53*$B$6</f>
        <v>285.33999999999997</v>
      </c>
    </row>
    <row r="54" spans="1:4" ht="14.25" customHeight="1">
      <c r="A54" s="71" t="s">
        <v>48</v>
      </c>
      <c r="B54" s="27">
        <v>1.1999999999999999E-3</v>
      </c>
      <c r="C54" s="29">
        <f>ROUND(C23*B54,2)/5</f>
        <v>0.92200000000000004</v>
      </c>
      <c r="D54" s="72">
        <f t="shared" si="7"/>
        <v>0.92200000000000004</v>
      </c>
    </row>
    <row r="55" spans="1:4" ht="14.25" customHeight="1">
      <c r="A55" s="71" t="s">
        <v>49</v>
      </c>
      <c r="B55" s="27">
        <v>1E-4</v>
      </c>
      <c r="C55" s="29">
        <f>ROUND(C23*B55,2)/5</f>
        <v>7.5999999999999998E-2</v>
      </c>
      <c r="D55" s="72">
        <f t="shared" si="7"/>
        <v>7.5999999999999998E-2</v>
      </c>
    </row>
    <row r="56" spans="1:4">
      <c r="A56" s="73" t="s">
        <v>50</v>
      </c>
      <c r="B56" s="30">
        <f>SUM(B53:B55)</f>
        <v>7.5500000000000012E-2</v>
      </c>
      <c r="C56" s="19">
        <f>ROUND(C$23*B56,2)</f>
        <v>290.33999999999997</v>
      </c>
      <c r="D56" s="66">
        <f t="shared" si="7"/>
        <v>290.33999999999997</v>
      </c>
    </row>
    <row r="57" spans="1:4">
      <c r="A57" s="73"/>
      <c r="B57" s="30"/>
      <c r="C57" s="21"/>
      <c r="D57" s="62"/>
    </row>
    <row r="58" spans="1:4">
      <c r="A58" s="67" t="s">
        <v>51</v>
      </c>
      <c r="B58" s="23">
        <f>B56+B51+B45</f>
        <v>0.30119999999999997</v>
      </c>
      <c r="C58" s="19">
        <f>C56+C51+C45</f>
        <v>1158.3</v>
      </c>
      <c r="D58" s="66">
        <f>C58*$B$6</f>
        <v>1158.3</v>
      </c>
    </row>
    <row r="59" spans="1:4">
      <c r="A59" s="74" t="s">
        <v>52</v>
      </c>
      <c r="B59" s="31" t="s">
        <v>53</v>
      </c>
      <c r="C59" s="32">
        <f>C23+C58+C34</f>
        <v>6380.6100000000006</v>
      </c>
      <c r="D59" s="75">
        <f>C59*$B$6</f>
        <v>6380.6100000000006</v>
      </c>
    </row>
    <row r="60" spans="1:4">
      <c r="A60" s="119"/>
      <c r="B60" s="103"/>
      <c r="C60" s="103"/>
      <c r="D60" s="104"/>
    </row>
    <row r="61" spans="1:4">
      <c r="A61" s="54" t="s">
        <v>54</v>
      </c>
      <c r="B61" s="12" t="str">
        <f>B14</f>
        <v>Vlr / % / Hs</v>
      </c>
      <c r="C61" s="13" t="str">
        <f>C14</f>
        <v>POR POSTO</v>
      </c>
      <c r="D61" s="60" t="str">
        <f>D14</f>
        <v>POR 1 POSTO</v>
      </c>
    </row>
    <row r="62" spans="1:4">
      <c r="A62" s="70" t="s">
        <v>84</v>
      </c>
      <c r="B62" s="33">
        <v>0</v>
      </c>
      <c r="C62" s="15">
        <f>B62*22*2</f>
        <v>0</v>
      </c>
      <c r="D62" s="62">
        <f>C62*B6</f>
        <v>0</v>
      </c>
    </row>
    <row r="63" spans="1:4">
      <c r="A63" s="63" t="s">
        <v>55</v>
      </c>
      <c r="B63" s="27">
        <v>0</v>
      </c>
      <c r="C63" s="15">
        <f>-(B63*C16)</f>
        <v>0</v>
      </c>
      <c r="D63" s="62">
        <f>C63*B6</f>
        <v>0</v>
      </c>
    </row>
    <row r="64" spans="1:4">
      <c r="A64" s="58" t="s">
        <v>99</v>
      </c>
      <c r="B64" s="33">
        <v>174</v>
      </c>
      <c r="C64" s="15">
        <f>B64</f>
        <v>174</v>
      </c>
      <c r="D64" s="62">
        <f>C64*B6</f>
        <v>174</v>
      </c>
    </row>
    <row r="65" spans="1:4">
      <c r="A65" s="58" t="s">
        <v>100</v>
      </c>
      <c r="B65" s="46">
        <v>16.850000000000001</v>
      </c>
      <c r="C65" s="15">
        <f>-B65</f>
        <v>-16.850000000000001</v>
      </c>
      <c r="D65" s="62">
        <f>C65*B6</f>
        <v>-16.850000000000001</v>
      </c>
    </row>
    <row r="66" spans="1:4">
      <c r="A66" s="67" t="s">
        <v>85</v>
      </c>
      <c r="B66" s="34"/>
      <c r="C66" s="19">
        <f>SUM(C64:C65)</f>
        <v>157.15</v>
      </c>
      <c r="D66" s="66">
        <f>C66*$B$6</f>
        <v>157.15</v>
      </c>
    </row>
    <row r="67" spans="1:4">
      <c r="A67" s="120"/>
      <c r="B67" s="121"/>
      <c r="C67" s="121"/>
      <c r="D67" s="122"/>
    </row>
    <row r="68" spans="1:4">
      <c r="A68" s="54" t="s">
        <v>56</v>
      </c>
      <c r="B68" s="12" t="str">
        <f>B61</f>
        <v>Vlr / % / Hs</v>
      </c>
      <c r="C68" s="13" t="str">
        <f>C14</f>
        <v>POR POSTO</v>
      </c>
      <c r="D68" s="60" t="str">
        <f>D14</f>
        <v>POR 1 POSTO</v>
      </c>
    </row>
    <row r="69" spans="1:4">
      <c r="A69" s="70" t="s">
        <v>57</v>
      </c>
      <c r="B69" s="35">
        <v>5</v>
      </c>
      <c r="C69" s="15">
        <f>B69</f>
        <v>5</v>
      </c>
      <c r="D69" s="62">
        <f t="shared" ref="D69:D75" si="8">C69*$B$6</f>
        <v>5</v>
      </c>
    </row>
    <row r="70" spans="1:4">
      <c r="A70" s="70" t="s">
        <v>58</v>
      </c>
      <c r="B70" s="35">
        <v>1</v>
      </c>
      <c r="C70" s="15">
        <f>B70</f>
        <v>1</v>
      </c>
      <c r="D70" s="62">
        <f t="shared" si="8"/>
        <v>1</v>
      </c>
    </row>
    <row r="71" spans="1:4">
      <c r="A71" s="63" t="s">
        <v>59</v>
      </c>
      <c r="B71" s="20"/>
      <c r="C71" s="15"/>
      <c r="D71" s="62"/>
    </row>
    <row r="72" spans="1:4">
      <c r="A72" s="58" t="s">
        <v>60</v>
      </c>
      <c r="B72" s="20"/>
      <c r="C72" s="15">
        <v>0</v>
      </c>
      <c r="D72" s="62">
        <f t="shared" si="8"/>
        <v>0</v>
      </c>
    </row>
    <row r="73" spans="1:4">
      <c r="A73" s="64" t="s">
        <v>61</v>
      </c>
      <c r="B73" s="36">
        <v>16.850000000000001</v>
      </c>
      <c r="C73" s="28">
        <f>B73</f>
        <v>16.850000000000001</v>
      </c>
      <c r="D73" s="62">
        <f t="shared" si="8"/>
        <v>16.850000000000001</v>
      </c>
    </row>
    <row r="74" spans="1:4">
      <c r="A74" s="64"/>
      <c r="B74" s="36"/>
      <c r="C74" s="28"/>
      <c r="D74" s="62"/>
    </row>
    <row r="75" spans="1:4">
      <c r="A75" s="67" t="s">
        <v>62</v>
      </c>
      <c r="B75" s="34"/>
      <c r="C75" s="19">
        <f>SUM(C69:C74)</f>
        <v>22.85</v>
      </c>
      <c r="D75" s="66">
        <f t="shared" si="8"/>
        <v>22.85</v>
      </c>
    </row>
    <row r="76" spans="1:4">
      <c r="A76" s="123"/>
      <c r="B76" s="124"/>
      <c r="C76" s="124"/>
      <c r="D76" s="125"/>
    </row>
    <row r="77" spans="1:4">
      <c r="A77" s="76" t="s">
        <v>63</v>
      </c>
      <c r="B77" s="12" t="s">
        <v>64</v>
      </c>
      <c r="C77" s="13" t="str">
        <f>C68</f>
        <v>POR POSTO</v>
      </c>
      <c r="D77" s="60" t="str">
        <f>D68</f>
        <v>POR 1 POSTO</v>
      </c>
    </row>
    <row r="78" spans="1:4">
      <c r="A78" s="58" t="s">
        <v>86</v>
      </c>
      <c r="B78" s="37">
        <v>10</v>
      </c>
      <c r="C78" s="39">
        <f>(C59+C66+C75)*$B$78%</f>
        <v>656.06100000000015</v>
      </c>
      <c r="D78" s="77">
        <f>C78*B6</f>
        <v>656.06100000000015</v>
      </c>
    </row>
    <row r="79" spans="1:4">
      <c r="A79" s="58" t="s">
        <v>87</v>
      </c>
      <c r="B79" s="38">
        <v>5</v>
      </c>
      <c r="C79" s="39">
        <f>(C59+C66+C75)*$B$79%</f>
        <v>328.03050000000007</v>
      </c>
      <c r="D79" s="77">
        <f>C79*B6</f>
        <v>328.03050000000007</v>
      </c>
    </row>
    <row r="80" spans="1:4">
      <c r="A80" s="58" t="s">
        <v>88</v>
      </c>
      <c r="B80" s="38">
        <v>7</v>
      </c>
      <c r="C80" s="39">
        <f>(C59+C66+C75)*$B$80%</f>
        <v>459.24270000000007</v>
      </c>
      <c r="D80" s="77">
        <f>C80*B6</f>
        <v>459.24270000000007</v>
      </c>
    </row>
    <row r="81" spans="1:4">
      <c r="A81" s="58" t="s">
        <v>89</v>
      </c>
      <c r="B81" s="38">
        <v>8.8580000000000005</v>
      </c>
      <c r="C81" s="39">
        <f>(C59+C66+C75)*$B$81%</f>
        <v>581.13883380000004</v>
      </c>
      <c r="D81" s="77">
        <f>C81*B6</f>
        <v>581.13883380000004</v>
      </c>
    </row>
    <row r="82" spans="1:4">
      <c r="A82" s="67" t="s">
        <v>65</v>
      </c>
      <c r="B82" s="40"/>
      <c r="C82" s="19">
        <f>ROUND(SUM(C78:C81),2)</f>
        <v>2024.47</v>
      </c>
      <c r="D82" s="66">
        <f>SUM(D78:D80)</f>
        <v>1443.3342000000002</v>
      </c>
    </row>
    <row r="83" spans="1:4">
      <c r="A83" s="78"/>
      <c r="B83" s="126"/>
      <c r="C83" s="126"/>
      <c r="D83" s="127"/>
    </row>
    <row r="84" spans="1:4">
      <c r="A84" s="79" t="s">
        <v>66</v>
      </c>
      <c r="B84" s="12" t="s">
        <v>64</v>
      </c>
      <c r="C84" s="13" t="str">
        <f>C77</f>
        <v>POR POSTO</v>
      </c>
      <c r="D84" s="60" t="str">
        <f>D77</f>
        <v>POR 1 POSTO</v>
      </c>
    </row>
    <row r="85" spans="1:4">
      <c r="A85" s="58" t="s">
        <v>67</v>
      </c>
      <c r="B85" s="25">
        <v>1.6500000000000001E-2</v>
      </c>
      <c r="C85" s="41">
        <f t="shared" ref="C85:C87" si="9">SUM($C$96)*B85</f>
        <v>159.60993802816901</v>
      </c>
      <c r="D85" s="62">
        <f t="shared" ref="D85:D88" si="10">C85*$B$6</f>
        <v>159.60993802816901</v>
      </c>
    </row>
    <row r="86" spans="1:4">
      <c r="A86" s="63" t="s">
        <v>68</v>
      </c>
      <c r="B86" s="25">
        <v>7.5999999999999998E-2</v>
      </c>
      <c r="C86" s="41">
        <f t="shared" si="9"/>
        <v>735.17304788732395</v>
      </c>
      <c r="D86" s="62">
        <f t="shared" si="10"/>
        <v>735.17304788732395</v>
      </c>
    </row>
    <row r="87" spans="1:4">
      <c r="A87" s="63" t="s">
        <v>69</v>
      </c>
      <c r="B87" s="90">
        <v>0.02</v>
      </c>
      <c r="C87" s="41">
        <f t="shared" si="9"/>
        <v>193.46659154929577</v>
      </c>
      <c r="D87" s="62">
        <f t="shared" si="10"/>
        <v>193.46659154929577</v>
      </c>
    </row>
    <row r="88" spans="1:4">
      <c r="A88" s="80" t="s">
        <v>70</v>
      </c>
      <c r="B88" s="91">
        <f>SUM(B85:B87)</f>
        <v>0.1125</v>
      </c>
      <c r="C88" s="42">
        <f>SUM(C84:C87)</f>
        <v>1088.2495774647887</v>
      </c>
      <c r="D88" s="66">
        <f t="shared" si="10"/>
        <v>1088.2495774647887</v>
      </c>
    </row>
    <row r="89" spans="1:4">
      <c r="A89" s="111"/>
      <c r="B89" s="112"/>
      <c r="C89" s="113"/>
      <c r="D89" s="114"/>
    </row>
    <row r="90" spans="1:4">
      <c r="A90" s="81" t="s">
        <v>71</v>
      </c>
      <c r="B90" s="12" t="str">
        <f>B68</f>
        <v>Vlr / % / Hs</v>
      </c>
      <c r="C90" s="13" t="str">
        <f>C84</f>
        <v>POR POSTO</v>
      </c>
      <c r="D90" s="60" t="str">
        <f>D84</f>
        <v>POR 1 POSTO</v>
      </c>
    </row>
    <row r="91" spans="1:4">
      <c r="A91" s="67" t="s">
        <v>72</v>
      </c>
      <c r="B91" s="47" t="s">
        <v>53</v>
      </c>
      <c r="C91" s="48">
        <f>C59</f>
        <v>6380.6100000000006</v>
      </c>
      <c r="D91" s="82">
        <f>C91*B6</f>
        <v>6380.6100000000006</v>
      </c>
    </row>
    <row r="92" spans="1:4">
      <c r="A92" s="61" t="s">
        <v>73</v>
      </c>
      <c r="B92" s="20" t="s">
        <v>53</v>
      </c>
      <c r="C92" s="48">
        <f>C66</f>
        <v>157.15</v>
      </c>
      <c r="D92" s="82">
        <f>C92*B6</f>
        <v>157.15</v>
      </c>
    </row>
    <row r="93" spans="1:4">
      <c r="A93" s="61" t="s">
        <v>74</v>
      </c>
      <c r="B93" s="20" t="s">
        <v>53</v>
      </c>
      <c r="C93" s="48">
        <f>C75</f>
        <v>22.85</v>
      </c>
      <c r="D93" s="82">
        <f>C93*B6</f>
        <v>22.85</v>
      </c>
    </row>
    <row r="94" spans="1:4">
      <c r="A94" s="61" t="s">
        <v>75</v>
      </c>
      <c r="B94" s="20" t="s">
        <v>53</v>
      </c>
      <c r="C94" s="48">
        <f>C82</f>
        <v>2024.47</v>
      </c>
      <c r="D94" s="82">
        <f>C94*B6</f>
        <v>2024.47</v>
      </c>
    </row>
    <row r="95" spans="1:4">
      <c r="A95" s="61" t="s">
        <v>76</v>
      </c>
      <c r="B95" s="20" t="s">
        <v>53</v>
      </c>
      <c r="C95" s="48">
        <f>C88</f>
        <v>1088.2495774647887</v>
      </c>
      <c r="D95" s="82">
        <f>C95*B6</f>
        <v>1088.2495774647887</v>
      </c>
    </row>
    <row r="96" spans="1:4">
      <c r="A96" s="115" t="s">
        <v>77</v>
      </c>
      <c r="B96" s="116"/>
      <c r="C96" s="49">
        <f>SUM(C91:C94)/((1-(B88/1)))</f>
        <v>9673.3295774647886</v>
      </c>
      <c r="D96" s="83">
        <f>C96*B6</f>
        <v>9673.3295774647886</v>
      </c>
    </row>
    <row r="97" spans="1:4">
      <c r="A97" s="84"/>
      <c r="B97" s="43"/>
      <c r="C97" s="43"/>
      <c r="D97" s="85"/>
    </row>
    <row r="98" spans="1:4">
      <c r="A98" s="86" t="s">
        <v>78</v>
      </c>
      <c r="B98" s="44"/>
      <c r="C98" s="13" t="str">
        <f>C90</f>
        <v>POR POSTO</v>
      </c>
      <c r="D98" s="60" t="str">
        <f>D90</f>
        <v>POR 1 POSTO</v>
      </c>
    </row>
    <row r="99" spans="1:4">
      <c r="A99" s="87" t="s">
        <v>79</v>
      </c>
      <c r="B99" s="88">
        <v>12</v>
      </c>
      <c r="C99" s="89">
        <v>109190.16</v>
      </c>
      <c r="D99" s="89">
        <v>109190.16</v>
      </c>
    </row>
    <row r="100" spans="1:4">
      <c r="A100" t="s">
        <v>94</v>
      </c>
    </row>
    <row r="104" spans="1:4">
      <c r="D104" s="92"/>
    </row>
  </sheetData>
  <mergeCells count="16">
    <mergeCell ref="A89:D89"/>
    <mergeCell ref="A96:B96"/>
    <mergeCell ref="C12:D12"/>
    <mergeCell ref="C13:D13"/>
    <mergeCell ref="A60:D60"/>
    <mergeCell ref="A67:D67"/>
    <mergeCell ref="A76:D76"/>
    <mergeCell ref="B83:D83"/>
    <mergeCell ref="C11:D11"/>
    <mergeCell ref="A1:D1"/>
    <mergeCell ref="C4:D4"/>
    <mergeCell ref="C5:D5"/>
    <mergeCell ref="C6:D6"/>
    <mergeCell ref="C8:D8"/>
    <mergeCell ref="C9:D9"/>
    <mergeCell ref="C10:D10"/>
  </mergeCells>
  <pageMargins left="0.70866141732283472" right="0.31496062992125984" top="0.78740157480314965" bottom="0.78740157480314965" header="0.31496062992125984" footer="0.31496062992125984"/>
  <pageSetup paperSize="9" scale="50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Plan1</vt:lpstr>
      <vt:lpstr>Plan2</vt:lpstr>
      <vt:lpstr>Plan3</vt:lpstr>
      <vt:lpstr>Plan1!Area_de_impressao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aaraujo</dc:creator>
  <cp:lastModifiedBy>andresaschwarz</cp:lastModifiedBy>
  <cp:lastPrinted>2018-12-26T14:35:40Z</cp:lastPrinted>
  <dcterms:created xsi:type="dcterms:W3CDTF">2018-09-03T20:53:27Z</dcterms:created>
  <dcterms:modified xsi:type="dcterms:W3CDTF">2026-10-09T13:27:45Z</dcterms:modified>
</cp:coreProperties>
</file>