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COMPRAS\LICITACON\LICITACON 2025\SECRETARIA MUNICIPAL DE EDUCAÇÃO E CULTURA - SMEC\EDUCAÇÃO\PROCESSO 19968-2025 TRANSP ESCOLAR POR ROTEIROS  2025\"/>
    </mc:Choice>
  </mc:AlternateContent>
  <bookViews>
    <workbookView xWindow="-105" yWindow="-105" windowWidth="23250" windowHeight="13170" tabRatio="865" activeTab="5"/>
  </bookViews>
  <sheets>
    <sheet name="Roteiro 39" sheetId="68" r:id="rId1"/>
    <sheet name="Roteiro 40" sheetId="69" r:id="rId2"/>
    <sheet name="Roteiro 41" sheetId="70" r:id="rId3"/>
    <sheet name="Roteiro 42" sheetId="71" r:id="rId4"/>
    <sheet name="Roteiro 43" sheetId="72" r:id="rId5"/>
    <sheet name="Consolidado" sheetId="35" r:id="rId6"/>
  </sheets>
  <calcPr calcId="152511" fullPrecision="0"/>
</workbook>
</file>

<file path=xl/calcChain.xml><?xml version="1.0" encoding="utf-8"?>
<calcChain xmlns="http://schemas.openxmlformats.org/spreadsheetml/2006/main">
  <c r="D171" i="68" l="1"/>
  <c r="D25" i="68"/>
  <c r="D25" i="69"/>
  <c r="D25" i="70"/>
  <c r="D25" i="71"/>
  <c r="D25" i="72"/>
  <c r="P7" i="35" l="1"/>
  <c r="P6" i="35"/>
  <c r="P5" i="35"/>
  <c r="P4" i="35"/>
  <c r="P3" i="35"/>
  <c r="M7" i="35"/>
  <c r="M6" i="35"/>
  <c r="M5" i="35"/>
  <c r="M4" i="35"/>
  <c r="M3" i="35"/>
  <c r="J7" i="35"/>
  <c r="J6" i="35"/>
  <c r="J5" i="35"/>
  <c r="J4" i="35"/>
  <c r="J3" i="35"/>
  <c r="H7" i="35"/>
  <c r="H6" i="35"/>
  <c r="H5" i="35"/>
  <c r="H4" i="35"/>
  <c r="H3" i="35"/>
  <c r="F7" i="35"/>
  <c r="F6" i="35"/>
  <c r="F5" i="35"/>
  <c r="F4" i="35"/>
  <c r="F3" i="35"/>
  <c r="D44" i="72" l="1"/>
  <c r="D44" i="71"/>
  <c r="D44" i="70"/>
  <c r="D171" i="72"/>
  <c r="E171" i="72" s="1"/>
  <c r="B142" i="72"/>
  <c r="D142" i="72" s="1"/>
  <c r="F142" i="72" s="1"/>
  <c r="F143" i="72" s="1"/>
  <c r="F144" i="72" s="1"/>
  <c r="F132" i="72"/>
  <c r="F100" i="72"/>
  <c r="F99" i="72"/>
  <c r="F98" i="72"/>
  <c r="F96" i="72"/>
  <c r="F68" i="72"/>
  <c r="F84" i="72" s="1"/>
  <c r="F103" i="72" s="1"/>
  <c r="F109" i="72" s="1"/>
  <c r="F121" i="72" s="1"/>
  <c r="F127" i="72" s="1"/>
  <c r="F63" i="72"/>
  <c r="F137" i="72" s="1"/>
  <c r="F145" i="72" s="1"/>
  <c r="F34" i="72"/>
  <c r="C12" i="72"/>
  <c r="D45" i="72" s="1"/>
  <c r="F11" i="72"/>
  <c r="F12" i="72" s="1"/>
  <c r="F13" i="72" s="1"/>
  <c r="F38" i="72" s="1"/>
  <c r="E176" i="72" s="1"/>
  <c r="D171" i="71"/>
  <c r="E171" i="71" s="1"/>
  <c r="B142" i="71"/>
  <c r="D142" i="71" s="1"/>
  <c r="F142" i="71" s="1"/>
  <c r="F143" i="71" s="1"/>
  <c r="F144" i="71" s="1"/>
  <c r="F146" i="71" s="1"/>
  <c r="F153" i="71" s="1"/>
  <c r="E193" i="71" s="1"/>
  <c r="F132" i="71"/>
  <c r="F100" i="71"/>
  <c r="F99" i="71"/>
  <c r="F98" i="71"/>
  <c r="F96" i="71"/>
  <c r="F68" i="71"/>
  <c r="F84" i="71" s="1"/>
  <c r="F103" i="71" s="1"/>
  <c r="F109" i="71" s="1"/>
  <c r="F121" i="71" s="1"/>
  <c r="F127" i="71" s="1"/>
  <c r="F63" i="71"/>
  <c r="F137" i="71" s="1"/>
  <c r="F145" i="71" s="1"/>
  <c r="F34" i="71"/>
  <c r="C18" i="71"/>
  <c r="B97" i="71" s="1"/>
  <c r="F97" i="71" s="1"/>
  <c r="C12" i="71"/>
  <c r="D45" i="71" s="1"/>
  <c r="F11" i="71"/>
  <c r="F12" i="71" s="1"/>
  <c r="F13" i="71" s="1"/>
  <c r="F38" i="71" s="1"/>
  <c r="E176" i="71" s="1"/>
  <c r="D171" i="70"/>
  <c r="E171" i="70" s="1"/>
  <c r="B142" i="70"/>
  <c r="D142" i="70" s="1"/>
  <c r="F142" i="70" s="1"/>
  <c r="F143" i="70" s="1"/>
  <c r="F144" i="70" s="1"/>
  <c r="F132" i="70"/>
  <c r="F100" i="70"/>
  <c r="F99" i="70"/>
  <c r="F98" i="70"/>
  <c r="F96" i="70"/>
  <c r="F68" i="70"/>
  <c r="F84" i="70" s="1"/>
  <c r="F103" i="70" s="1"/>
  <c r="F109" i="70" s="1"/>
  <c r="F121" i="70" s="1"/>
  <c r="F127" i="70" s="1"/>
  <c r="F63" i="70"/>
  <c r="F137" i="70" s="1"/>
  <c r="F145" i="70" s="1"/>
  <c r="F34" i="70"/>
  <c r="C18" i="70"/>
  <c r="B97" i="70" s="1"/>
  <c r="F97" i="70" s="1"/>
  <c r="C12" i="70"/>
  <c r="D45" i="70" s="1"/>
  <c r="F11" i="70"/>
  <c r="F12" i="70" s="1"/>
  <c r="F13" i="70" s="1"/>
  <c r="F38" i="70" s="1"/>
  <c r="E176" i="70" s="1"/>
  <c r="D171" i="69"/>
  <c r="E171" i="69" s="1"/>
  <c r="D142" i="69"/>
  <c r="F142" i="69" s="1"/>
  <c r="F143" i="69" s="1"/>
  <c r="F144" i="69" s="1"/>
  <c r="B142" i="69"/>
  <c r="F132" i="69"/>
  <c r="F100" i="69"/>
  <c r="F99" i="69"/>
  <c r="F98" i="69"/>
  <c r="F96" i="69"/>
  <c r="F68" i="69"/>
  <c r="F84" i="69" s="1"/>
  <c r="F103" i="69" s="1"/>
  <c r="F109" i="69" s="1"/>
  <c r="F121" i="69" s="1"/>
  <c r="F127" i="69" s="1"/>
  <c r="F63" i="69"/>
  <c r="F137" i="69" s="1"/>
  <c r="F145" i="69" s="1"/>
  <c r="D45" i="69"/>
  <c r="F34" i="69"/>
  <c r="C12" i="69"/>
  <c r="E131" i="69" s="1"/>
  <c r="F131" i="69" s="1"/>
  <c r="F133" i="69" s="1"/>
  <c r="F151" i="69" s="1"/>
  <c r="E191" i="69" s="1"/>
  <c r="F11" i="69"/>
  <c r="F12" i="69" s="1"/>
  <c r="F13" i="69" s="1"/>
  <c r="F38" i="69" s="1"/>
  <c r="E176" i="69" s="1"/>
  <c r="E171" i="68"/>
  <c r="F171" i="68" s="1"/>
  <c r="F172" i="68" s="1"/>
  <c r="B142" i="68"/>
  <c r="D142" i="68" s="1"/>
  <c r="F142" i="68" s="1"/>
  <c r="F143" i="68" s="1"/>
  <c r="F144" i="68" s="1"/>
  <c r="F146" i="68" s="1"/>
  <c r="F153" i="68" s="1"/>
  <c r="E193" i="68" s="1"/>
  <c r="F132" i="68"/>
  <c r="F100" i="68"/>
  <c r="F99" i="68"/>
  <c r="F98" i="68"/>
  <c r="F96" i="68"/>
  <c r="F68" i="68"/>
  <c r="F84" i="68" s="1"/>
  <c r="F103" i="68" s="1"/>
  <c r="F109" i="68" s="1"/>
  <c r="F121" i="68" s="1"/>
  <c r="F127" i="68" s="1"/>
  <c r="F63" i="68"/>
  <c r="F137" i="68" s="1"/>
  <c r="F145" i="68" s="1"/>
  <c r="F34" i="68"/>
  <c r="C18" i="68"/>
  <c r="B97" i="68" s="1"/>
  <c r="F97" i="68" s="1"/>
  <c r="C12" i="68"/>
  <c r="D45" i="68" s="1"/>
  <c r="F11" i="68"/>
  <c r="F12" i="68" s="1"/>
  <c r="F13" i="68" s="1"/>
  <c r="F38" i="68" s="1"/>
  <c r="E176" i="68" s="1"/>
  <c r="M9" i="35"/>
  <c r="I7" i="35"/>
  <c r="D6" i="35"/>
  <c r="D5" i="35"/>
  <c r="D4" i="35"/>
  <c r="H9" i="35"/>
  <c r="C5" i="35"/>
  <c r="C4" i="35"/>
  <c r="C7" i="35"/>
  <c r="C6" i="35"/>
  <c r="C3" i="35"/>
  <c r="P9" i="35"/>
  <c r="I4" i="35"/>
  <c r="K7" i="35" l="1"/>
  <c r="L7" i="35" s="1"/>
  <c r="O7" i="35"/>
  <c r="D7" i="35"/>
  <c r="I6" i="35"/>
  <c r="K6" i="35" s="1"/>
  <c r="L6" i="35" s="1"/>
  <c r="O4" i="35"/>
  <c r="K4" i="35"/>
  <c r="L4" i="35" s="1"/>
  <c r="I3" i="35"/>
  <c r="F146" i="72"/>
  <c r="F153" i="72" s="1"/>
  <c r="E193" i="72" s="1"/>
  <c r="C18" i="72"/>
  <c r="C19" i="72"/>
  <c r="F19" i="72" s="1"/>
  <c r="E31" i="72"/>
  <c r="F49" i="72"/>
  <c r="B91" i="72"/>
  <c r="F91" i="72" s="1"/>
  <c r="D136" i="72"/>
  <c r="F136" i="72" s="1"/>
  <c r="F138" i="72" s="1"/>
  <c r="F152" i="72" s="1"/>
  <c r="E192" i="72" s="1"/>
  <c r="C16" i="72"/>
  <c r="F16" i="72" s="1"/>
  <c r="C20" i="72"/>
  <c r="F20" i="72" s="1"/>
  <c r="C26" i="72"/>
  <c r="F26" i="72" s="1"/>
  <c r="E32" i="72"/>
  <c r="F73" i="72"/>
  <c r="F44" i="72"/>
  <c r="F45" i="72" s="1"/>
  <c r="B95" i="72"/>
  <c r="F95" i="72" s="1"/>
  <c r="C17" i="72"/>
  <c r="F17" i="72" s="1"/>
  <c r="C21" i="72"/>
  <c r="C27" i="72"/>
  <c r="F27" i="72" s="1"/>
  <c r="B89" i="72"/>
  <c r="B93" i="72"/>
  <c r="F93" i="72" s="1"/>
  <c r="E131" i="72"/>
  <c r="F131" i="72" s="1"/>
  <c r="F133" i="72" s="1"/>
  <c r="F151" i="72" s="1"/>
  <c r="E191" i="72" s="1"/>
  <c r="C25" i="72"/>
  <c r="F25" i="72" s="1"/>
  <c r="F18" i="71"/>
  <c r="C25" i="71"/>
  <c r="F25" i="71" s="1"/>
  <c r="B95" i="71"/>
  <c r="F95" i="71" s="1"/>
  <c r="F101" i="71" s="1"/>
  <c r="C19" i="71"/>
  <c r="F19" i="71" s="1"/>
  <c r="E31" i="71"/>
  <c r="F49" i="71"/>
  <c r="B91" i="71"/>
  <c r="F91" i="71" s="1"/>
  <c r="D136" i="71"/>
  <c r="F136" i="71" s="1"/>
  <c r="F138" i="71" s="1"/>
  <c r="F152" i="71" s="1"/>
  <c r="E192" i="71" s="1"/>
  <c r="C16" i="71"/>
  <c r="F16" i="71" s="1"/>
  <c r="C20" i="71"/>
  <c r="F20" i="71" s="1"/>
  <c r="C26" i="71"/>
  <c r="F26" i="71" s="1"/>
  <c r="E32" i="71"/>
  <c r="F73" i="71"/>
  <c r="F44" i="71"/>
  <c r="F45" i="71" s="1"/>
  <c r="C17" i="71"/>
  <c r="F17" i="71" s="1"/>
  <c r="C21" i="71"/>
  <c r="C27" i="71"/>
  <c r="F27" i="71" s="1"/>
  <c r="B89" i="71"/>
  <c r="B93" i="71"/>
  <c r="F93" i="71" s="1"/>
  <c r="E131" i="71"/>
  <c r="F131" i="71" s="1"/>
  <c r="F133" i="71" s="1"/>
  <c r="F151" i="71" s="1"/>
  <c r="E191" i="71" s="1"/>
  <c r="F146" i="70"/>
  <c r="F153" i="70" s="1"/>
  <c r="E193" i="70" s="1"/>
  <c r="F18" i="70"/>
  <c r="C25" i="70"/>
  <c r="F25" i="70" s="1"/>
  <c r="B95" i="70"/>
  <c r="F95" i="70" s="1"/>
  <c r="F101" i="70" s="1"/>
  <c r="C19" i="70"/>
  <c r="F19" i="70" s="1"/>
  <c r="E31" i="70"/>
  <c r="F49" i="70"/>
  <c r="B91" i="70"/>
  <c r="F91" i="70" s="1"/>
  <c r="D136" i="70"/>
  <c r="F136" i="70" s="1"/>
  <c r="F138" i="70" s="1"/>
  <c r="F152" i="70" s="1"/>
  <c r="E192" i="70" s="1"/>
  <c r="C16" i="70"/>
  <c r="F16" i="70" s="1"/>
  <c r="C20" i="70"/>
  <c r="F20" i="70" s="1"/>
  <c r="C26" i="70"/>
  <c r="F26" i="70" s="1"/>
  <c r="E32" i="70"/>
  <c r="F73" i="70"/>
  <c r="F44" i="70"/>
  <c r="F45" i="70" s="1"/>
  <c r="C17" i="70"/>
  <c r="F17" i="70" s="1"/>
  <c r="C21" i="70"/>
  <c r="C27" i="70"/>
  <c r="F27" i="70" s="1"/>
  <c r="B89" i="70"/>
  <c r="B93" i="70"/>
  <c r="F93" i="70" s="1"/>
  <c r="E131" i="70"/>
  <c r="F131" i="70" s="1"/>
  <c r="F133" i="70" s="1"/>
  <c r="F151" i="70" s="1"/>
  <c r="E191" i="70" s="1"/>
  <c r="F146" i="69"/>
  <c r="F153" i="69" s="1"/>
  <c r="E193" i="69" s="1"/>
  <c r="C18" i="69"/>
  <c r="B95" i="69"/>
  <c r="F95" i="69" s="1"/>
  <c r="C19" i="69"/>
  <c r="F19" i="69" s="1"/>
  <c r="E31" i="69"/>
  <c r="F49" i="69"/>
  <c r="B91" i="69"/>
  <c r="F91" i="69" s="1"/>
  <c r="D136" i="69"/>
  <c r="F136" i="69" s="1"/>
  <c r="F138" i="69" s="1"/>
  <c r="F152" i="69" s="1"/>
  <c r="E192" i="69" s="1"/>
  <c r="C25" i="69"/>
  <c r="F25" i="69" s="1"/>
  <c r="C16" i="69"/>
  <c r="F16" i="69" s="1"/>
  <c r="C20" i="69"/>
  <c r="F20" i="69" s="1"/>
  <c r="C26" i="69"/>
  <c r="F26" i="69" s="1"/>
  <c r="E32" i="69"/>
  <c r="F73" i="69"/>
  <c r="D44" i="69"/>
  <c r="F44" i="69" s="1"/>
  <c r="F45" i="69" s="1"/>
  <c r="C17" i="69"/>
  <c r="F17" i="69" s="1"/>
  <c r="C21" i="69"/>
  <c r="C27" i="69"/>
  <c r="F27" i="69" s="1"/>
  <c r="B89" i="69"/>
  <c r="B93" i="69"/>
  <c r="F93" i="69" s="1"/>
  <c r="F18" i="68"/>
  <c r="C25" i="68"/>
  <c r="F25" i="68" s="1"/>
  <c r="B95" i="68"/>
  <c r="F95" i="68" s="1"/>
  <c r="F101" i="68" s="1"/>
  <c r="C19" i="68"/>
  <c r="F19" i="68" s="1"/>
  <c r="E31" i="68"/>
  <c r="F49" i="68"/>
  <c r="B91" i="68"/>
  <c r="F91" i="68" s="1"/>
  <c r="D136" i="68"/>
  <c r="F136" i="68" s="1"/>
  <c r="F138" i="68" s="1"/>
  <c r="F152" i="68" s="1"/>
  <c r="E192" i="68" s="1"/>
  <c r="C16" i="68"/>
  <c r="F16" i="68" s="1"/>
  <c r="C20" i="68"/>
  <c r="F20" i="68" s="1"/>
  <c r="C26" i="68"/>
  <c r="F26" i="68" s="1"/>
  <c r="E32" i="68"/>
  <c r="F73" i="68"/>
  <c r="D44" i="68"/>
  <c r="F44" i="68" s="1"/>
  <c r="F45" i="68" s="1"/>
  <c r="C17" i="68"/>
  <c r="F17" i="68" s="1"/>
  <c r="C21" i="68"/>
  <c r="C27" i="68"/>
  <c r="F27" i="68" s="1"/>
  <c r="B89" i="68"/>
  <c r="B93" i="68"/>
  <c r="F93" i="68" s="1"/>
  <c r="E131" i="68"/>
  <c r="F131" i="68" s="1"/>
  <c r="F133" i="68" s="1"/>
  <c r="F151" i="68" s="1"/>
  <c r="E191" i="68" s="1"/>
  <c r="F28" i="71" l="1"/>
  <c r="F54" i="71" s="1"/>
  <c r="C60" i="71" s="1"/>
  <c r="N4" i="35"/>
  <c r="N6" i="35"/>
  <c r="N7" i="35"/>
  <c r="O6" i="35"/>
  <c r="K3" i="35"/>
  <c r="L3" i="35" s="1"/>
  <c r="O3" i="35"/>
  <c r="A60" i="72"/>
  <c r="F48" i="72"/>
  <c r="F50" i="72" s="1"/>
  <c r="F53" i="72" s="1"/>
  <c r="F28" i="72"/>
  <c r="F89" i="72"/>
  <c r="B92" i="72"/>
  <c r="F92" i="72" s="1"/>
  <c r="B90" i="72"/>
  <c r="F90" i="72" s="1"/>
  <c r="B97" i="72"/>
  <c r="F97" i="72" s="1"/>
  <c r="F101" i="72" s="1"/>
  <c r="F18" i="72"/>
  <c r="F21" i="72" s="1"/>
  <c r="F22" i="72" s="1"/>
  <c r="F39" i="72" s="1"/>
  <c r="E177" i="72" s="1"/>
  <c r="D31" i="71"/>
  <c r="F33" i="71" s="1"/>
  <c r="F35" i="71" s="1"/>
  <c r="F40" i="71" s="1"/>
  <c r="F89" i="71"/>
  <c r="B92" i="71"/>
  <c r="F92" i="71" s="1"/>
  <c r="B90" i="71"/>
  <c r="F90" i="71" s="1"/>
  <c r="F21" i="71"/>
  <c r="F22" i="71" s="1"/>
  <c r="F39" i="71" s="1"/>
  <c r="E177" i="71" s="1"/>
  <c r="A60" i="71"/>
  <c r="F48" i="71"/>
  <c r="F50" i="71" s="1"/>
  <c r="F53" i="71" s="1"/>
  <c r="F28" i="70"/>
  <c r="F89" i="70"/>
  <c r="B90" i="70"/>
  <c r="F90" i="70" s="1"/>
  <c r="B92" i="70"/>
  <c r="F92" i="70" s="1"/>
  <c r="F21" i="70"/>
  <c r="F22" i="70" s="1"/>
  <c r="F39" i="70" s="1"/>
  <c r="E177" i="70" s="1"/>
  <c r="A60" i="70"/>
  <c r="F48" i="70"/>
  <c r="F50" i="70" s="1"/>
  <c r="F53" i="70" s="1"/>
  <c r="B92" i="69"/>
  <c r="F92" i="69" s="1"/>
  <c r="B90" i="69"/>
  <c r="F90" i="69" s="1"/>
  <c r="F89" i="69"/>
  <c r="F28" i="69"/>
  <c r="B97" i="69"/>
  <c r="F97" i="69" s="1"/>
  <c r="F101" i="69" s="1"/>
  <c r="F18" i="69"/>
  <c r="F21" i="69" s="1"/>
  <c r="F22" i="69" s="1"/>
  <c r="F39" i="69" s="1"/>
  <c r="E177" i="69" s="1"/>
  <c r="F48" i="69"/>
  <c r="F50" i="69" s="1"/>
  <c r="F53" i="69" s="1"/>
  <c r="A60" i="69"/>
  <c r="F28" i="68"/>
  <c r="F21" i="68"/>
  <c r="F22" i="68" s="1"/>
  <c r="F39" i="68" s="1"/>
  <c r="E177" i="68" s="1"/>
  <c r="F89" i="68"/>
  <c r="B90" i="68"/>
  <c r="F90" i="68" s="1"/>
  <c r="B92" i="68"/>
  <c r="F92" i="68" s="1"/>
  <c r="A60" i="68"/>
  <c r="F48" i="68"/>
  <c r="F50" i="68" s="1"/>
  <c r="F53" i="68" s="1"/>
  <c r="F31" i="71" l="1"/>
  <c r="F32" i="71" s="1"/>
  <c r="F94" i="72"/>
  <c r="F102" i="72" s="1"/>
  <c r="N3" i="35"/>
  <c r="D67" i="72"/>
  <c r="F67" i="72" s="1"/>
  <c r="F69" i="72" s="1"/>
  <c r="D83" i="72"/>
  <c r="F83" i="72" s="1"/>
  <c r="F85" i="72" s="1"/>
  <c r="D72" i="72"/>
  <c r="F72" i="72" s="1"/>
  <c r="F74" i="72" s="1"/>
  <c r="F79" i="72" s="1"/>
  <c r="F54" i="72"/>
  <c r="C60" i="72" s="1"/>
  <c r="D60" i="72" s="1"/>
  <c r="F60" i="72" s="1"/>
  <c r="F62" i="72" s="1"/>
  <c r="F64" i="72" s="1"/>
  <c r="D31" i="72"/>
  <c r="F55" i="71"/>
  <c r="F94" i="71"/>
  <c r="F102" i="71" s="1"/>
  <c r="D67" i="71"/>
  <c r="F67" i="71" s="1"/>
  <c r="F69" i="71" s="1"/>
  <c r="D83" i="71"/>
  <c r="F83" i="71" s="1"/>
  <c r="F85" i="71" s="1"/>
  <c r="D72" i="71"/>
  <c r="F72" i="71" s="1"/>
  <c r="F74" i="71" s="1"/>
  <c r="F79" i="71" s="1"/>
  <c r="D60" i="71"/>
  <c r="F60" i="71" s="1"/>
  <c r="F62" i="71" s="1"/>
  <c r="F64" i="71" s="1"/>
  <c r="E178" i="71"/>
  <c r="E175" i="71" s="1"/>
  <c r="F41" i="71"/>
  <c r="F164" i="71" s="1"/>
  <c r="F54" i="70"/>
  <c r="C60" i="70" s="1"/>
  <c r="D60" i="70" s="1"/>
  <c r="F60" i="70" s="1"/>
  <c r="F62" i="70" s="1"/>
  <c r="F64" i="70" s="1"/>
  <c r="D31" i="70"/>
  <c r="F94" i="70"/>
  <c r="F102" i="70" s="1"/>
  <c r="D67" i="70"/>
  <c r="F67" i="70" s="1"/>
  <c r="F69" i="70" s="1"/>
  <c r="D83" i="70"/>
  <c r="F83" i="70" s="1"/>
  <c r="F85" i="70" s="1"/>
  <c r="D72" i="70"/>
  <c r="F72" i="70" s="1"/>
  <c r="F74" i="70" s="1"/>
  <c r="F79" i="70" s="1"/>
  <c r="D31" i="69"/>
  <c r="F54" i="69"/>
  <c r="C60" i="69" s="1"/>
  <c r="F55" i="69"/>
  <c r="D67" i="69"/>
  <c r="F67" i="69" s="1"/>
  <c r="F69" i="69" s="1"/>
  <c r="D83" i="69"/>
  <c r="F83" i="69" s="1"/>
  <c r="F85" i="69" s="1"/>
  <c r="D72" i="69"/>
  <c r="F72" i="69" s="1"/>
  <c r="F74" i="69" s="1"/>
  <c r="F79" i="69" s="1"/>
  <c r="D60" i="69"/>
  <c r="F60" i="69" s="1"/>
  <c r="F62" i="69" s="1"/>
  <c r="F64" i="69" s="1"/>
  <c r="F94" i="69"/>
  <c r="F102" i="69" s="1"/>
  <c r="F94" i="68"/>
  <c r="F102" i="68" s="1"/>
  <c r="F54" i="68"/>
  <c r="C60" i="68" s="1"/>
  <c r="D60" i="68" s="1"/>
  <c r="F60" i="68" s="1"/>
  <c r="F62" i="68" s="1"/>
  <c r="F64" i="68" s="1"/>
  <c r="D31" i="68"/>
  <c r="D67" i="68"/>
  <c r="F67" i="68" s="1"/>
  <c r="F69" i="68" s="1"/>
  <c r="D83" i="68"/>
  <c r="F83" i="68" s="1"/>
  <c r="F85" i="68" s="1"/>
  <c r="D72" i="68"/>
  <c r="F72" i="68" s="1"/>
  <c r="F74" i="68" s="1"/>
  <c r="F79" i="68" s="1"/>
  <c r="F55" i="70" l="1"/>
  <c r="F77" i="72"/>
  <c r="E181" i="72"/>
  <c r="F33" i="72"/>
  <c r="F35" i="72" s="1"/>
  <c r="F40" i="72" s="1"/>
  <c r="F31" i="72"/>
  <c r="F32" i="72" s="1"/>
  <c r="E183" i="72"/>
  <c r="F78" i="72"/>
  <c r="E182" i="72"/>
  <c r="F55" i="72"/>
  <c r="F158" i="72"/>
  <c r="E184" i="72"/>
  <c r="E107" i="72"/>
  <c r="F108" i="72" s="1"/>
  <c r="F110" i="72" s="1"/>
  <c r="F114" i="72" s="1"/>
  <c r="E119" i="72"/>
  <c r="F104" i="72"/>
  <c r="F113" i="72" s="1"/>
  <c r="E186" i="72" s="1"/>
  <c r="F78" i="71"/>
  <c r="E182" i="71"/>
  <c r="E107" i="71"/>
  <c r="F108" i="71" s="1"/>
  <c r="F110" i="71" s="1"/>
  <c r="F114" i="71" s="1"/>
  <c r="E119" i="71"/>
  <c r="F104" i="71"/>
  <c r="F113" i="71" s="1"/>
  <c r="E186" i="71" s="1"/>
  <c r="E183" i="71"/>
  <c r="F77" i="71"/>
  <c r="E181" i="71"/>
  <c r="F158" i="71"/>
  <c r="E184" i="71"/>
  <c r="F77" i="70"/>
  <c r="E181" i="70"/>
  <c r="F78" i="70"/>
  <c r="E182" i="70"/>
  <c r="F33" i="70"/>
  <c r="F35" i="70" s="1"/>
  <c r="F40" i="70" s="1"/>
  <c r="F31" i="70"/>
  <c r="F32" i="70" s="1"/>
  <c r="F158" i="70"/>
  <c r="E184" i="70"/>
  <c r="E107" i="70"/>
  <c r="F108" i="70" s="1"/>
  <c r="F110" i="70" s="1"/>
  <c r="F114" i="70" s="1"/>
  <c r="E119" i="70"/>
  <c r="F104" i="70"/>
  <c r="F113" i="70" s="1"/>
  <c r="E186" i="70" s="1"/>
  <c r="E183" i="70"/>
  <c r="E183" i="69"/>
  <c r="F158" i="69"/>
  <c r="E184" i="69"/>
  <c r="F77" i="69"/>
  <c r="E181" i="69"/>
  <c r="F33" i="69"/>
  <c r="F35" i="69" s="1"/>
  <c r="F40" i="69" s="1"/>
  <c r="F31" i="69"/>
  <c r="F32" i="69" s="1"/>
  <c r="E182" i="69"/>
  <c r="F78" i="69"/>
  <c r="E107" i="69"/>
  <c r="F108" i="69" s="1"/>
  <c r="F110" i="69" s="1"/>
  <c r="F114" i="69" s="1"/>
  <c r="E119" i="69"/>
  <c r="F104" i="69"/>
  <c r="F113" i="69" s="1"/>
  <c r="E186" i="69" s="1"/>
  <c r="F77" i="68"/>
  <c r="E181" i="68"/>
  <c r="E184" i="68"/>
  <c r="F158" i="68"/>
  <c r="F33" i="68"/>
  <c r="F35" i="68" s="1"/>
  <c r="F40" i="68" s="1"/>
  <c r="F31" i="68"/>
  <c r="F32" i="68" s="1"/>
  <c r="F55" i="68"/>
  <c r="F78" i="68"/>
  <c r="E182" i="68"/>
  <c r="E183" i="68"/>
  <c r="E107" i="68"/>
  <c r="F108" i="68" s="1"/>
  <c r="F110" i="68" s="1"/>
  <c r="F114" i="68" s="1"/>
  <c r="E119" i="68"/>
  <c r="F104" i="68"/>
  <c r="F113" i="68" s="1"/>
  <c r="E186" i="68" s="1"/>
  <c r="F80" i="68" l="1"/>
  <c r="F157" i="68" s="1"/>
  <c r="F80" i="70"/>
  <c r="F157" i="70" s="1"/>
  <c r="F80" i="72"/>
  <c r="F157" i="72" s="1"/>
  <c r="F80" i="71"/>
  <c r="F157" i="71" s="1"/>
  <c r="F80" i="69"/>
  <c r="F157" i="69" s="1"/>
  <c r="E187" i="72"/>
  <c r="F115" i="72"/>
  <c r="F159" i="72" s="1"/>
  <c r="F120" i="72"/>
  <c r="F122" i="72" s="1"/>
  <c r="F149" i="72" s="1"/>
  <c r="D125" i="72"/>
  <c r="F125" i="72" s="1"/>
  <c r="F126" i="72" s="1"/>
  <c r="F128" i="72" s="1"/>
  <c r="F150" i="72" s="1"/>
  <c r="E190" i="72" s="1"/>
  <c r="E178" i="72"/>
  <c r="F41" i="72"/>
  <c r="F164" i="72" s="1"/>
  <c r="E180" i="72"/>
  <c r="F120" i="71"/>
  <c r="F122" i="71" s="1"/>
  <c r="F149" i="71" s="1"/>
  <c r="D125" i="71"/>
  <c r="F125" i="71" s="1"/>
  <c r="F126" i="71" s="1"/>
  <c r="F128" i="71" s="1"/>
  <c r="F150" i="71" s="1"/>
  <c r="E190" i="71" s="1"/>
  <c r="E187" i="71"/>
  <c r="E185" i="71" s="1"/>
  <c r="F115" i="71"/>
  <c r="F159" i="71" s="1"/>
  <c r="E180" i="71"/>
  <c r="E178" i="70"/>
  <c r="F41" i="70"/>
  <c r="F164" i="70" s="1"/>
  <c r="F120" i="70"/>
  <c r="F122" i="70" s="1"/>
  <c r="F149" i="70" s="1"/>
  <c r="D125" i="70"/>
  <c r="F125" i="70" s="1"/>
  <c r="F126" i="70" s="1"/>
  <c r="F128" i="70" s="1"/>
  <c r="F150" i="70" s="1"/>
  <c r="E190" i="70" s="1"/>
  <c r="E180" i="70"/>
  <c r="E187" i="70"/>
  <c r="E185" i="70" s="1"/>
  <c r="F115" i="70"/>
  <c r="F159" i="70" s="1"/>
  <c r="E187" i="69"/>
  <c r="E185" i="69" s="1"/>
  <c r="F115" i="69"/>
  <c r="F159" i="69" s="1"/>
  <c r="E178" i="69"/>
  <c r="F41" i="69"/>
  <c r="F164" i="69" s="1"/>
  <c r="E180" i="69"/>
  <c r="F120" i="69"/>
  <c r="F122" i="69" s="1"/>
  <c r="F149" i="69" s="1"/>
  <c r="D125" i="69"/>
  <c r="F125" i="69" s="1"/>
  <c r="F126" i="69" s="1"/>
  <c r="F128" i="69" s="1"/>
  <c r="F150" i="69" s="1"/>
  <c r="E190" i="69" s="1"/>
  <c r="F120" i="68"/>
  <c r="F122" i="68" s="1"/>
  <c r="F149" i="68" s="1"/>
  <c r="D125" i="68"/>
  <c r="F125" i="68" s="1"/>
  <c r="F126" i="68" s="1"/>
  <c r="F128" i="68" s="1"/>
  <c r="F150" i="68" s="1"/>
  <c r="E190" i="68" s="1"/>
  <c r="E178" i="68"/>
  <c r="F41" i="68"/>
  <c r="F164" i="68" s="1"/>
  <c r="E187" i="68"/>
  <c r="E185" i="68" s="1"/>
  <c r="F115" i="68"/>
  <c r="F159" i="68" s="1"/>
  <c r="E180" i="68"/>
  <c r="I5" i="35" l="1"/>
  <c r="K5" i="35" s="1"/>
  <c r="L5" i="35" s="1"/>
  <c r="E175" i="72"/>
  <c r="E189" i="72"/>
  <c r="F154" i="72"/>
  <c r="F160" i="72" s="1"/>
  <c r="F161" i="72" s="1"/>
  <c r="F165" i="72" s="1"/>
  <c r="F166" i="72" s="1"/>
  <c r="F171" i="72" s="1"/>
  <c r="E185" i="72"/>
  <c r="E189" i="71"/>
  <c r="F154" i="71"/>
  <c r="F160" i="71" s="1"/>
  <c r="F161" i="71" s="1"/>
  <c r="F165" i="71" s="1"/>
  <c r="F166" i="71" s="1"/>
  <c r="F171" i="71" s="1"/>
  <c r="E175" i="70"/>
  <c r="E189" i="70"/>
  <c r="F154" i="70"/>
  <c r="F160" i="70" s="1"/>
  <c r="F161" i="70" s="1"/>
  <c r="F165" i="70" s="1"/>
  <c r="F166" i="70" s="1"/>
  <c r="F171" i="70" s="1"/>
  <c r="E189" i="69"/>
  <c r="F154" i="69"/>
  <c r="F160" i="69" s="1"/>
  <c r="F161" i="69" s="1"/>
  <c r="F165" i="69" s="1"/>
  <c r="F166" i="69" s="1"/>
  <c r="F171" i="69" s="1"/>
  <c r="E175" i="69"/>
  <c r="E175" i="68"/>
  <c r="E189" i="68"/>
  <c r="F154" i="68"/>
  <c r="F160" i="68" s="1"/>
  <c r="F161" i="68" s="1"/>
  <c r="F165" i="68" s="1"/>
  <c r="F166" i="68" s="1"/>
  <c r="L9" i="35" l="1"/>
  <c r="O5" i="35"/>
  <c r="O9" i="35" s="1"/>
  <c r="I9" i="35"/>
  <c r="K9" i="35"/>
  <c r="N5" i="35"/>
  <c r="N9" i="35" s="1"/>
  <c r="E188" i="72"/>
  <c r="F172" i="72"/>
  <c r="E194" i="72"/>
  <c r="F172" i="71"/>
  <c r="F189" i="71" s="1"/>
  <c r="E194" i="71"/>
  <c r="E188" i="71"/>
  <c r="F172" i="70"/>
  <c r="F189" i="70" s="1"/>
  <c r="E194" i="70"/>
  <c r="E188" i="70"/>
  <c r="E194" i="69"/>
  <c r="F172" i="69"/>
  <c r="F189" i="69" s="1"/>
  <c r="E188" i="69"/>
  <c r="E188" i="68"/>
  <c r="E194" i="68"/>
  <c r="F194" i="70" l="1"/>
  <c r="F194" i="71"/>
  <c r="F194" i="72"/>
  <c r="F194" i="68"/>
  <c r="E195" i="72"/>
  <c r="F176" i="72"/>
  <c r="F192" i="72"/>
  <c r="F191" i="72"/>
  <c r="F193" i="72"/>
  <c r="F177" i="72"/>
  <c r="F182" i="72"/>
  <c r="F183" i="72"/>
  <c r="F184" i="72"/>
  <c r="F181" i="72"/>
  <c r="F186" i="72"/>
  <c r="F187" i="72"/>
  <c r="F190" i="72"/>
  <c r="F178" i="72"/>
  <c r="F189" i="72"/>
  <c r="E195" i="71"/>
  <c r="F176" i="71"/>
  <c r="F193" i="71"/>
  <c r="F191" i="71"/>
  <c r="F192" i="71"/>
  <c r="F177" i="71"/>
  <c r="F178" i="71"/>
  <c r="F182" i="71"/>
  <c r="F181" i="71"/>
  <c r="F186" i="71"/>
  <c r="F184" i="71"/>
  <c r="F183" i="71"/>
  <c r="F190" i="71"/>
  <c r="F187" i="71"/>
  <c r="E195" i="70"/>
  <c r="F176" i="70"/>
  <c r="F192" i="70"/>
  <c r="F193" i="70"/>
  <c r="F191" i="70"/>
  <c r="F177" i="70"/>
  <c r="F184" i="70"/>
  <c r="F181" i="70"/>
  <c r="F183" i="70"/>
  <c r="F186" i="70"/>
  <c r="F182" i="70"/>
  <c r="F187" i="70"/>
  <c r="F178" i="70"/>
  <c r="F190" i="70"/>
  <c r="E195" i="69"/>
  <c r="F176" i="69"/>
  <c r="F191" i="69"/>
  <c r="F192" i="69"/>
  <c r="F193" i="69"/>
  <c r="F177" i="69"/>
  <c r="F182" i="69"/>
  <c r="F186" i="69"/>
  <c r="F181" i="69"/>
  <c r="F183" i="69"/>
  <c r="F184" i="69"/>
  <c r="F190" i="69"/>
  <c r="F187" i="69"/>
  <c r="F178" i="69"/>
  <c r="F194" i="69"/>
  <c r="E195" i="68"/>
  <c r="F176" i="68"/>
  <c r="F193" i="68"/>
  <c r="F191" i="68"/>
  <c r="F192" i="68"/>
  <c r="F177" i="68"/>
  <c r="F181" i="68"/>
  <c r="F182" i="68"/>
  <c r="F183" i="68"/>
  <c r="F186" i="68"/>
  <c r="F184" i="68"/>
  <c r="F178" i="68"/>
  <c r="F187" i="68"/>
  <c r="F190" i="68"/>
  <c r="F189" i="68"/>
  <c r="F188" i="72" l="1"/>
  <c r="F185" i="70"/>
  <c r="F188" i="69"/>
  <c r="F180" i="71"/>
  <c r="F188" i="71"/>
  <c r="F175" i="71"/>
  <c r="F188" i="70"/>
  <c r="F185" i="69"/>
  <c r="F188" i="68"/>
  <c r="F185" i="72"/>
  <c r="F180" i="72"/>
  <c r="F175" i="72"/>
  <c r="F185" i="71"/>
  <c r="F175" i="70"/>
  <c r="F180" i="70"/>
  <c r="F175" i="69"/>
  <c r="F180" i="69"/>
  <c r="F175" i="68"/>
  <c r="F180" i="68"/>
  <c r="F185" i="68"/>
  <c r="F195" i="71" l="1"/>
  <c r="F195" i="70"/>
  <c r="F195" i="72"/>
  <c r="F195" i="69"/>
  <c r="F195" i="68"/>
</calcChain>
</file>

<file path=xl/sharedStrings.xml><?xml version="1.0" encoding="utf-8"?>
<sst xmlns="http://schemas.openxmlformats.org/spreadsheetml/2006/main" count="1211" uniqueCount="211">
  <si>
    <t>PLANILHA DE CÁLCULO TARIFÁRIO DO TRANSPORTE DE ESCOLARES</t>
  </si>
  <si>
    <t>I - CUSTOS VARIÁVEIS</t>
  </si>
  <si>
    <t>A - Combustível</t>
  </si>
  <si>
    <t>Nº. de veículos</t>
  </si>
  <si>
    <t>Preço por litro</t>
  </si>
  <si>
    <t>Coefic. de consumo</t>
  </si>
  <si>
    <t>Custo por km</t>
  </si>
  <si>
    <t>Total da Frota</t>
  </si>
  <si>
    <t>Custo ponderado por km</t>
  </si>
  <si>
    <t>B - Óleos Lubrificantes</t>
  </si>
  <si>
    <t>Total da frota</t>
  </si>
  <si>
    <t>Preço unitário</t>
  </si>
  <si>
    <t>Quant. por veículo</t>
  </si>
  <si>
    <t>Preço total</t>
  </si>
  <si>
    <t>Pneu novo</t>
  </si>
  <si>
    <t>Recapagem</t>
  </si>
  <si>
    <t>Protetor</t>
  </si>
  <si>
    <t>Total</t>
  </si>
  <si>
    <t>Custo ponderado da rodagem por km</t>
  </si>
  <si>
    <t>Custo por veículo</t>
  </si>
  <si>
    <t>Quant. de veículos</t>
  </si>
  <si>
    <t>Custo total</t>
  </si>
  <si>
    <t>Custo ponderado da rodagem por veículo</t>
  </si>
  <si>
    <t>Quilometragem mínima</t>
  </si>
  <si>
    <t>Resumo dos custos variáveis</t>
  </si>
  <si>
    <t>A - Combustíveis</t>
  </si>
  <si>
    <t>B - Óleos Lubricantes</t>
  </si>
  <si>
    <t>C - Rodagem</t>
  </si>
  <si>
    <t>Custo variável total por km</t>
  </si>
  <si>
    <t>II - CUSTOS FIXOS</t>
  </si>
  <si>
    <t>Ano do veículo</t>
  </si>
  <si>
    <t>Preço atual</t>
  </si>
  <si>
    <t>Valor de veículo ponderado da frota</t>
  </si>
  <si>
    <t>Valor total</t>
  </si>
  <si>
    <t>Total de veículos da frota</t>
  </si>
  <si>
    <t>Valor do veículo ponderado da frota</t>
  </si>
  <si>
    <t>Valor do veículo ponderado da frota menos rodagem</t>
  </si>
  <si>
    <t>A - Custos de capital</t>
  </si>
  <si>
    <t>A1 - Depreciação da frota</t>
  </si>
  <si>
    <t>Valor ponder. rodag.</t>
  </si>
  <si>
    <t>Coefic. de deprec.</t>
  </si>
  <si>
    <t>Valor frota</t>
  </si>
  <si>
    <t>x nº veíc da frota</t>
  </si>
  <si>
    <t>Valor sem rodagem</t>
  </si>
  <si>
    <t>Médio cada frota</t>
  </si>
  <si>
    <t>Deprec mensal</t>
  </si>
  <si>
    <t>Depreciação mensal da frota</t>
  </si>
  <si>
    <t>km por mês</t>
  </si>
  <si>
    <t>Depreciação da frota por km</t>
  </si>
  <si>
    <t>A2 - Depreciação máquinas, equipamentos e instalações</t>
  </si>
  <si>
    <t>3% valor frota</t>
  </si>
  <si>
    <t>Coefic. deprec.</t>
  </si>
  <si>
    <t>Deprec. mensal</t>
  </si>
  <si>
    <t>1% do valor da frota</t>
  </si>
  <si>
    <t>Depreciação máquinas, equipamentos e instalações por km</t>
  </si>
  <si>
    <t>A3 - Remuneração capital empregado no almoxarifado</t>
  </si>
  <si>
    <t>1% valor frota</t>
  </si>
  <si>
    <t>Coefic. remuner.</t>
  </si>
  <si>
    <t>Remuner. mensal</t>
  </si>
  <si>
    <t>Remuneração capital empregado no almoxarifado por km</t>
  </si>
  <si>
    <t>Resumos dos custos de capital</t>
  </si>
  <si>
    <t>A1 - Depreciação mensal da frota</t>
  </si>
  <si>
    <t>A2 - Depreciação mensal de máquinas, equipamentos e instalações</t>
  </si>
  <si>
    <t>A3 - Remuneração mensal do capital empregado no almoxarifado</t>
  </si>
  <si>
    <t>Custo total do capital por km</t>
  </si>
  <si>
    <t>B - Despesas com peças e acessórios</t>
  </si>
  <si>
    <t>20% valor frota</t>
  </si>
  <si>
    <t>20% do valor da frota</t>
  </si>
  <si>
    <t>Despesas com peças e acessórios por km</t>
  </si>
  <si>
    <t>C - Despesas com pessoal de operação e manutenção</t>
  </si>
  <si>
    <t>C1 - Despesa mensal com pessoal de operação</t>
  </si>
  <si>
    <t>Quantidade</t>
  </si>
  <si>
    <t>Salário</t>
  </si>
  <si>
    <t>Encargos sociais</t>
  </si>
  <si>
    <t>Fator de utilização</t>
  </si>
  <si>
    <t>Motorista</t>
  </si>
  <si>
    <t>Despesa mensal com pessoal de operação</t>
  </si>
  <si>
    <t>Despesa mensal com pessoal de operação por km</t>
  </si>
  <si>
    <t>C2 -  Despesa com pessoal de manutenção</t>
  </si>
  <si>
    <t>Despesa mensal</t>
  </si>
  <si>
    <t>Coeficiente 12%</t>
  </si>
  <si>
    <t>Pessoal de operação</t>
  </si>
  <si>
    <t>Resumo das Despesas com pessoal de operação e manutenção</t>
  </si>
  <si>
    <t>Despesa mensal com pessoal de operação e manutenção por km</t>
  </si>
  <si>
    <t>D - Despesas administrativas</t>
  </si>
  <si>
    <t>D1 - Pessoal administrativo</t>
  </si>
  <si>
    <t>Coeficiente 8%</t>
  </si>
  <si>
    <t>Despesa com pessoal administrativo por mês</t>
  </si>
  <si>
    <t>Despesa mensal com pessoal administrativo por km</t>
  </si>
  <si>
    <t>D2 - Outras despesas</t>
  </si>
  <si>
    <t>Coeficiente 2%</t>
  </si>
  <si>
    <t>Outras despesas por mês</t>
  </si>
  <si>
    <t>Outras despesas por km</t>
  </si>
  <si>
    <t>D3 - Seguros / taxas passageiro</t>
  </si>
  <si>
    <t>Prêmio p/ veículo</t>
  </si>
  <si>
    <t>Quant. Veículos</t>
  </si>
  <si>
    <t>Prêmio mensal</t>
  </si>
  <si>
    <t>Seguro passageiro por km</t>
  </si>
  <si>
    <t>D4 - Seguro DPVAT</t>
  </si>
  <si>
    <t>Quant. veículos</t>
  </si>
  <si>
    <t>Total mensal</t>
  </si>
  <si>
    <t>Seguro DPVAT por veículo/ano</t>
  </si>
  <si>
    <t>Seguro DPVAT por km</t>
  </si>
  <si>
    <t>D5 - Pró-labore diretoria</t>
  </si>
  <si>
    <t>Pró-labore</t>
  </si>
  <si>
    <t>Nº. de diretores</t>
  </si>
  <si>
    <t>Sub-total</t>
  </si>
  <si>
    <t>Nº. de empresas</t>
  </si>
  <si>
    <t>Diretor</t>
  </si>
  <si>
    <t>INSS (15%)</t>
  </si>
  <si>
    <t>Pró-labore por mês</t>
  </si>
  <si>
    <t>Pró-labore por km</t>
  </si>
  <si>
    <t>RESUMO DE DESPESAS ADMINISTRATIVAS</t>
  </si>
  <si>
    <t>Custo mensal das despesas adminsitrativas por km</t>
  </si>
  <si>
    <t>RESUMO DO CUSTO FIXO TOTAL P/ QUILOMÊTRO</t>
  </si>
  <si>
    <t>A - Custo de capital</t>
  </si>
  <si>
    <t>B - Despesa com peças e acessórios</t>
  </si>
  <si>
    <t>Custo fixo total por km</t>
  </si>
  <si>
    <t>CUSTO TOTAL POR KM</t>
  </si>
  <si>
    <t>Custo variável por km</t>
  </si>
  <si>
    <t>Custo fixo por km</t>
  </si>
  <si>
    <t>Custo total por km</t>
  </si>
  <si>
    <t>Tributos</t>
  </si>
  <si>
    <t>Porcentagem</t>
  </si>
  <si>
    <t>Soma</t>
  </si>
  <si>
    <t>Índice</t>
  </si>
  <si>
    <t>ISSQN</t>
  </si>
  <si>
    <t>Simples</t>
  </si>
  <si>
    <t>Lucro</t>
  </si>
  <si>
    <t>Custo total por km com tributos</t>
  </si>
  <si>
    <t>RESUMO DOS ITENS DE CUSTO DA PLANILHA TARIFÁRIA</t>
  </si>
  <si>
    <t>VALOR</t>
  </si>
  <si>
    <t>% S/ CUSTO TOTAL</t>
  </si>
  <si>
    <t>A - COMBUSTÍVEL</t>
  </si>
  <si>
    <t>B - ÓLEOS E LUBRIFICANTES</t>
  </si>
  <si>
    <t>C - RODAGEM</t>
  </si>
  <si>
    <t>II - CUSTO FIXO TOTAL POR QUILOMÊTRO</t>
  </si>
  <si>
    <t>A - CUSTO DE CAPITAL</t>
  </si>
  <si>
    <t>A.1 - DEPRECIAÇÃO DA FROTA</t>
  </si>
  <si>
    <t>A.2 - DEPREC. MAQ. EQUIPAM. E INSTALAÇ.</t>
  </si>
  <si>
    <t>A.3 - REMUN. CAPITAL. EMPREGADO NO ALMOX.</t>
  </si>
  <si>
    <t>B - DESPESA COM PEÇAS E ACESSÓRIOS</t>
  </si>
  <si>
    <t>C - DESP. C/ PESSOAL OPERAÇÃO + MANUTENÇÃO</t>
  </si>
  <si>
    <t>C.1 - DESPESA C/ PESSOAL OPERAÇÃO</t>
  </si>
  <si>
    <t>C.2 - DESPESA C/ PESSOAL MANUTENÇÃO</t>
  </si>
  <si>
    <t>D - CUSTO DAS DESPESAS ADMINISTRATIVAS</t>
  </si>
  <si>
    <t>D.1 - PESSOAL ADMINISTRATIVO</t>
  </si>
  <si>
    <t>D.2 - OUTRAS DESPESAS</t>
  </si>
  <si>
    <t>D.3 - SEGURO PASSAGEIRO</t>
  </si>
  <si>
    <t>D.4 - SEGURO DPVAT</t>
  </si>
  <si>
    <t>D.5 - PRÓ-LABORE</t>
  </si>
  <si>
    <t>TRIBUTOS</t>
  </si>
  <si>
    <t>CUSTO TOTAL POR QUILÔMETRO</t>
  </si>
  <si>
    <t>Roteiros</t>
  </si>
  <si>
    <t xml:space="preserve">   </t>
  </si>
  <si>
    <t xml:space="preserve"> </t>
  </si>
  <si>
    <t>KM DIA:</t>
  </si>
  <si>
    <t xml:space="preserve">Nº ALUNOS: </t>
  </si>
  <si>
    <t>Ônibus</t>
  </si>
  <si>
    <t>TURNO:</t>
  </si>
  <si>
    <t xml:space="preserve">Manha/Tarde </t>
  </si>
  <si>
    <t>MEDIA DIAS UTEIS:</t>
  </si>
  <si>
    <t>Vale refeição (un. motor. X 20 dias mês)</t>
  </si>
  <si>
    <t>Vale transporte (un. motor. X 2 vales p/ dia x 20 dias)</t>
  </si>
  <si>
    <t>Totais Consolidados</t>
  </si>
  <si>
    <t>Média Dia Util</t>
  </si>
  <si>
    <t>nº Alunos</t>
  </si>
  <si>
    <t>R$ Aluno/Mês</t>
  </si>
  <si>
    <t>R$ Aluno/Dia</t>
  </si>
  <si>
    <t>R$ Diesel/Litro</t>
  </si>
  <si>
    <t>Rodagem por km</t>
  </si>
  <si>
    <t>Nº Veiculos</t>
  </si>
  <si>
    <t>Total R$ Mês</t>
  </si>
  <si>
    <t>R$ p/Km Anterior</t>
  </si>
  <si>
    <t>R$ p/km Atual</t>
  </si>
  <si>
    <t>Aumento %</t>
  </si>
  <si>
    <t>Óleo do motor sem ar</t>
  </si>
  <si>
    <t>Óleo da caixa de mudança sem ar</t>
  </si>
  <si>
    <t>Óleo da direção hidráulica sem ar</t>
  </si>
  <si>
    <t>Óleo do freio veículo sem ar</t>
  </si>
  <si>
    <t>Óleo do diferencial sem ar</t>
  </si>
  <si>
    <t>Valor Onibus</t>
  </si>
  <si>
    <t>Custo rodagem</t>
  </si>
  <si>
    <t xml:space="preserve">Frota </t>
  </si>
  <si>
    <t xml:space="preserve">Ônibus Rural Escolar – Tipo ORE 3 </t>
  </si>
  <si>
    <t>Plano Beneficio Familiar</t>
  </si>
  <si>
    <t>Cesta Basica</t>
  </si>
  <si>
    <t>MUNICÍPIO DE SANTA ROSA</t>
  </si>
  <si>
    <t>SECRETARIA DE ADMINISTRAÇÃO E FAZENDA</t>
  </si>
  <si>
    <t>Departamento de Contabilidade e Finanças</t>
  </si>
  <si>
    <t>Empresa</t>
  </si>
  <si>
    <t xml:space="preserve"> Total Dia R$ Atual</t>
  </si>
  <si>
    <t>Empresa:</t>
  </si>
  <si>
    <t>Monitor</t>
  </si>
  <si>
    <t>Insalubridade 20%</t>
  </si>
  <si>
    <t>Vale refeição (Un. motor. X 20 dias mês)</t>
  </si>
  <si>
    <t>Vale transporte (Un. motor. X 2 vales p/ dia x 20 dias)</t>
  </si>
  <si>
    <t>Despesa Total mensal com pessoal de operação</t>
  </si>
  <si>
    <t>Diversas Vias - Bela União e Bairro Cruzeiro</t>
  </si>
  <si>
    <t>ROTEIRO Nº 39</t>
  </si>
  <si>
    <t>Diversas Vias - Bairro Gloria, Bairro Central, Vila Jardim, Vila Progresso</t>
  </si>
  <si>
    <t>Diversas Vias - Bairro Rolim, Bairro São francisco, Bairro Faxinal, Bairro Industrial, Bairro Planalto, Bairro Figueira</t>
  </si>
  <si>
    <t>Diversas Vias - Bairro Auxiliadora, Bairro Guia Lopes, Bairro Sulina, Bairro Ipe, Bairro Timbauva e Bairro Centro</t>
  </si>
  <si>
    <t>Diversas Vias - Bairro Cruzeiro e Bairro Central</t>
  </si>
  <si>
    <t>ROTEIRO Nº 43</t>
  </si>
  <si>
    <t>ROTEIRO Nº 42</t>
  </si>
  <si>
    <t>ROTEIRO Nº 41</t>
  </si>
  <si>
    <t>ROTEIRO Nº 40</t>
  </si>
  <si>
    <t>Total R$ Ano Letivo</t>
  </si>
  <si>
    <t>PLANILHA DE CUSTOS TRANSPORTE ESCOLAR 2025</t>
  </si>
  <si>
    <t xml:space="preserve"> CONSOLIDADO - PLANILHA DE CUSTOS TRANSPORTE ESCOLAR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</si>
</sst>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#,##0.0000"/>
    <numFmt numFmtId="166" formatCode="0.000000"/>
    <numFmt numFmtId="167" formatCode="#,##0.00&quot; &quot;;#,##0.00&quot; &quot;;&quot;-&quot;#&quot; &quot;;&quot; &quot;@&quot; &quot;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8"/>
      <color rgb="FFFF0000"/>
      <name val="Tahoma"/>
      <family val="2"/>
    </font>
    <font>
      <b/>
      <u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7" fontId="5" fillId="0" borderId="0" applyBorder="0" applyProtection="0"/>
    <xf numFmtId="9" fontId="4" fillId="0" borderId="0" applyFont="0" applyFill="0" applyBorder="0" applyAlignment="0" applyProtection="0"/>
  </cellStyleXfs>
  <cellXfs count="53">
    <xf numFmtId="0" fontId="0" fillId="0" borderId="0" xfId="0"/>
    <xf numFmtId="0" fontId="7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0" xfId="0" applyFont="1"/>
    <xf numFmtId="3" fontId="8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8" fillId="0" borderId="2" xfId="0" applyNumberFormat="1" applyFont="1" applyBorder="1" applyAlignment="1">
      <alignment horizontal="center"/>
    </xf>
    <xf numFmtId="10" fontId="8" fillId="0" borderId="3" xfId="0" applyNumberFormat="1" applyFont="1" applyBorder="1"/>
    <xf numFmtId="10" fontId="8" fillId="0" borderId="1" xfId="0" applyNumberFormat="1" applyFont="1" applyBorder="1"/>
    <xf numFmtId="4" fontId="7" fillId="0" borderId="1" xfId="0" applyNumberFormat="1" applyFont="1" applyBorder="1"/>
    <xf numFmtId="4" fontId="8" fillId="0" borderId="1" xfId="0" applyNumberFormat="1" applyFont="1" applyBorder="1"/>
    <xf numFmtId="166" fontId="7" fillId="0" borderId="1" xfId="0" applyNumberFormat="1" applyFont="1" applyBorder="1"/>
    <xf numFmtId="2" fontId="7" fillId="0" borderId="1" xfId="0" applyNumberFormat="1" applyFont="1" applyBorder="1"/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/>
    <xf numFmtId="164" fontId="7" fillId="0" borderId="1" xfId="0" applyNumberFormat="1" applyFont="1" applyBorder="1"/>
    <xf numFmtId="165" fontId="8" fillId="0" borderId="1" xfId="0" applyNumberFormat="1" applyFont="1" applyBorder="1"/>
    <xf numFmtId="10" fontId="7" fillId="0" borderId="1" xfId="2" applyNumberFormat="1" applyFont="1" applyBorder="1"/>
    <xf numFmtId="10" fontId="8" fillId="0" borderId="1" xfId="2" applyNumberFormat="1" applyFont="1" applyBorder="1"/>
    <xf numFmtId="4" fontId="8" fillId="3" borderId="1" xfId="0" applyNumberFormat="1" applyFont="1" applyFill="1" applyBorder="1"/>
    <xf numFmtId="4" fontId="9" fillId="3" borderId="1" xfId="0" applyNumberFormat="1" applyFont="1" applyFill="1" applyBorder="1"/>
    <xf numFmtId="0" fontId="8" fillId="3" borderId="1" xfId="0" applyFont="1" applyFill="1" applyBorder="1"/>
    <xf numFmtId="0" fontId="7" fillId="3" borderId="1" xfId="0" applyFont="1" applyFill="1" applyBorder="1"/>
    <xf numFmtId="4" fontId="7" fillId="3" borderId="1" xfId="0" applyNumberFormat="1" applyFont="1" applyFill="1" applyBorder="1"/>
    <xf numFmtId="0" fontId="8" fillId="3" borderId="1" xfId="0" applyFont="1" applyFill="1" applyBorder="1" applyAlignment="1">
      <alignment horizontal="center" wrapText="1"/>
    </xf>
    <xf numFmtId="4" fontId="8" fillId="3" borderId="2" xfId="0" applyNumberFormat="1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right"/>
    </xf>
    <xf numFmtId="4" fontId="8" fillId="3" borderId="1" xfId="0" applyNumberFormat="1" applyFont="1" applyFill="1" applyBorder="1" applyAlignment="1">
      <alignment horizontal="center"/>
    </xf>
    <xf numFmtId="4" fontId="0" fillId="0" borderId="0" xfId="0" applyNumberFormat="1"/>
    <xf numFmtId="3" fontId="8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/>
    </xf>
    <xf numFmtId="165" fontId="8" fillId="3" borderId="1" xfId="0" applyNumberFormat="1" applyFont="1" applyFill="1" applyBorder="1"/>
    <xf numFmtId="0" fontId="7" fillId="3" borderId="1" xfId="0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0" fontId="7" fillId="0" borderId="1" xfId="0" applyNumberFormat="1" applyFont="1" applyBorder="1"/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0" borderId="1" xfId="0" applyFont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3">
    <cellStyle name="Excel_BuiltIn_Comma" xfId="1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K28" sqref="K28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199</v>
      </c>
      <c r="D5" s="47"/>
      <c r="E5" s="47"/>
      <c r="F5" s="48"/>
    </row>
    <row r="6" spans="1:6" x14ac:dyDescent="0.25">
      <c r="A6" s="49" t="s">
        <v>198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/>
      <c r="E11" s="13">
        <v>0.33329999999999999</v>
      </c>
      <c r="F11" s="18">
        <f>+E11*D11*C11</f>
        <v>0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0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0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/>
      <c r="E16" s="13">
        <v>4.0000000000000002E-4</v>
      </c>
      <c r="F16" s="11">
        <f>+E16*D16*C16</f>
        <v>0</v>
      </c>
    </row>
    <row r="17" spans="1:6" x14ac:dyDescent="0.25">
      <c r="A17" s="4" t="s">
        <v>177</v>
      </c>
      <c r="B17" s="4"/>
      <c r="C17" s="16">
        <f>+C12</f>
        <v>1</v>
      </c>
      <c r="D17" s="11"/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/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/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/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0/C7</f>
        <v>0</v>
      </c>
      <c r="E25" s="16">
        <v>6</v>
      </c>
      <c r="F25" s="11">
        <f>E25*C25*D25</f>
        <v>0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0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0</v>
      </c>
      <c r="E31" s="16">
        <f>+C12</f>
        <v>1</v>
      </c>
      <c r="F31" s="11">
        <f>+E31*D31</f>
        <v>0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0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0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0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0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0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/>
      <c r="D44" s="16">
        <f>+C12</f>
        <v>1</v>
      </c>
      <c r="E44" s="11"/>
      <c r="F44" s="11">
        <f>+E44*D44</f>
        <v>0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0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0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0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0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0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0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0</v>
      </c>
      <c r="B60" s="11"/>
      <c r="C60" s="11">
        <f>+F54*D44</f>
        <v>0</v>
      </c>
      <c r="D60" s="11">
        <f>+A60-C60</f>
        <v>0</v>
      </c>
      <c r="E60" s="13">
        <v>0.01</v>
      </c>
      <c r="F60" s="11">
        <f>+E60*D60</f>
        <v>0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0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0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0</v>
      </c>
      <c r="E67" s="13">
        <v>6.25E-2</v>
      </c>
      <c r="F67" s="11">
        <f>+E67*D67</f>
        <v>0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0</v>
      </c>
      <c r="E72" s="13">
        <v>0.06</v>
      </c>
      <c r="F72" s="11">
        <f>+E72*D72</f>
        <v>0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0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0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0</v>
      </c>
      <c r="E83" s="13">
        <v>6.25E-2</v>
      </c>
      <c r="F83" s="19">
        <f>+E83*D83</f>
        <v>0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0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/>
      <c r="D89" s="26">
        <v>1.57</v>
      </c>
      <c r="E89" s="26">
        <v>1</v>
      </c>
      <c r="F89" s="26">
        <f>(C89*D89)*B89</f>
        <v>0</v>
      </c>
    </row>
    <row r="90" spans="1:6" x14ac:dyDescent="0.25">
      <c r="A90" s="4" t="s">
        <v>162</v>
      </c>
      <c r="B90" s="16">
        <f>D7*B89</f>
        <v>20</v>
      </c>
      <c r="C90" s="11"/>
      <c r="D90" s="11"/>
      <c r="E90" s="11">
        <v>1</v>
      </c>
      <c r="F90" s="11">
        <f>+C90*B90</f>
        <v>0</v>
      </c>
    </row>
    <row r="91" spans="1:6" x14ac:dyDescent="0.25">
      <c r="A91" s="4" t="s">
        <v>186</v>
      </c>
      <c r="B91" s="16">
        <f>+C12</f>
        <v>1</v>
      </c>
      <c r="C91" s="11"/>
      <c r="D91" s="11"/>
      <c r="E91" s="11"/>
      <c r="F91" s="11">
        <f>+C91*B91</f>
        <v>0</v>
      </c>
    </row>
    <row r="92" spans="1:6" x14ac:dyDescent="0.25">
      <c r="A92" s="4" t="s">
        <v>163</v>
      </c>
      <c r="B92" s="16">
        <f>D7*B89*2</f>
        <v>40</v>
      </c>
      <c r="C92" s="11"/>
      <c r="D92" s="4"/>
      <c r="E92" s="17"/>
      <c r="F92" s="11">
        <f>+C92*B92</f>
        <v>0</v>
      </c>
    </row>
    <row r="93" spans="1:6" x14ac:dyDescent="0.25">
      <c r="A93" s="4" t="s">
        <v>185</v>
      </c>
      <c r="B93" s="16">
        <f>C12</f>
        <v>1</v>
      </c>
      <c r="C93" s="11"/>
      <c r="D93" s="4"/>
      <c r="E93" s="17"/>
      <c r="F93" s="11">
        <f>+C93*B93</f>
        <v>0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0</v>
      </c>
    </row>
    <row r="95" spans="1:6" x14ac:dyDescent="0.25">
      <c r="A95" s="25" t="s">
        <v>193</v>
      </c>
      <c r="B95" s="37">
        <f>C12</f>
        <v>1</v>
      </c>
      <c r="C95" s="26"/>
      <c r="D95" s="26">
        <v>1.57</v>
      </c>
      <c r="E95" s="26">
        <v>1</v>
      </c>
      <c r="F95" s="26">
        <f>(C95*D95)*B95</f>
        <v>0</v>
      </c>
    </row>
    <row r="96" spans="1:6" x14ac:dyDescent="0.25">
      <c r="A96" s="4" t="s">
        <v>194</v>
      </c>
      <c r="B96" s="16">
        <v>1</v>
      </c>
      <c r="C96" s="11"/>
      <c r="D96" s="11"/>
      <c r="E96" s="40">
        <v>0.2</v>
      </c>
      <c r="F96" s="11">
        <f>C96*B96</f>
        <v>0</v>
      </c>
    </row>
    <row r="97" spans="1:6" x14ac:dyDescent="0.25">
      <c r="A97" s="4" t="s">
        <v>186</v>
      </c>
      <c r="B97" s="16">
        <f>+C18</f>
        <v>1</v>
      </c>
      <c r="C97" s="11"/>
      <c r="D97" s="11"/>
      <c r="E97" s="11"/>
      <c r="F97" s="11">
        <f>+C97*B97</f>
        <v>0</v>
      </c>
    </row>
    <row r="98" spans="1:6" x14ac:dyDescent="0.25">
      <c r="A98" s="4" t="s">
        <v>195</v>
      </c>
      <c r="B98" s="16">
        <v>20</v>
      </c>
      <c r="C98" s="11"/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/>
      <c r="D99" s="11"/>
      <c r="E99" s="11"/>
      <c r="F99" s="11">
        <f>+C99*B99</f>
        <v>0</v>
      </c>
    </row>
    <row r="100" spans="1:6" x14ac:dyDescent="0.25">
      <c r="A100" s="4" t="s">
        <v>185</v>
      </c>
      <c r="B100" s="16">
        <v>1</v>
      </c>
      <c r="C100" s="11"/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0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0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0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0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0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0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0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0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0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0</v>
      </c>
      <c r="E125" s="13">
        <v>0.02</v>
      </c>
      <c r="F125" s="11">
        <f>+D125*E125</f>
        <v>0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0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/>
      <c r="E131" s="16">
        <f>+C12</f>
        <v>1</v>
      </c>
      <c r="F131" s="11">
        <f>+E131*D131</f>
        <v>0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/>
      <c r="D136" s="16">
        <f>+C12</f>
        <v>1</v>
      </c>
      <c r="E136" s="11">
        <v>0.08</v>
      </c>
      <c r="F136" s="12">
        <f>+D136*C136*E136</f>
        <v>0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0</v>
      </c>
      <c r="C142" s="16">
        <v>1</v>
      </c>
      <c r="D142" s="11">
        <f>+C142*B142</f>
        <v>0</v>
      </c>
      <c r="E142" s="16">
        <v>1</v>
      </c>
      <c r="F142" s="11">
        <f>+E142*D142</f>
        <v>0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0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0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0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0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0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0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0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0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0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0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0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0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0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/>
      <c r="D169" s="38"/>
      <c r="E169" s="16"/>
      <c r="F169" s="4"/>
    </row>
    <row r="170" spans="1:6" x14ac:dyDescent="0.25">
      <c r="A170" s="4" t="s">
        <v>127</v>
      </c>
      <c r="B170" s="4"/>
      <c r="C170" s="38"/>
      <c r="D170" s="38"/>
      <c r="E170" s="16"/>
      <c r="F170" s="4"/>
    </row>
    <row r="171" spans="1:6" x14ac:dyDescent="0.25">
      <c r="A171" s="4" t="s">
        <v>128</v>
      </c>
      <c r="B171" s="4"/>
      <c r="C171" s="38"/>
      <c r="D171" s="38">
        <f>+C171+C170+C169</f>
        <v>0</v>
      </c>
      <c r="E171" s="16">
        <f>+D171/100</f>
        <v>0</v>
      </c>
      <c r="F171" s="12">
        <f>+F166*E171</f>
        <v>0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0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0</v>
      </c>
      <c r="F175" s="21" t="e">
        <f>SUM(F176:F178)</f>
        <v>#DIV/0!</v>
      </c>
    </row>
    <row r="176" spans="1:6" x14ac:dyDescent="0.25">
      <c r="A176" s="4" t="s">
        <v>133</v>
      </c>
      <c r="B176" s="4"/>
      <c r="C176" s="4"/>
      <c r="D176" s="4"/>
      <c r="E176" s="11">
        <f>F38</f>
        <v>0</v>
      </c>
      <c r="F176" s="20" t="e">
        <f>E176/F172</f>
        <v>#DIV/0!</v>
      </c>
    </row>
    <row r="177" spans="1:6" x14ac:dyDescent="0.25">
      <c r="A177" s="4" t="s">
        <v>134</v>
      </c>
      <c r="B177" s="4"/>
      <c r="C177" s="4"/>
      <c r="D177" s="4"/>
      <c r="E177" s="11">
        <f>F39</f>
        <v>0</v>
      </c>
      <c r="F177" s="20" t="e">
        <f>E177/F172</f>
        <v>#DIV/0!</v>
      </c>
    </row>
    <row r="178" spans="1:6" x14ac:dyDescent="0.25">
      <c r="A178" s="4" t="s">
        <v>135</v>
      </c>
      <c r="B178" s="4"/>
      <c r="C178" s="4"/>
      <c r="D178" s="4"/>
      <c r="E178" s="11">
        <f>F40</f>
        <v>0</v>
      </c>
      <c r="F178" s="20" t="e">
        <f>E178/F172</f>
        <v>#DIV/0!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0</v>
      </c>
      <c r="F180" s="21" t="e">
        <f>SUM(F181:F183)</f>
        <v>#DIV/0!</v>
      </c>
    </row>
    <row r="181" spans="1:6" x14ac:dyDescent="0.25">
      <c r="A181" s="4" t="s">
        <v>138</v>
      </c>
      <c r="B181" s="4"/>
      <c r="C181" s="4"/>
      <c r="D181" s="4"/>
      <c r="E181" s="11">
        <f>+F64</f>
        <v>0</v>
      </c>
      <c r="F181" s="20" t="e">
        <f>E181/F172</f>
        <v>#DIV/0!</v>
      </c>
    </row>
    <row r="182" spans="1:6" x14ac:dyDescent="0.25">
      <c r="A182" s="4" t="s">
        <v>139</v>
      </c>
      <c r="B182" s="4"/>
      <c r="C182" s="4"/>
      <c r="D182" s="4"/>
      <c r="E182" s="11">
        <f>+F69</f>
        <v>0</v>
      </c>
      <c r="F182" s="20" t="e">
        <f>E182/F172</f>
        <v>#DIV/0!</v>
      </c>
    </row>
    <row r="183" spans="1:6" x14ac:dyDescent="0.25">
      <c r="A183" s="4" t="s">
        <v>140</v>
      </c>
      <c r="B183" s="4"/>
      <c r="C183" s="4"/>
      <c r="D183" s="4"/>
      <c r="E183" s="11">
        <f>+F79</f>
        <v>0</v>
      </c>
      <c r="F183" s="20" t="e">
        <f>E183/F172</f>
        <v>#DIV/0!</v>
      </c>
    </row>
    <row r="184" spans="1:6" x14ac:dyDescent="0.25">
      <c r="A184" s="2" t="s">
        <v>141</v>
      </c>
      <c r="B184" s="4"/>
      <c r="C184" s="4"/>
      <c r="D184" s="4"/>
      <c r="E184" s="12">
        <f>+F85</f>
        <v>0</v>
      </c>
      <c r="F184" s="21" t="e">
        <f>E184/F172</f>
        <v>#DIV/0!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0</v>
      </c>
      <c r="F185" s="21" t="e">
        <f>SUM(F186:F187)</f>
        <v>#DIV/0!</v>
      </c>
    </row>
    <row r="186" spans="1:6" x14ac:dyDescent="0.25">
      <c r="A186" s="4" t="s">
        <v>143</v>
      </c>
      <c r="B186" s="4"/>
      <c r="C186" s="4"/>
      <c r="D186" s="4"/>
      <c r="E186" s="11">
        <f>+F113</f>
        <v>0</v>
      </c>
      <c r="F186" s="20" t="e">
        <f>E186/F172</f>
        <v>#DIV/0!</v>
      </c>
    </row>
    <row r="187" spans="1:6" x14ac:dyDescent="0.25">
      <c r="A187" s="4" t="s">
        <v>144</v>
      </c>
      <c r="B187" s="4"/>
      <c r="C187" s="4"/>
      <c r="D187" s="4"/>
      <c r="E187" s="11">
        <f>+F114</f>
        <v>0</v>
      </c>
      <c r="F187" s="20" t="e">
        <f>E187/F172</f>
        <v>#DIV/0!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0</v>
      </c>
      <c r="F188" s="21" t="e">
        <f>SUM(F189:F193)</f>
        <v>#DIV/0!</v>
      </c>
    </row>
    <row r="189" spans="1:6" x14ac:dyDescent="0.25">
      <c r="A189" s="4" t="s">
        <v>146</v>
      </c>
      <c r="B189" s="4"/>
      <c r="C189" s="4"/>
      <c r="D189" s="4"/>
      <c r="E189" s="11">
        <f>+F149</f>
        <v>0</v>
      </c>
      <c r="F189" s="20" t="e">
        <f>E189/F172</f>
        <v>#DIV/0!</v>
      </c>
    </row>
    <row r="190" spans="1:6" x14ac:dyDescent="0.25">
      <c r="A190" s="4" t="s">
        <v>147</v>
      </c>
      <c r="B190" s="4"/>
      <c r="C190" s="4"/>
      <c r="D190" s="4"/>
      <c r="E190" s="11">
        <f>+F150</f>
        <v>0</v>
      </c>
      <c r="F190" s="20" t="e">
        <f>E190/F172</f>
        <v>#DIV/0!</v>
      </c>
    </row>
    <row r="191" spans="1:6" x14ac:dyDescent="0.25">
      <c r="A191" s="4" t="s">
        <v>148</v>
      </c>
      <c r="B191" s="4"/>
      <c r="C191" s="4"/>
      <c r="D191" s="4"/>
      <c r="E191" s="11">
        <f>+F151</f>
        <v>0</v>
      </c>
      <c r="F191" s="20" t="e">
        <f>E191/F172</f>
        <v>#DIV/0!</v>
      </c>
    </row>
    <row r="192" spans="1:6" x14ac:dyDescent="0.25">
      <c r="A192" s="4" t="s">
        <v>149</v>
      </c>
      <c r="B192" s="4"/>
      <c r="C192" s="4"/>
      <c r="D192" s="4"/>
      <c r="E192" s="11">
        <f>+F152</f>
        <v>0</v>
      </c>
      <c r="F192" s="20" t="e">
        <f>E192/F172</f>
        <v>#DIV/0!</v>
      </c>
    </row>
    <row r="193" spans="1:6" x14ac:dyDescent="0.25">
      <c r="A193" s="4" t="s">
        <v>150</v>
      </c>
      <c r="B193" s="4"/>
      <c r="C193" s="4"/>
      <c r="D193" s="4"/>
      <c r="E193" s="11">
        <f>+F153</f>
        <v>0</v>
      </c>
      <c r="F193" s="20" t="e">
        <f>E193/F172</f>
        <v>#DIV/0!</v>
      </c>
    </row>
    <row r="194" spans="1:6" x14ac:dyDescent="0.25">
      <c r="A194" s="2" t="s">
        <v>151</v>
      </c>
      <c r="B194" s="4"/>
      <c r="C194" s="4"/>
      <c r="D194" s="4"/>
      <c r="E194" s="12">
        <f>+F171</f>
        <v>0</v>
      </c>
      <c r="F194" s="21" t="e">
        <f>E194/F172</f>
        <v>#DIV/0!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0</v>
      </c>
      <c r="F195" s="21" t="e">
        <f>F175+F180+F184+F185+F188+F194</f>
        <v>#DIV/0!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5" sqref="A5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207</v>
      </c>
      <c r="D5" s="47"/>
      <c r="E5" s="47"/>
      <c r="F5" s="48"/>
    </row>
    <row r="6" spans="1:6" x14ac:dyDescent="0.25">
      <c r="A6" s="49" t="s">
        <v>200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/>
      <c r="E11" s="13">
        <v>0.33329999999999999</v>
      </c>
      <c r="F11" s="18">
        <f>+E11*D11*C11</f>
        <v>0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0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0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/>
      <c r="E16" s="13">
        <v>4.0000000000000002E-4</v>
      </c>
      <c r="F16" s="11">
        <f>+E16*D16*C16</f>
        <v>0</v>
      </c>
    </row>
    <row r="17" spans="1:6" x14ac:dyDescent="0.25">
      <c r="A17" s="4" t="s">
        <v>177</v>
      </c>
      <c r="B17" s="4"/>
      <c r="C17" s="16">
        <f>+C12</f>
        <v>1</v>
      </c>
      <c r="D17" s="11"/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/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/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/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0/C7</f>
        <v>0</v>
      </c>
      <c r="E25" s="16">
        <v>6</v>
      </c>
      <c r="F25" s="11">
        <f>E25*C25*D25</f>
        <v>0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0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0</v>
      </c>
      <c r="E31" s="16">
        <f>+C12</f>
        <v>1</v>
      </c>
      <c r="F31" s="11">
        <f>+E31*D31</f>
        <v>0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0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0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0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0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0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/>
      <c r="D44" s="16">
        <f>+C12</f>
        <v>1</v>
      </c>
      <c r="E44" s="11"/>
      <c r="F44" s="11">
        <f>+E44*D44</f>
        <v>0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0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0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0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0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0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0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0</v>
      </c>
      <c r="B60" s="11"/>
      <c r="C60" s="11">
        <f>+F54*D44</f>
        <v>0</v>
      </c>
      <c r="D60" s="11">
        <f>+A60-C60</f>
        <v>0</v>
      </c>
      <c r="E60" s="13">
        <v>0.01</v>
      </c>
      <c r="F60" s="11">
        <f>+E60*D60</f>
        <v>0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0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0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0</v>
      </c>
      <c r="E67" s="13">
        <v>6.25E-2</v>
      </c>
      <c r="F67" s="11">
        <f>+E67*D67</f>
        <v>0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0</v>
      </c>
      <c r="E72" s="13">
        <v>0.06</v>
      </c>
      <c r="F72" s="11">
        <f>+E72*D72</f>
        <v>0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0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0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0</v>
      </c>
      <c r="E83" s="13">
        <v>6.25E-2</v>
      </c>
      <c r="F83" s="19">
        <f>+E83*D83</f>
        <v>0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0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/>
      <c r="D89" s="26">
        <v>1.57</v>
      </c>
      <c r="E89" s="26">
        <v>1</v>
      </c>
      <c r="F89" s="26">
        <f>(C89*D89)*B89</f>
        <v>0</v>
      </c>
    </row>
    <row r="90" spans="1:6" x14ac:dyDescent="0.25">
      <c r="A90" s="4" t="s">
        <v>162</v>
      </c>
      <c r="B90" s="16">
        <f>D7*B89</f>
        <v>20</v>
      </c>
      <c r="C90" s="11"/>
      <c r="D90" s="11"/>
      <c r="E90" s="11">
        <v>1</v>
      </c>
      <c r="F90" s="11">
        <f>+C90*B90</f>
        <v>0</v>
      </c>
    </row>
    <row r="91" spans="1:6" x14ac:dyDescent="0.25">
      <c r="A91" s="4" t="s">
        <v>186</v>
      </c>
      <c r="B91" s="16">
        <f>+C12</f>
        <v>1</v>
      </c>
      <c r="C91" s="11"/>
      <c r="D91" s="11"/>
      <c r="E91" s="11"/>
      <c r="F91" s="11">
        <f>+C91*B91</f>
        <v>0</v>
      </c>
    </row>
    <row r="92" spans="1:6" x14ac:dyDescent="0.25">
      <c r="A92" s="4" t="s">
        <v>163</v>
      </c>
      <c r="B92" s="16">
        <f>D7*B89*2</f>
        <v>40</v>
      </c>
      <c r="C92" s="11"/>
      <c r="D92" s="4"/>
      <c r="E92" s="17"/>
      <c r="F92" s="11">
        <f>+C92*B92</f>
        <v>0</v>
      </c>
    </row>
    <row r="93" spans="1:6" x14ac:dyDescent="0.25">
      <c r="A93" s="4" t="s">
        <v>185</v>
      </c>
      <c r="B93" s="16">
        <f>C12</f>
        <v>1</v>
      </c>
      <c r="C93" s="11"/>
      <c r="D93" s="4"/>
      <c r="E93" s="17"/>
      <c r="F93" s="11">
        <f>+C93*B93</f>
        <v>0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0</v>
      </c>
    </row>
    <row r="95" spans="1:6" x14ac:dyDescent="0.25">
      <c r="A95" s="25" t="s">
        <v>193</v>
      </c>
      <c r="B95" s="37">
        <f>C12</f>
        <v>1</v>
      </c>
      <c r="C95" s="26"/>
      <c r="D95" s="26">
        <v>1.57</v>
      </c>
      <c r="E95" s="26">
        <v>1</v>
      </c>
      <c r="F95" s="26">
        <f>(C95*D95)*B95</f>
        <v>0</v>
      </c>
    </row>
    <row r="96" spans="1:6" x14ac:dyDescent="0.25">
      <c r="A96" s="4" t="s">
        <v>194</v>
      </c>
      <c r="B96" s="16">
        <v>1</v>
      </c>
      <c r="C96" s="11"/>
      <c r="D96" s="11"/>
      <c r="E96" s="40">
        <v>0.2</v>
      </c>
      <c r="F96" s="11">
        <f>C96*B96</f>
        <v>0</v>
      </c>
    </row>
    <row r="97" spans="1:6" x14ac:dyDescent="0.25">
      <c r="A97" s="4" t="s">
        <v>186</v>
      </c>
      <c r="B97" s="16">
        <f>+C18</f>
        <v>1</v>
      </c>
      <c r="C97" s="11"/>
      <c r="D97" s="11"/>
      <c r="E97" s="11"/>
      <c r="F97" s="11">
        <f>+C97*B97</f>
        <v>0</v>
      </c>
    </row>
    <row r="98" spans="1:6" x14ac:dyDescent="0.25">
      <c r="A98" s="4" t="s">
        <v>195</v>
      </c>
      <c r="B98" s="16">
        <v>20</v>
      </c>
      <c r="C98" s="11"/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/>
      <c r="D99" s="11"/>
      <c r="E99" s="11"/>
      <c r="F99" s="11">
        <f>+C99*B99</f>
        <v>0</v>
      </c>
    </row>
    <row r="100" spans="1:6" x14ac:dyDescent="0.25">
      <c r="A100" s="4" t="s">
        <v>185</v>
      </c>
      <c r="B100" s="16">
        <v>1</v>
      </c>
      <c r="C100" s="11"/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0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0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0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0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0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0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0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0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0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0</v>
      </c>
      <c r="E125" s="13">
        <v>0.02</v>
      </c>
      <c r="F125" s="11">
        <f>+D125*E125</f>
        <v>0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0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/>
      <c r="E131" s="16">
        <f>+C12</f>
        <v>1</v>
      </c>
      <c r="F131" s="11">
        <f>+E131*D131</f>
        <v>0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/>
      <c r="D136" s="16">
        <f>+C12</f>
        <v>1</v>
      </c>
      <c r="E136" s="11">
        <v>0.08</v>
      </c>
      <c r="F136" s="12">
        <f>+D136*C136*E136</f>
        <v>0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0</v>
      </c>
      <c r="C142" s="16">
        <v>1</v>
      </c>
      <c r="D142" s="11">
        <f>+C142*B142</f>
        <v>0</v>
      </c>
      <c r="E142" s="16">
        <v>1</v>
      </c>
      <c r="F142" s="11">
        <f>+E142*D142</f>
        <v>0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0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0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0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0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0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0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0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0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0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0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0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0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0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/>
      <c r="D169" s="38"/>
      <c r="E169" s="16"/>
      <c r="F169" s="4"/>
    </row>
    <row r="170" spans="1:6" x14ac:dyDescent="0.25">
      <c r="A170" s="4" t="s">
        <v>127</v>
      </c>
      <c r="B170" s="4"/>
      <c r="C170" s="38"/>
      <c r="D170" s="38"/>
      <c r="E170" s="16"/>
      <c r="F170" s="4"/>
    </row>
    <row r="171" spans="1:6" x14ac:dyDescent="0.25">
      <c r="A171" s="4" t="s">
        <v>128</v>
      </c>
      <c r="B171" s="4"/>
      <c r="C171" s="38"/>
      <c r="D171" s="38">
        <f>+C171+C170+C169</f>
        <v>0</v>
      </c>
      <c r="E171" s="16">
        <f>+D171/100</f>
        <v>0</v>
      </c>
      <c r="F171" s="12">
        <f>+F166*E171</f>
        <v>0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0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0</v>
      </c>
      <c r="F175" s="21" t="e">
        <f>SUM(F176:F178)</f>
        <v>#DIV/0!</v>
      </c>
    </row>
    <row r="176" spans="1:6" x14ac:dyDescent="0.25">
      <c r="A176" s="4" t="s">
        <v>133</v>
      </c>
      <c r="B176" s="4"/>
      <c r="C176" s="4"/>
      <c r="D176" s="4"/>
      <c r="E176" s="11">
        <f>F38</f>
        <v>0</v>
      </c>
      <c r="F176" s="20" t="e">
        <f>E176/F172</f>
        <v>#DIV/0!</v>
      </c>
    </row>
    <row r="177" spans="1:6" x14ac:dyDescent="0.25">
      <c r="A177" s="4" t="s">
        <v>134</v>
      </c>
      <c r="B177" s="4"/>
      <c r="C177" s="4"/>
      <c r="D177" s="4"/>
      <c r="E177" s="11">
        <f>F39</f>
        <v>0</v>
      </c>
      <c r="F177" s="20" t="e">
        <f>E177/F172</f>
        <v>#DIV/0!</v>
      </c>
    </row>
    <row r="178" spans="1:6" x14ac:dyDescent="0.25">
      <c r="A178" s="4" t="s">
        <v>135</v>
      </c>
      <c r="B178" s="4"/>
      <c r="C178" s="4"/>
      <c r="D178" s="4"/>
      <c r="E178" s="11">
        <f>F40</f>
        <v>0</v>
      </c>
      <c r="F178" s="20" t="e">
        <f>E178/F172</f>
        <v>#DIV/0!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0</v>
      </c>
      <c r="F180" s="21" t="e">
        <f>SUM(F181:F183)</f>
        <v>#DIV/0!</v>
      </c>
    </row>
    <row r="181" spans="1:6" x14ac:dyDescent="0.25">
      <c r="A181" s="4" t="s">
        <v>138</v>
      </c>
      <c r="B181" s="4"/>
      <c r="C181" s="4"/>
      <c r="D181" s="4"/>
      <c r="E181" s="11">
        <f>+F64</f>
        <v>0</v>
      </c>
      <c r="F181" s="20" t="e">
        <f>E181/F172</f>
        <v>#DIV/0!</v>
      </c>
    </row>
    <row r="182" spans="1:6" x14ac:dyDescent="0.25">
      <c r="A182" s="4" t="s">
        <v>139</v>
      </c>
      <c r="B182" s="4"/>
      <c r="C182" s="4"/>
      <c r="D182" s="4"/>
      <c r="E182" s="11">
        <f>+F69</f>
        <v>0</v>
      </c>
      <c r="F182" s="20" t="e">
        <f>E182/F172</f>
        <v>#DIV/0!</v>
      </c>
    </row>
    <row r="183" spans="1:6" x14ac:dyDescent="0.25">
      <c r="A183" s="4" t="s">
        <v>140</v>
      </c>
      <c r="B183" s="4"/>
      <c r="C183" s="4"/>
      <c r="D183" s="4"/>
      <c r="E183" s="11">
        <f>+F79</f>
        <v>0</v>
      </c>
      <c r="F183" s="20" t="e">
        <f>E183/F172</f>
        <v>#DIV/0!</v>
      </c>
    </row>
    <row r="184" spans="1:6" x14ac:dyDescent="0.25">
      <c r="A184" s="2" t="s">
        <v>141</v>
      </c>
      <c r="B184" s="4"/>
      <c r="C184" s="4"/>
      <c r="D184" s="4"/>
      <c r="E184" s="12">
        <f>+F85</f>
        <v>0</v>
      </c>
      <c r="F184" s="21" t="e">
        <f>E184/F172</f>
        <v>#DIV/0!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0</v>
      </c>
      <c r="F185" s="21" t="e">
        <f>SUM(F186:F187)</f>
        <v>#DIV/0!</v>
      </c>
    </row>
    <row r="186" spans="1:6" x14ac:dyDescent="0.25">
      <c r="A186" s="4" t="s">
        <v>143</v>
      </c>
      <c r="B186" s="4"/>
      <c r="C186" s="4"/>
      <c r="D186" s="4"/>
      <c r="E186" s="11">
        <f>+F113</f>
        <v>0</v>
      </c>
      <c r="F186" s="20" t="e">
        <f>E186/F172</f>
        <v>#DIV/0!</v>
      </c>
    </row>
    <row r="187" spans="1:6" x14ac:dyDescent="0.25">
      <c r="A187" s="4" t="s">
        <v>144</v>
      </c>
      <c r="B187" s="4"/>
      <c r="C187" s="4"/>
      <c r="D187" s="4"/>
      <c r="E187" s="11">
        <f>+F114</f>
        <v>0</v>
      </c>
      <c r="F187" s="20" t="e">
        <f>E187/F172</f>
        <v>#DIV/0!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0</v>
      </c>
      <c r="F188" s="21" t="e">
        <f>SUM(F189:F193)</f>
        <v>#DIV/0!</v>
      </c>
    </row>
    <row r="189" spans="1:6" x14ac:dyDescent="0.25">
      <c r="A189" s="4" t="s">
        <v>146</v>
      </c>
      <c r="B189" s="4"/>
      <c r="C189" s="4"/>
      <c r="D189" s="4"/>
      <c r="E189" s="11">
        <f>+F149</f>
        <v>0</v>
      </c>
      <c r="F189" s="20" t="e">
        <f>E189/F172</f>
        <v>#DIV/0!</v>
      </c>
    </row>
    <row r="190" spans="1:6" x14ac:dyDescent="0.25">
      <c r="A190" s="4" t="s">
        <v>147</v>
      </c>
      <c r="B190" s="4"/>
      <c r="C190" s="4"/>
      <c r="D190" s="4"/>
      <c r="E190" s="11">
        <f>+F150</f>
        <v>0</v>
      </c>
      <c r="F190" s="20" t="e">
        <f>E190/F172</f>
        <v>#DIV/0!</v>
      </c>
    </row>
    <row r="191" spans="1:6" x14ac:dyDescent="0.25">
      <c r="A191" s="4" t="s">
        <v>148</v>
      </c>
      <c r="B191" s="4"/>
      <c r="C191" s="4"/>
      <c r="D191" s="4"/>
      <c r="E191" s="11">
        <f>+F151</f>
        <v>0</v>
      </c>
      <c r="F191" s="20" t="e">
        <f>E191/F172</f>
        <v>#DIV/0!</v>
      </c>
    </row>
    <row r="192" spans="1:6" x14ac:dyDescent="0.25">
      <c r="A192" s="4" t="s">
        <v>149</v>
      </c>
      <c r="B192" s="4"/>
      <c r="C192" s="4"/>
      <c r="D192" s="4"/>
      <c r="E192" s="11">
        <f>+F152</f>
        <v>0</v>
      </c>
      <c r="F192" s="20" t="e">
        <f>E192/F172</f>
        <v>#DIV/0!</v>
      </c>
    </row>
    <row r="193" spans="1:6" x14ac:dyDescent="0.25">
      <c r="A193" s="4" t="s">
        <v>150</v>
      </c>
      <c r="B193" s="4"/>
      <c r="C193" s="4"/>
      <c r="D193" s="4"/>
      <c r="E193" s="11">
        <f>+F153</f>
        <v>0</v>
      </c>
      <c r="F193" s="20" t="e">
        <f>E193/F172</f>
        <v>#DIV/0!</v>
      </c>
    </row>
    <row r="194" spans="1:6" x14ac:dyDescent="0.25">
      <c r="A194" s="2" t="s">
        <v>151</v>
      </c>
      <c r="B194" s="4"/>
      <c r="C194" s="4"/>
      <c r="D194" s="4"/>
      <c r="E194" s="12">
        <f>+F171</f>
        <v>0</v>
      </c>
      <c r="F194" s="21" t="e">
        <f>E194/F172</f>
        <v>#DIV/0!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0</v>
      </c>
      <c r="F195" s="21" t="e">
        <f>F175+F180+F184+F185+F188+F194</f>
        <v>#DIV/0!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5" sqref="A5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206</v>
      </c>
      <c r="D5" s="47"/>
      <c r="E5" s="47"/>
      <c r="F5" s="48"/>
    </row>
    <row r="6" spans="1:6" x14ac:dyDescent="0.25">
      <c r="A6" s="49" t="s">
        <v>201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/>
      <c r="E11" s="13">
        <v>0.33329999999999999</v>
      </c>
      <c r="F11" s="18">
        <f>+E11*D11*C11</f>
        <v>0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0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0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/>
      <c r="E16" s="13">
        <v>4.0000000000000002E-4</v>
      </c>
      <c r="F16" s="11">
        <f>+E16*D16*C16</f>
        <v>0</v>
      </c>
    </row>
    <row r="17" spans="1:6" x14ac:dyDescent="0.25">
      <c r="A17" s="4" t="s">
        <v>177</v>
      </c>
      <c r="B17" s="4"/>
      <c r="C17" s="16">
        <f>+C12</f>
        <v>1</v>
      </c>
      <c r="D17" s="11"/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/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/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/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0/C7</f>
        <v>0</v>
      </c>
      <c r="E25" s="16">
        <v>6</v>
      </c>
      <c r="F25" s="11">
        <f>E25*C25*D25</f>
        <v>0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0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0</v>
      </c>
      <c r="E31" s="16">
        <f>+C12</f>
        <v>1</v>
      </c>
      <c r="F31" s="11">
        <f>+E31*D31</f>
        <v>0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0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0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0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0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0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/>
      <c r="D44" s="16">
        <f>+C12</f>
        <v>1</v>
      </c>
      <c r="E44" s="11"/>
      <c r="F44" s="11">
        <f>+E44*D44</f>
        <v>0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0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0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0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0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0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0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0</v>
      </c>
      <c r="B60" s="11"/>
      <c r="C60" s="11">
        <f>+F54*D44</f>
        <v>0</v>
      </c>
      <c r="D60" s="11">
        <f>+A60-C60</f>
        <v>0</v>
      </c>
      <c r="E60" s="13">
        <v>0.01</v>
      </c>
      <c r="F60" s="11">
        <f>+E60*D60</f>
        <v>0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0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0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0</v>
      </c>
      <c r="E67" s="13">
        <v>6.25E-2</v>
      </c>
      <c r="F67" s="11">
        <f>+E67*D67</f>
        <v>0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0</v>
      </c>
      <c r="E72" s="13">
        <v>0.06</v>
      </c>
      <c r="F72" s="11">
        <f>+E72*D72</f>
        <v>0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0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0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0</v>
      </c>
      <c r="E83" s="13">
        <v>6.25E-2</v>
      </c>
      <c r="F83" s="19">
        <f>+E83*D83</f>
        <v>0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0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/>
      <c r="D89" s="26">
        <v>1.57</v>
      </c>
      <c r="E89" s="26">
        <v>1</v>
      </c>
      <c r="F89" s="26">
        <f>(C89*D89)*B89</f>
        <v>0</v>
      </c>
    </row>
    <row r="90" spans="1:6" x14ac:dyDescent="0.25">
      <c r="A90" s="4" t="s">
        <v>162</v>
      </c>
      <c r="B90" s="16">
        <f>D7*B89</f>
        <v>20</v>
      </c>
      <c r="C90" s="11"/>
      <c r="D90" s="11"/>
      <c r="E90" s="11">
        <v>1</v>
      </c>
      <c r="F90" s="11">
        <f>+C90*B90</f>
        <v>0</v>
      </c>
    </row>
    <row r="91" spans="1:6" x14ac:dyDescent="0.25">
      <c r="A91" s="4" t="s">
        <v>186</v>
      </c>
      <c r="B91" s="16">
        <f>+C12</f>
        <v>1</v>
      </c>
      <c r="C91" s="11"/>
      <c r="D91" s="11"/>
      <c r="E91" s="11"/>
      <c r="F91" s="11">
        <f>+C91*B91</f>
        <v>0</v>
      </c>
    </row>
    <row r="92" spans="1:6" x14ac:dyDescent="0.25">
      <c r="A92" s="4" t="s">
        <v>163</v>
      </c>
      <c r="B92" s="16">
        <f>D7*B89*2</f>
        <v>40</v>
      </c>
      <c r="C92" s="11"/>
      <c r="D92" s="4"/>
      <c r="E92" s="17"/>
      <c r="F92" s="11">
        <f>+C92*B92</f>
        <v>0</v>
      </c>
    </row>
    <row r="93" spans="1:6" x14ac:dyDescent="0.25">
      <c r="A93" s="4" t="s">
        <v>185</v>
      </c>
      <c r="B93" s="16">
        <f>C12</f>
        <v>1</v>
      </c>
      <c r="C93" s="11"/>
      <c r="D93" s="4"/>
      <c r="E93" s="17"/>
      <c r="F93" s="11">
        <f>+C93*B93</f>
        <v>0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0</v>
      </c>
    </row>
    <row r="95" spans="1:6" x14ac:dyDescent="0.25">
      <c r="A95" s="25" t="s">
        <v>193</v>
      </c>
      <c r="B95" s="37">
        <f>C12</f>
        <v>1</v>
      </c>
      <c r="C95" s="26"/>
      <c r="D95" s="26">
        <v>1.57</v>
      </c>
      <c r="E95" s="26">
        <v>1</v>
      </c>
      <c r="F95" s="26">
        <f>(C95*D95)*B95</f>
        <v>0</v>
      </c>
    </row>
    <row r="96" spans="1:6" x14ac:dyDescent="0.25">
      <c r="A96" s="4" t="s">
        <v>194</v>
      </c>
      <c r="B96" s="16">
        <v>1</v>
      </c>
      <c r="C96" s="11"/>
      <c r="D96" s="11"/>
      <c r="E96" s="40">
        <v>0.2</v>
      </c>
      <c r="F96" s="11">
        <f>C96*B96</f>
        <v>0</v>
      </c>
    </row>
    <row r="97" spans="1:6" x14ac:dyDescent="0.25">
      <c r="A97" s="4" t="s">
        <v>186</v>
      </c>
      <c r="B97" s="16">
        <f>+C18</f>
        <v>1</v>
      </c>
      <c r="C97" s="11"/>
      <c r="D97" s="11"/>
      <c r="E97" s="11"/>
      <c r="F97" s="11">
        <f>+C97*B97</f>
        <v>0</v>
      </c>
    </row>
    <row r="98" spans="1:6" x14ac:dyDescent="0.25">
      <c r="A98" s="4" t="s">
        <v>195</v>
      </c>
      <c r="B98" s="16">
        <v>20</v>
      </c>
      <c r="C98" s="11"/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/>
      <c r="D99" s="11"/>
      <c r="E99" s="11"/>
      <c r="F99" s="11">
        <f>+C99*B99</f>
        <v>0</v>
      </c>
    </row>
    <row r="100" spans="1:6" x14ac:dyDescent="0.25">
      <c r="A100" s="4" t="s">
        <v>185</v>
      </c>
      <c r="B100" s="16">
        <v>1</v>
      </c>
      <c r="C100" s="11"/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0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0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0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0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0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0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0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0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0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0</v>
      </c>
      <c r="E125" s="13">
        <v>0.02</v>
      </c>
      <c r="F125" s="11">
        <f>+D125*E125</f>
        <v>0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0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/>
      <c r="E131" s="16">
        <f>+C12</f>
        <v>1</v>
      </c>
      <c r="F131" s="11">
        <f>+E131*D131</f>
        <v>0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/>
      <c r="D136" s="16">
        <f>+C12</f>
        <v>1</v>
      </c>
      <c r="E136" s="11">
        <v>0.08</v>
      </c>
      <c r="F136" s="12">
        <f>+D136*C136*E136</f>
        <v>0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0</v>
      </c>
      <c r="C142" s="16">
        <v>1</v>
      </c>
      <c r="D142" s="11">
        <f>+C142*B142</f>
        <v>0</v>
      </c>
      <c r="E142" s="16">
        <v>1</v>
      </c>
      <c r="F142" s="11">
        <f>+E142*D142</f>
        <v>0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0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0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0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0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0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0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0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0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0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0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0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0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0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/>
      <c r="D169" s="38"/>
      <c r="E169" s="16"/>
      <c r="F169" s="4"/>
    </row>
    <row r="170" spans="1:6" x14ac:dyDescent="0.25">
      <c r="A170" s="4" t="s">
        <v>127</v>
      </c>
      <c r="B170" s="4"/>
      <c r="C170" s="38"/>
      <c r="D170" s="38"/>
      <c r="E170" s="16"/>
      <c r="F170" s="4"/>
    </row>
    <row r="171" spans="1:6" x14ac:dyDescent="0.25">
      <c r="A171" s="4" t="s">
        <v>128</v>
      </c>
      <c r="B171" s="4"/>
      <c r="C171" s="38"/>
      <c r="D171" s="38">
        <f>+C171+C170+C169</f>
        <v>0</v>
      </c>
      <c r="E171" s="16">
        <f>+D171/100</f>
        <v>0</v>
      </c>
      <c r="F171" s="12">
        <f>+F166*E171</f>
        <v>0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0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0</v>
      </c>
      <c r="F175" s="21" t="e">
        <f>SUM(F176:F178)</f>
        <v>#DIV/0!</v>
      </c>
    </row>
    <row r="176" spans="1:6" x14ac:dyDescent="0.25">
      <c r="A176" s="4" t="s">
        <v>133</v>
      </c>
      <c r="B176" s="4"/>
      <c r="C176" s="4"/>
      <c r="D176" s="4"/>
      <c r="E176" s="11">
        <f>F38</f>
        <v>0</v>
      </c>
      <c r="F176" s="20" t="e">
        <f>E176/F172</f>
        <v>#DIV/0!</v>
      </c>
    </row>
    <row r="177" spans="1:6" x14ac:dyDescent="0.25">
      <c r="A177" s="4" t="s">
        <v>134</v>
      </c>
      <c r="B177" s="4"/>
      <c r="C177" s="4"/>
      <c r="D177" s="4"/>
      <c r="E177" s="11">
        <f>F39</f>
        <v>0</v>
      </c>
      <c r="F177" s="20" t="e">
        <f>E177/F172</f>
        <v>#DIV/0!</v>
      </c>
    </row>
    <row r="178" spans="1:6" x14ac:dyDescent="0.25">
      <c r="A178" s="4" t="s">
        <v>135</v>
      </c>
      <c r="B178" s="4"/>
      <c r="C178" s="4"/>
      <c r="D178" s="4"/>
      <c r="E178" s="11">
        <f>F40</f>
        <v>0</v>
      </c>
      <c r="F178" s="20" t="e">
        <f>E178/F172</f>
        <v>#DIV/0!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0</v>
      </c>
      <c r="F180" s="21" t="e">
        <f>SUM(F181:F183)</f>
        <v>#DIV/0!</v>
      </c>
    </row>
    <row r="181" spans="1:6" x14ac:dyDescent="0.25">
      <c r="A181" s="4" t="s">
        <v>138</v>
      </c>
      <c r="B181" s="4"/>
      <c r="C181" s="4"/>
      <c r="D181" s="4"/>
      <c r="E181" s="11">
        <f>+F64</f>
        <v>0</v>
      </c>
      <c r="F181" s="20" t="e">
        <f>E181/F172</f>
        <v>#DIV/0!</v>
      </c>
    </row>
    <row r="182" spans="1:6" x14ac:dyDescent="0.25">
      <c r="A182" s="4" t="s">
        <v>139</v>
      </c>
      <c r="B182" s="4"/>
      <c r="C182" s="4"/>
      <c r="D182" s="4"/>
      <c r="E182" s="11">
        <f>+F69</f>
        <v>0</v>
      </c>
      <c r="F182" s="20" t="e">
        <f>E182/F172</f>
        <v>#DIV/0!</v>
      </c>
    </row>
    <row r="183" spans="1:6" x14ac:dyDescent="0.25">
      <c r="A183" s="4" t="s">
        <v>140</v>
      </c>
      <c r="B183" s="4"/>
      <c r="C183" s="4"/>
      <c r="D183" s="4"/>
      <c r="E183" s="11">
        <f>+F79</f>
        <v>0</v>
      </c>
      <c r="F183" s="20" t="e">
        <f>E183/F172</f>
        <v>#DIV/0!</v>
      </c>
    </row>
    <row r="184" spans="1:6" x14ac:dyDescent="0.25">
      <c r="A184" s="2" t="s">
        <v>141</v>
      </c>
      <c r="B184" s="4"/>
      <c r="C184" s="4"/>
      <c r="D184" s="4"/>
      <c r="E184" s="12">
        <f>+F85</f>
        <v>0</v>
      </c>
      <c r="F184" s="21" t="e">
        <f>E184/F172</f>
        <v>#DIV/0!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0</v>
      </c>
      <c r="F185" s="21" t="e">
        <f>SUM(F186:F187)</f>
        <v>#DIV/0!</v>
      </c>
    </row>
    <row r="186" spans="1:6" x14ac:dyDescent="0.25">
      <c r="A186" s="4" t="s">
        <v>143</v>
      </c>
      <c r="B186" s="4"/>
      <c r="C186" s="4"/>
      <c r="D186" s="4"/>
      <c r="E186" s="11">
        <f>+F113</f>
        <v>0</v>
      </c>
      <c r="F186" s="20" t="e">
        <f>E186/F172</f>
        <v>#DIV/0!</v>
      </c>
    </row>
    <row r="187" spans="1:6" x14ac:dyDescent="0.25">
      <c r="A187" s="4" t="s">
        <v>144</v>
      </c>
      <c r="B187" s="4"/>
      <c r="C187" s="4"/>
      <c r="D187" s="4"/>
      <c r="E187" s="11">
        <f>+F114</f>
        <v>0</v>
      </c>
      <c r="F187" s="20" t="e">
        <f>E187/F172</f>
        <v>#DIV/0!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0</v>
      </c>
      <c r="F188" s="21" t="e">
        <f>SUM(F189:F193)</f>
        <v>#DIV/0!</v>
      </c>
    </row>
    <row r="189" spans="1:6" x14ac:dyDescent="0.25">
      <c r="A189" s="4" t="s">
        <v>146</v>
      </c>
      <c r="B189" s="4"/>
      <c r="C189" s="4"/>
      <c r="D189" s="4"/>
      <c r="E189" s="11">
        <f>+F149</f>
        <v>0</v>
      </c>
      <c r="F189" s="20" t="e">
        <f>E189/F172</f>
        <v>#DIV/0!</v>
      </c>
    </row>
    <row r="190" spans="1:6" x14ac:dyDescent="0.25">
      <c r="A190" s="4" t="s">
        <v>147</v>
      </c>
      <c r="B190" s="4"/>
      <c r="C190" s="4"/>
      <c r="D190" s="4"/>
      <c r="E190" s="11">
        <f>+F150</f>
        <v>0</v>
      </c>
      <c r="F190" s="20" t="e">
        <f>E190/F172</f>
        <v>#DIV/0!</v>
      </c>
    </row>
    <row r="191" spans="1:6" x14ac:dyDescent="0.25">
      <c r="A191" s="4" t="s">
        <v>148</v>
      </c>
      <c r="B191" s="4"/>
      <c r="C191" s="4"/>
      <c r="D191" s="4"/>
      <c r="E191" s="11">
        <f>+F151</f>
        <v>0</v>
      </c>
      <c r="F191" s="20" t="e">
        <f>E191/F172</f>
        <v>#DIV/0!</v>
      </c>
    </row>
    <row r="192" spans="1:6" x14ac:dyDescent="0.25">
      <c r="A192" s="4" t="s">
        <v>149</v>
      </c>
      <c r="B192" s="4"/>
      <c r="C192" s="4"/>
      <c r="D192" s="4"/>
      <c r="E192" s="11">
        <f>+F152</f>
        <v>0</v>
      </c>
      <c r="F192" s="20" t="e">
        <f>E192/F172</f>
        <v>#DIV/0!</v>
      </c>
    </row>
    <row r="193" spans="1:6" x14ac:dyDescent="0.25">
      <c r="A193" s="4" t="s">
        <v>150</v>
      </c>
      <c r="B193" s="4"/>
      <c r="C193" s="4"/>
      <c r="D193" s="4"/>
      <c r="E193" s="11">
        <f>+F153</f>
        <v>0</v>
      </c>
      <c r="F193" s="20" t="e">
        <f>E193/F172</f>
        <v>#DIV/0!</v>
      </c>
    </row>
    <row r="194" spans="1:6" x14ac:dyDescent="0.25">
      <c r="A194" s="2" t="s">
        <v>151</v>
      </c>
      <c r="B194" s="4"/>
      <c r="C194" s="4"/>
      <c r="D194" s="4"/>
      <c r="E194" s="12">
        <f>+F171</f>
        <v>0</v>
      </c>
      <c r="F194" s="21" t="e">
        <f>E194/F172</f>
        <v>#DIV/0!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0</v>
      </c>
      <c r="F195" s="21" t="e">
        <f>F175+F180+F184+F185+F188+F194</f>
        <v>#DIV/0!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5" sqref="A5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205</v>
      </c>
      <c r="D5" s="47"/>
      <c r="E5" s="47"/>
      <c r="F5" s="48"/>
    </row>
    <row r="6" spans="1:6" x14ac:dyDescent="0.25">
      <c r="A6" s="49" t="s">
        <v>202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/>
      <c r="E11" s="13">
        <v>0.33329999999999999</v>
      </c>
      <c r="F11" s="18">
        <f>+E11*D11*C11</f>
        <v>0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0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0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/>
      <c r="E16" s="13">
        <v>4.0000000000000002E-4</v>
      </c>
      <c r="F16" s="11">
        <f>+E16*D16*C16</f>
        <v>0</v>
      </c>
    </row>
    <row r="17" spans="1:6" x14ac:dyDescent="0.25">
      <c r="A17" s="4" t="s">
        <v>177</v>
      </c>
      <c r="B17" s="4"/>
      <c r="C17" s="16">
        <f>+C12</f>
        <v>1</v>
      </c>
      <c r="D17" s="11"/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/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/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/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0/C7</f>
        <v>0</v>
      </c>
      <c r="E25" s="16">
        <v>6</v>
      </c>
      <c r="F25" s="11">
        <f>E25*C25*D25</f>
        <v>0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0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0</v>
      </c>
      <c r="E31" s="16">
        <f>+C12</f>
        <v>1</v>
      </c>
      <c r="F31" s="11">
        <f>+E31*D31</f>
        <v>0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0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0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0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0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0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/>
      <c r="D44" s="16">
        <f>+C12</f>
        <v>1</v>
      </c>
      <c r="E44" s="11"/>
      <c r="F44" s="11">
        <f>+E44*D44</f>
        <v>0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0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0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0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0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0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0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0</v>
      </c>
      <c r="B60" s="11"/>
      <c r="C60" s="11">
        <f>+F54*D44</f>
        <v>0</v>
      </c>
      <c r="D60" s="11">
        <f>+A60-C60</f>
        <v>0</v>
      </c>
      <c r="E60" s="13">
        <v>0.01</v>
      </c>
      <c r="F60" s="11">
        <f>+E60*D60</f>
        <v>0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0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0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0</v>
      </c>
      <c r="E67" s="13">
        <v>6.25E-2</v>
      </c>
      <c r="F67" s="11">
        <f>+E67*D67</f>
        <v>0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0</v>
      </c>
      <c r="E72" s="13">
        <v>0.06</v>
      </c>
      <c r="F72" s="11">
        <f>+E72*D72</f>
        <v>0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0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0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0</v>
      </c>
      <c r="E83" s="13">
        <v>6.25E-2</v>
      </c>
      <c r="F83" s="19">
        <f>+E83*D83</f>
        <v>0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0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/>
      <c r="D89" s="26">
        <v>1.57</v>
      </c>
      <c r="E89" s="26">
        <v>1</v>
      </c>
      <c r="F89" s="26">
        <f>(C89*D89)*B89</f>
        <v>0</v>
      </c>
    </row>
    <row r="90" spans="1:6" x14ac:dyDescent="0.25">
      <c r="A90" s="4" t="s">
        <v>162</v>
      </c>
      <c r="B90" s="16">
        <f>D7*B89</f>
        <v>20</v>
      </c>
      <c r="C90" s="11"/>
      <c r="D90" s="11"/>
      <c r="E90" s="11">
        <v>1</v>
      </c>
      <c r="F90" s="11">
        <f>+C90*B90</f>
        <v>0</v>
      </c>
    </row>
    <row r="91" spans="1:6" x14ac:dyDescent="0.25">
      <c r="A91" s="4" t="s">
        <v>186</v>
      </c>
      <c r="B91" s="16">
        <f>+C12</f>
        <v>1</v>
      </c>
      <c r="C91" s="11"/>
      <c r="D91" s="11"/>
      <c r="E91" s="11"/>
      <c r="F91" s="11">
        <f>+C91*B91</f>
        <v>0</v>
      </c>
    </row>
    <row r="92" spans="1:6" x14ac:dyDescent="0.25">
      <c r="A92" s="4" t="s">
        <v>163</v>
      </c>
      <c r="B92" s="16">
        <f>D7*B89*2</f>
        <v>40</v>
      </c>
      <c r="C92" s="11"/>
      <c r="D92" s="4"/>
      <c r="E92" s="17"/>
      <c r="F92" s="11">
        <f>+C92*B92</f>
        <v>0</v>
      </c>
    </row>
    <row r="93" spans="1:6" x14ac:dyDescent="0.25">
      <c r="A93" s="4" t="s">
        <v>185</v>
      </c>
      <c r="B93" s="16">
        <f>C12</f>
        <v>1</v>
      </c>
      <c r="C93" s="11"/>
      <c r="D93" s="4"/>
      <c r="E93" s="17"/>
      <c r="F93" s="11">
        <f>+C93*B93</f>
        <v>0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0</v>
      </c>
    </row>
    <row r="95" spans="1:6" x14ac:dyDescent="0.25">
      <c r="A95" s="25" t="s">
        <v>193</v>
      </c>
      <c r="B95" s="37">
        <f>C12</f>
        <v>1</v>
      </c>
      <c r="C95" s="26"/>
      <c r="D95" s="26">
        <v>1.57</v>
      </c>
      <c r="E95" s="26">
        <v>1</v>
      </c>
      <c r="F95" s="26">
        <f>(C95*D95)*B95</f>
        <v>0</v>
      </c>
    </row>
    <row r="96" spans="1:6" x14ac:dyDescent="0.25">
      <c r="A96" s="4" t="s">
        <v>194</v>
      </c>
      <c r="B96" s="16">
        <v>1</v>
      </c>
      <c r="C96" s="11"/>
      <c r="D96" s="11"/>
      <c r="E96" s="40">
        <v>0.2</v>
      </c>
      <c r="F96" s="11">
        <f>C96*B96</f>
        <v>0</v>
      </c>
    </row>
    <row r="97" spans="1:6" x14ac:dyDescent="0.25">
      <c r="A97" s="4" t="s">
        <v>186</v>
      </c>
      <c r="B97" s="16">
        <f>+C18</f>
        <v>1</v>
      </c>
      <c r="C97" s="11"/>
      <c r="D97" s="11"/>
      <c r="E97" s="11"/>
      <c r="F97" s="11">
        <f>+C97*B97</f>
        <v>0</v>
      </c>
    </row>
    <row r="98" spans="1:6" x14ac:dyDescent="0.25">
      <c r="A98" s="4" t="s">
        <v>195</v>
      </c>
      <c r="B98" s="16">
        <v>20</v>
      </c>
      <c r="C98" s="11"/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/>
      <c r="D99" s="11"/>
      <c r="E99" s="11"/>
      <c r="F99" s="11">
        <f>+C99*B99</f>
        <v>0</v>
      </c>
    </row>
    <row r="100" spans="1:6" x14ac:dyDescent="0.25">
      <c r="A100" s="4" t="s">
        <v>185</v>
      </c>
      <c r="B100" s="16">
        <v>1</v>
      </c>
      <c r="C100" s="11"/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0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0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0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0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0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0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0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0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0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0</v>
      </c>
      <c r="E125" s="13">
        <v>0.02</v>
      </c>
      <c r="F125" s="11">
        <f>+D125*E125</f>
        <v>0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0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/>
      <c r="E131" s="16">
        <f>+C12</f>
        <v>1</v>
      </c>
      <c r="F131" s="11">
        <f>+E131*D131</f>
        <v>0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/>
      <c r="D136" s="16">
        <f>+C12</f>
        <v>1</v>
      </c>
      <c r="E136" s="11">
        <v>0.08</v>
      </c>
      <c r="F136" s="12">
        <f>+D136*C136*E136</f>
        <v>0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0</v>
      </c>
      <c r="C142" s="16">
        <v>1</v>
      </c>
      <c r="D142" s="11">
        <f>+C142*B142</f>
        <v>0</v>
      </c>
      <c r="E142" s="16">
        <v>1</v>
      </c>
      <c r="F142" s="11">
        <f>+E142*D142</f>
        <v>0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0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0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0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0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0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0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0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0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0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0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0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0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0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/>
      <c r="D169" s="38"/>
      <c r="E169" s="16"/>
      <c r="F169" s="4"/>
    </row>
    <row r="170" spans="1:6" x14ac:dyDescent="0.25">
      <c r="A170" s="4" t="s">
        <v>127</v>
      </c>
      <c r="B170" s="4"/>
      <c r="C170" s="38"/>
      <c r="D170" s="38"/>
      <c r="E170" s="16"/>
      <c r="F170" s="4"/>
    </row>
    <row r="171" spans="1:6" x14ac:dyDescent="0.25">
      <c r="A171" s="4" t="s">
        <v>128</v>
      </c>
      <c r="B171" s="4"/>
      <c r="C171" s="38"/>
      <c r="D171" s="38">
        <f>+C171+C170+C169</f>
        <v>0</v>
      </c>
      <c r="E171" s="16">
        <f>+D171/100</f>
        <v>0</v>
      </c>
      <c r="F171" s="12">
        <f>+F166*E171</f>
        <v>0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0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0</v>
      </c>
      <c r="F175" s="21" t="e">
        <f>SUM(F176:F178)</f>
        <v>#DIV/0!</v>
      </c>
    </row>
    <row r="176" spans="1:6" x14ac:dyDescent="0.25">
      <c r="A176" s="4" t="s">
        <v>133</v>
      </c>
      <c r="B176" s="4"/>
      <c r="C176" s="4"/>
      <c r="D176" s="4"/>
      <c r="E176" s="11">
        <f>F38</f>
        <v>0</v>
      </c>
      <c r="F176" s="20" t="e">
        <f>E176/F172</f>
        <v>#DIV/0!</v>
      </c>
    </row>
    <row r="177" spans="1:6" x14ac:dyDescent="0.25">
      <c r="A177" s="4" t="s">
        <v>134</v>
      </c>
      <c r="B177" s="4"/>
      <c r="C177" s="4"/>
      <c r="D177" s="4"/>
      <c r="E177" s="11">
        <f>F39</f>
        <v>0</v>
      </c>
      <c r="F177" s="20" t="e">
        <f>E177/F172</f>
        <v>#DIV/0!</v>
      </c>
    </row>
    <row r="178" spans="1:6" x14ac:dyDescent="0.25">
      <c r="A178" s="4" t="s">
        <v>135</v>
      </c>
      <c r="B178" s="4"/>
      <c r="C178" s="4"/>
      <c r="D178" s="4"/>
      <c r="E178" s="11">
        <f>F40</f>
        <v>0</v>
      </c>
      <c r="F178" s="20" t="e">
        <f>E178/F172</f>
        <v>#DIV/0!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0</v>
      </c>
      <c r="F180" s="21" t="e">
        <f>SUM(F181:F183)</f>
        <v>#DIV/0!</v>
      </c>
    </row>
    <row r="181" spans="1:6" x14ac:dyDescent="0.25">
      <c r="A181" s="4" t="s">
        <v>138</v>
      </c>
      <c r="B181" s="4"/>
      <c r="C181" s="4"/>
      <c r="D181" s="4"/>
      <c r="E181" s="11">
        <f>+F64</f>
        <v>0</v>
      </c>
      <c r="F181" s="20" t="e">
        <f>E181/F172</f>
        <v>#DIV/0!</v>
      </c>
    </row>
    <row r="182" spans="1:6" x14ac:dyDescent="0.25">
      <c r="A182" s="4" t="s">
        <v>139</v>
      </c>
      <c r="B182" s="4"/>
      <c r="C182" s="4"/>
      <c r="D182" s="4"/>
      <c r="E182" s="11">
        <f>+F69</f>
        <v>0</v>
      </c>
      <c r="F182" s="20" t="e">
        <f>E182/F172</f>
        <v>#DIV/0!</v>
      </c>
    </row>
    <row r="183" spans="1:6" x14ac:dyDescent="0.25">
      <c r="A183" s="4" t="s">
        <v>140</v>
      </c>
      <c r="B183" s="4"/>
      <c r="C183" s="4"/>
      <c r="D183" s="4"/>
      <c r="E183" s="11">
        <f>+F79</f>
        <v>0</v>
      </c>
      <c r="F183" s="20" t="e">
        <f>E183/F172</f>
        <v>#DIV/0!</v>
      </c>
    </row>
    <row r="184" spans="1:6" x14ac:dyDescent="0.25">
      <c r="A184" s="2" t="s">
        <v>141</v>
      </c>
      <c r="B184" s="4"/>
      <c r="C184" s="4"/>
      <c r="D184" s="4"/>
      <c r="E184" s="12">
        <f>+F85</f>
        <v>0</v>
      </c>
      <c r="F184" s="21" t="e">
        <f>E184/F172</f>
        <v>#DIV/0!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0</v>
      </c>
      <c r="F185" s="21" t="e">
        <f>SUM(F186:F187)</f>
        <v>#DIV/0!</v>
      </c>
    </row>
    <row r="186" spans="1:6" x14ac:dyDescent="0.25">
      <c r="A186" s="4" t="s">
        <v>143</v>
      </c>
      <c r="B186" s="4"/>
      <c r="C186" s="4"/>
      <c r="D186" s="4"/>
      <c r="E186" s="11">
        <f>+F113</f>
        <v>0</v>
      </c>
      <c r="F186" s="20" t="e">
        <f>E186/F172</f>
        <v>#DIV/0!</v>
      </c>
    </row>
    <row r="187" spans="1:6" x14ac:dyDescent="0.25">
      <c r="A187" s="4" t="s">
        <v>144</v>
      </c>
      <c r="B187" s="4"/>
      <c r="C187" s="4"/>
      <c r="D187" s="4"/>
      <c r="E187" s="11">
        <f>+F114</f>
        <v>0</v>
      </c>
      <c r="F187" s="20" t="e">
        <f>E187/F172</f>
        <v>#DIV/0!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0</v>
      </c>
      <c r="F188" s="21" t="e">
        <f>SUM(F189:F193)</f>
        <v>#DIV/0!</v>
      </c>
    </row>
    <row r="189" spans="1:6" x14ac:dyDescent="0.25">
      <c r="A189" s="4" t="s">
        <v>146</v>
      </c>
      <c r="B189" s="4"/>
      <c r="C189" s="4"/>
      <c r="D189" s="4"/>
      <c r="E189" s="11">
        <f>+F149</f>
        <v>0</v>
      </c>
      <c r="F189" s="20" t="e">
        <f>E189/F172</f>
        <v>#DIV/0!</v>
      </c>
    </row>
    <row r="190" spans="1:6" x14ac:dyDescent="0.25">
      <c r="A190" s="4" t="s">
        <v>147</v>
      </c>
      <c r="B190" s="4"/>
      <c r="C190" s="4"/>
      <c r="D190" s="4"/>
      <c r="E190" s="11">
        <f>+F150</f>
        <v>0</v>
      </c>
      <c r="F190" s="20" t="e">
        <f>E190/F172</f>
        <v>#DIV/0!</v>
      </c>
    </row>
    <row r="191" spans="1:6" x14ac:dyDescent="0.25">
      <c r="A191" s="4" t="s">
        <v>148</v>
      </c>
      <c r="B191" s="4"/>
      <c r="C191" s="4"/>
      <c r="D191" s="4"/>
      <c r="E191" s="11">
        <f>+F151</f>
        <v>0</v>
      </c>
      <c r="F191" s="20" t="e">
        <f>E191/F172</f>
        <v>#DIV/0!</v>
      </c>
    </row>
    <row r="192" spans="1:6" x14ac:dyDescent="0.25">
      <c r="A192" s="4" t="s">
        <v>149</v>
      </c>
      <c r="B192" s="4"/>
      <c r="C192" s="4"/>
      <c r="D192" s="4"/>
      <c r="E192" s="11">
        <f>+F152</f>
        <v>0</v>
      </c>
      <c r="F192" s="20" t="e">
        <f>E192/F172</f>
        <v>#DIV/0!</v>
      </c>
    </row>
    <row r="193" spans="1:6" x14ac:dyDescent="0.25">
      <c r="A193" s="4" t="s">
        <v>150</v>
      </c>
      <c r="B193" s="4"/>
      <c r="C193" s="4"/>
      <c r="D193" s="4"/>
      <c r="E193" s="11">
        <f>+F153</f>
        <v>0</v>
      </c>
      <c r="F193" s="20" t="e">
        <f>E193/F172</f>
        <v>#DIV/0!</v>
      </c>
    </row>
    <row r="194" spans="1:6" x14ac:dyDescent="0.25">
      <c r="A194" s="2" t="s">
        <v>151</v>
      </c>
      <c r="B194" s="4"/>
      <c r="C194" s="4"/>
      <c r="D194" s="4"/>
      <c r="E194" s="12">
        <f>+F171</f>
        <v>0</v>
      </c>
      <c r="F194" s="21" t="e">
        <f>E194/F172</f>
        <v>#DIV/0!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0</v>
      </c>
      <c r="F195" s="21" t="e">
        <f>F175+F180+F184+F185+F188+F194</f>
        <v>#DIV/0!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6" sqref="A6:B7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204</v>
      </c>
      <c r="D5" s="47"/>
      <c r="E5" s="47"/>
      <c r="F5" s="48"/>
    </row>
    <row r="6" spans="1:6" x14ac:dyDescent="0.25">
      <c r="A6" s="49" t="s">
        <v>203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/>
      <c r="E11" s="13">
        <v>0.33329999999999999</v>
      </c>
      <c r="F11" s="18">
        <f>+E11*D11*C11</f>
        <v>0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0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0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/>
      <c r="E16" s="13">
        <v>4.0000000000000002E-4</v>
      </c>
      <c r="F16" s="11">
        <f>+E16*D16*C16</f>
        <v>0</v>
      </c>
    </row>
    <row r="17" spans="1:6" x14ac:dyDescent="0.25">
      <c r="A17" s="4" t="s">
        <v>177</v>
      </c>
      <c r="B17" s="4"/>
      <c r="C17" s="16">
        <f>+C12</f>
        <v>1</v>
      </c>
      <c r="D17" s="11"/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/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/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/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0/C7</f>
        <v>0</v>
      </c>
      <c r="E25" s="16">
        <v>6</v>
      </c>
      <c r="F25" s="11">
        <f>E25*C25*D25</f>
        <v>0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0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0</v>
      </c>
      <c r="E31" s="16">
        <f>+C12</f>
        <v>1</v>
      </c>
      <c r="F31" s="11">
        <f>+E31*D31</f>
        <v>0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0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0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0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0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0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/>
      <c r="D44" s="16">
        <f>+C12</f>
        <v>1</v>
      </c>
      <c r="E44" s="11"/>
      <c r="F44" s="11">
        <f>+E44*D44</f>
        <v>0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0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0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0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0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0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0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0</v>
      </c>
      <c r="B60" s="11"/>
      <c r="C60" s="11">
        <f>+F54*D44</f>
        <v>0</v>
      </c>
      <c r="D60" s="11">
        <f>+A60-C60</f>
        <v>0</v>
      </c>
      <c r="E60" s="13">
        <v>0.01</v>
      </c>
      <c r="F60" s="11">
        <f>+E60*D60</f>
        <v>0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0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0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0</v>
      </c>
      <c r="E67" s="13">
        <v>6.25E-2</v>
      </c>
      <c r="F67" s="11">
        <f>+E67*D67</f>
        <v>0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0</v>
      </c>
      <c r="E72" s="13">
        <v>0.06</v>
      </c>
      <c r="F72" s="11">
        <f>+E72*D72</f>
        <v>0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0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0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0</v>
      </c>
      <c r="E83" s="13">
        <v>6.25E-2</v>
      </c>
      <c r="F83" s="19">
        <f>+E83*D83</f>
        <v>0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0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/>
      <c r="D89" s="26">
        <v>1.57</v>
      </c>
      <c r="E89" s="26">
        <v>1</v>
      </c>
      <c r="F89" s="26">
        <f>(C89*D89)*B89</f>
        <v>0</v>
      </c>
    </row>
    <row r="90" spans="1:6" x14ac:dyDescent="0.25">
      <c r="A90" s="4" t="s">
        <v>162</v>
      </c>
      <c r="B90" s="16">
        <f>D7*B89</f>
        <v>20</v>
      </c>
      <c r="C90" s="11"/>
      <c r="D90" s="11"/>
      <c r="E90" s="11">
        <v>1</v>
      </c>
      <c r="F90" s="11">
        <f>+C90*B90</f>
        <v>0</v>
      </c>
    </row>
    <row r="91" spans="1:6" x14ac:dyDescent="0.25">
      <c r="A91" s="4" t="s">
        <v>186</v>
      </c>
      <c r="B91" s="16">
        <f>+C12</f>
        <v>1</v>
      </c>
      <c r="C91" s="11"/>
      <c r="D91" s="11"/>
      <c r="E91" s="11"/>
      <c r="F91" s="11">
        <f>+C91*B91</f>
        <v>0</v>
      </c>
    </row>
    <row r="92" spans="1:6" x14ac:dyDescent="0.25">
      <c r="A92" s="4" t="s">
        <v>163</v>
      </c>
      <c r="B92" s="16">
        <f>D7*B89*2</f>
        <v>40</v>
      </c>
      <c r="C92" s="11"/>
      <c r="D92" s="4"/>
      <c r="E92" s="17"/>
      <c r="F92" s="11">
        <f>+C92*B92</f>
        <v>0</v>
      </c>
    </row>
    <row r="93" spans="1:6" x14ac:dyDescent="0.25">
      <c r="A93" s="4" t="s">
        <v>185</v>
      </c>
      <c r="B93" s="16">
        <f>C12</f>
        <v>1</v>
      </c>
      <c r="C93" s="11"/>
      <c r="D93" s="4"/>
      <c r="E93" s="17"/>
      <c r="F93" s="11">
        <f>+C93*B93</f>
        <v>0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0</v>
      </c>
    </row>
    <row r="95" spans="1:6" x14ac:dyDescent="0.25">
      <c r="A95" s="25" t="s">
        <v>193</v>
      </c>
      <c r="B95" s="37">
        <f>C12</f>
        <v>1</v>
      </c>
      <c r="C95" s="26"/>
      <c r="D95" s="26">
        <v>1.57</v>
      </c>
      <c r="E95" s="26">
        <v>1</v>
      </c>
      <c r="F95" s="26">
        <f>(C95*D95)*B95</f>
        <v>0</v>
      </c>
    </row>
    <row r="96" spans="1:6" x14ac:dyDescent="0.25">
      <c r="A96" s="4" t="s">
        <v>194</v>
      </c>
      <c r="B96" s="16">
        <v>1</v>
      </c>
      <c r="C96" s="11"/>
      <c r="D96" s="11"/>
      <c r="E96" s="40">
        <v>0.2</v>
      </c>
      <c r="F96" s="11">
        <f>C96*B96</f>
        <v>0</v>
      </c>
    </row>
    <row r="97" spans="1:6" x14ac:dyDescent="0.25">
      <c r="A97" s="4" t="s">
        <v>186</v>
      </c>
      <c r="B97" s="16">
        <f>+C18</f>
        <v>1</v>
      </c>
      <c r="C97" s="11"/>
      <c r="D97" s="11"/>
      <c r="E97" s="11"/>
      <c r="F97" s="11">
        <f>+C97*B97</f>
        <v>0</v>
      </c>
    </row>
    <row r="98" spans="1:6" x14ac:dyDescent="0.25">
      <c r="A98" s="4" t="s">
        <v>195</v>
      </c>
      <c r="B98" s="16">
        <v>20</v>
      </c>
      <c r="C98" s="11"/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/>
      <c r="D99" s="11"/>
      <c r="E99" s="11"/>
      <c r="F99" s="11">
        <f>+C99*B99</f>
        <v>0</v>
      </c>
    </row>
    <row r="100" spans="1:6" x14ac:dyDescent="0.25">
      <c r="A100" s="4" t="s">
        <v>185</v>
      </c>
      <c r="B100" s="16">
        <v>1</v>
      </c>
      <c r="C100" s="11"/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0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0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0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0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0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0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0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0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0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0</v>
      </c>
      <c r="E125" s="13">
        <v>0.02</v>
      </c>
      <c r="F125" s="11">
        <f>+D125*E125</f>
        <v>0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0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/>
      <c r="E131" s="16">
        <f>+C12</f>
        <v>1</v>
      </c>
      <c r="F131" s="11">
        <f>+E131*D131</f>
        <v>0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/>
      <c r="D136" s="16">
        <f>+C12</f>
        <v>1</v>
      </c>
      <c r="E136" s="11">
        <v>0.08</v>
      </c>
      <c r="F136" s="12">
        <f>+D136*C136*E136</f>
        <v>0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0</v>
      </c>
      <c r="C142" s="16">
        <v>1</v>
      </c>
      <c r="D142" s="11">
        <f>+C142*B142</f>
        <v>0</v>
      </c>
      <c r="E142" s="16">
        <v>1</v>
      </c>
      <c r="F142" s="11">
        <f>+E142*D142</f>
        <v>0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0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0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0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0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0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0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0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0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0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0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0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0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0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/>
      <c r="D169" s="38"/>
      <c r="E169" s="16"/>
      <c r="F169" s="4"/>
    </row>
    <row r="170" spans="1:6" x14ac:dyDescent="0.25">
      <c r="A170" s="4" t="s">
        <v>127</v>
      </c>
      <c r="B170" s="4"/>
      <c r="C170" s="38"/>
      <c r="D170" s="38"/>
      <c r="E170" s="16"/>
      <c r="F170" s="4"/>
    </row>
    <row r="171" spans="1:6" x14ac:dyDescent="0.25">
      <c r="A171" s="4" t="s">
        <v>128</v>
      </c>
      <c r="B171" s="4"/>
      <c r="C171" s="38"/>
      <c r="D171" s="38">
        <f>+C171+C170+C169</f>
        <v>0</v>
      </c>
      <c r="E171" s="16">
        <f>+D171/100</f>
        <v>0</v>
      </c>
      <c r="F171" s="12">
        <f>+F166*E171</f>
        <v>0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0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0</v>
      </c>
      <c r="F175" s="21" t="e">
        <f>SUM(F176:F178)</f>
        <v>#DIV/0!</v>
      </c>
    </row>
    <row r="176" spans="1:6" x14ac:dyDescent="0.25">
      <c r="A176" s="4" t="s">
        <v>133</v>
      </c>
      <c r="B176" s="4"/>
      <c r="C176" s="4"/>
      <c r="D176" s="4"/>
      <c r="E176" s="11">
        <f>F38</f>
        <v>0</v>
      </c>
      <c r="F176" s="20" t="e">
        <f>E176/F172</f>
        <v>#DIV/0!</v>
      </c>
    </row>
    <row r="177" spans="1:6" x14ac:dyDescent="0.25">
      <c r="A177" s="4" t="s">
        <v>134</v>
      </c>
      <c r="B177" s="4"/>
      <c r="C177" s="4"/>
      <c r="D177" s="4"/>
      <c r="E177" s="11">
        <f>F39</f>
        <v>0</v>
      </c>
      <c r="F177" s="20" t="e">
        <f>E177/F172</f>
        <v>#DIV/0!</v>
      </c>
    </row>
    <row r="178" spans="1:6" x14ac:dyDescent="0.25">
      <c r="A178" s="4" t="s">
        <v>135</v>
      </c>
      <c r="B178" s="4"/>
      <c r="C178" s="4"/>
      <c r="D178" s="4"/>
      <c r="E178" s="11">
        <f>F40</f>
        <v>0</v>
      </c>
      <c r="F178" s="20" t="e">
        <f>E178/F172</f>
        <v>#DIV/0!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0</v>
      </c>
      <c r="F180" s="21" t="e">
        <f>SUM(F181:F183)</f>
        <v>#DIV/0!</v>
      </c>
    </row>
    <row r="181" spans="1:6" x14ac:dyDescent="0.25">
      <c r="A181" s="4" t="s">
        <v>138</v>
      </c>
      <c r="B181" s="4"/>
      <c r="C181" s="4"/>
      <c r="D181" s="4"/>
      <c r="E181" s="11">
        <f>+F64</f>
        <v>0</v>
      </c>
      <c r="F181" s="20" t="e">
        <f>E181/F172</f>
        <v>#DIV/0!</v>
      </c>
    </row>
    <row r="182" spans="1:6" x14ac:dyDescent="0.25">
      <c r="A182" s="4" t="s">
        <v>139</v>
      </c>
      <c r="B182" s="4"/>
      <c r="C182" s="4"/>
      <c r="D182" s="4"/>
      <c r="E182" s="11">
        <f>+F69</f>
        <v>0</v>
      </c>
      <c r="F182" s="20" t="e">
        <f>E182/F172</f>
        <v>#DIV/0!</v>
      </c>
    </row>
    <row r="183" spans="1:6" x14ac:dyDescent="0.25">
      <c r="A183" s="4" t="s">
        <v>140</v>
      </c>
      <c r="B183" s="4"/>
      <c r="C183" s="4"/>
      <c r="D183" s="4"/>
      <c r="E183" s="11">
        <f>+F79</f>
        <v>0</v>
      </c>
      <c r="F183" s="20" t="e">
        <f>E183/F172</f>
        <v>#DIV/0!</v>
      </c>
    </row>
    <row r="184" spans="1:6" x14ac:dyDescent="0.25">
      <c r="A184" s="2" t="s">
        <v>141</v>
      </c>
      <c r="B184" s="4"/>
      <c r="C184" s="4"/>
      <c r="D184" s="4"/>
      <c r="E184" s="12">
        <f>+F85</f>
        <v>0</v>
      </c>
      <c r="F184" s="21" t="e">
        <f>E184/F172</f>
        <v>#DIV/0!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0</v>
      </c>
      <c r="F185" s="21" t="e">
        <f>SUM(F186:F187)</f>
        <v>#DIV/0!</v>
      </c>
    </row>
    <row r="186" spans="1:6" x14ac:dyDescent="0.25">
      <c r="A186" s="4" t="s">
        <v>143</v>
      </c>
      <c r="B186" s="4"/>
      <c r="C186" s="4"/>
      <c r="D186" s="4"/>
      <c r="E186" s="11">
        <f>+F113</f>
        <v>0</v>
      </c>
      <c r="F186" s="20" t="e">
        <f>E186/F172</f>
        <v>#DIV/0!</v>
      </c>
    </row>
    <row r="187" spans="1:6" x14ac:dyDescent="0.25">
      <c r="A187" s="4" t="s">
        <v>144</v>
      </c>
      <c r="B187" s="4"/>
      <c r="C187" s="4"/>
      <c r="D187" s="4"/>
      <c r="E187" s="11">
        <f>+F114</f>
        <v>0</v>
      </c>
      <c r="F187" s="20" t="e">
        <f>E187/F172</f>
        <v>#DIV/0!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0</v>
      </c>
      <c r="F188" s="21" t="e">
        <f>SUM(F189:F193)</f>
        <v>#DIV/0!</v>
      </c>
    </row>
    <row r="189" spans="1:6" x14ac:dyDescent="0.25">
      <c r="A189" s="4" t="s">
        <v>146</v>
      </c>
      <c r="B189" s="4"/>
      <c r="C189" s="4"/>
      <c r="D189" s="4"/>
      <c r="E189" s="11">
        <f>+F149</f>
        <v>0</v>
      </c>
      <c r="F189" s="20" t="e">
        <f>E189/F172</f>
        <v>#DIV/0!</v>
      </c>
    </row>
    <row r="190" spans="1:6" x14ac:dyDescent="0.25">
      <c r="A190" s="4" t="s">
        <v>147</v>
      </c>
      <c r="B190" s="4"/>
      <c r="C190" s="4"/>
      <c r="D190" s="4"/>
      <c r="E190" s="11">
        <f>+F150</f>
        <v>0</v>
      </c>
      <c r="F190" s="20" t="e">
        <f>E190/F172</f>
        <v>#DIV/0!</v>
      </c>
    </row>
    <row r="191" spans="1:6" x14ac:dyDescent="0.25">
      <c r="A191" s="4" t="s">
        <v>148</v>
      </c>
      <c r="B191" s="4"/>
      <c r="C191" s="4"/>
      <c r="D191" s="4"/>
      <c r="E191" s="11">
        <f>+F151</f>
        <v>0</v>
      </c>
      <c r="F191" s="20" t="e">
        <f>E191/F172</f>
        <v>#DIV/0!</v>
      </c>
    </row>
    <row r="192" spans="1:6" x14ac:dyDescent="0.25">
      <c r="A192" s="4" t="s">
        <v>149</v>
      </c>
      <c r="B192" s="4"/>
      <c r="C192" s="4"/>
      <c r="D192" s="4"/>
      <c r="E192" s="11">
        <f>+F152</f>
        <v>0</v>
      </c>
      <c r="F192" s="20" t="e">
        <f>E192/F172</f>
        <v>#DIV/0!</v>
      </c>
    </row>
    <row r="193" spans="1:6" x14ac:dyDescent="0.25">
      <c r="A193" s="4" t="s">
        <v>150</v>
      </c>
      <c r="B193" s="4"/>
      <c r="C193" s="4"/>
      <c r="D193" s="4"/>
      <c r="E193" s="11">
        <f>+F153</f>
        <v>0</v>
      </c>
      <c r="F193" s="20" t="e">
        <f>E193/F172</f>
        <v>#DIV/0!</v>
      </c>
    </row>
    <row r="194" spans="1:6" x14ac:dyDescent="0.25">
      <c r="A194" s="2" t="s">
        <v>151</v>
      </c>
      <c r="B194" s="4"/>
      <c r="C194" s="4"/>
      <c r="D194" s="4"/>
      <c r="E194" s="12">
        <f>+F171</f>
        <v>0</v>
      </c>
      <c r="F194" s="21" t="e">
        <f>E194/F172</f>
        <v>#DIV/0!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0</v>
      </c>
      <c r="F195" s="21" t="e">
        <f>F175+F180+F184+F185+F188+F194</f>
        <v>#DIV/0!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A2" sqref="A2:B2"/>
    </sheetView>
  </sheetViews>
  <sheetFormatPr defaultRowHeight="15" x14ac:dyDescent="0.25"/>
  <cols>
    <col min="1" max="1" width="7.7109375" customWidth="1"/>
    <col min="2" max="2" width="9.5703125" customWidth="1"/>
    <col min="3" max="3" width="0" hidden="1" customWidth="1"/>
    <col min="4" max="4" width="3.7109375" hidden="1" customWidth="1"/>
    <col min="5" max="5" width="8.28515625" hidden="1" customWidth="1"/>
    <col min="6" max="6" width="33.28515625" customWidth="1"/>
    <col min="7" max="7" width="15" customWidth="1"/>
    <col min="9" max="9" width="14.7109375" customWidth="1"/>
    <col min="10" max="10" width="11.42578125" customWidth="1"/>
    <col min="11" max="12" width="17.7109375" customWidth="1"/>
    <col min="13" max="13" width="11.85546875" customWidth="1"/>
    <col min="14" max="14" width="11.140625" customWidth="1"/>
    <col min="15" max="15" width="10.7109375" hidden="1" customWidth="1"/>
    <col min="16" max="16" width="10.7109375" customWidth="1"/>
  </cols>
  <sheetData>
    <row r="1" spans="1:16" x14ac:dyDescent="0.25">
      <c r="A1" s="50" t="s">
        <v>210</v>
      </c>
      <c r="B1" s="50"/>
      <c r="C1" s="50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6" ht="22.5" x14ac:dyDescent="0.25">
      <c r="A2" s="51" t="s">
        <v>153</v>
      </c>
      <c r="B2" s="51"/>
      <c r="C2" s="27" t="s">
        <v>175</v>
      </c>
      <c r="D2" s="33"/>
      <c r="E2" s="27" t="s">
        <v>173</v>
      </c>
      <c r="F2" s="35" t="s">
        <v>190</v>
      </c>
      <c r="G2" s="35" t="s">
        <v>174</v>
      </c>
      <c r="H2" s="27" t="s">
        <v>156</v>
      </c>
      <c r="I2" s="27" t="s">
        <v>191</v>
      </c>
      <c r="J2" s="27" t="s">
        <v>165</v>
      </c>
      <c r="K2" s="27" t="s">
        <v>172</v>
      </c>
      <c r="L2" s="27" t="s">
        <v>208</v>
      </c>
      <c r="M2" s="27" t="s">
        <v>166</v>
      </c>
      <c r="N2" s="27" t="s">
        <v>167</v>
      </c>
      <c r="O2" s="27" t="s">
        <v>168</v>
      </c>
      <c r="P2" s="27" t="s">
        <v>171</v>
      </c>
    </row>
    <row r="3" spans="1:16" x14ac:dyDescent="0.25">
      <c r="A3" s="52" t="s">
        <v>199</v>
      </c>
      <c r="B3" s="52"/>
      <c r="C3" s="9" t="e">
        <f>(#REF!/E3)-1</f>
        <v>#REF!</v>
      </c>
      <c r="D3" s="10"/>
      <c r="E3" s="8">
        <v>4.63</v>
      </c>
      <c r="F3" s="39">
        <f>'Roteiro 39'!C4:F4</f>
        <v>0</v>
      </c>
      <c r="G3" s="28"/>
      <c r="H3" s="7">
        <f>'Roteiro 39'!C7</f>
        <v>120</v>
      </c>
      <c r="I3" s="7">
        <f>H3*G3</f>
        <v>0</v>
      </c>
      <c r="J3" s="6">
        <f>'Roteiro 39'!D7</f>
        <v>20</v>
      </c>
      <c r="K3" s="30">
        <f>I3*J3</f>
        <v>0</v>
      </c>
      <c r="L3" s="30">
        <f>K3*10</f>
        <v>0</v>
      </c>
      <c r="M3" s="3">
        <f>'Roteiro 39'!E7</f>
        <v>35</v>
      </c>
      <c r="N3" s="30">
        <f>K3/M3</f>
        <v>0</v>
      </c>
      <c r="O3" s="7">
        <f>I3/M3</f>
        <v>0</v>
      </c>
      <c r="P3" s="6">
        <f>'Roteiro 39'!C12</f>
        <v>1</v>
      </c>
    </row>
    <row r="4" spans="1:16" x14ac:dyDescent="0.25">
      <c r="A4" s="42" t="s">
        <v>207</v>
      </c>
      <c r="B4" s="42"/>
      <c r="C4" s="9" t="e">
        <f>(#REF!/E4)-1</f>
        <v>#REF!</v>
      </c>
      <c r="D4" s="9" t="e">
        <f>(H4/#REF!)-1</f>
        <v>#REF!</v>
      </c>
      <c r="E4" s="8">
        <v>3.75</v>
      </c>
      <c r="F4" s="39">
        <f>'Roteiro 40'!C4:F4</f>
        <v>0</v>
      </c>
      <c r="G4" s="28"/>
      <c r="H4" s="7">
        <f>'Roteiro 40'!C7</f>
        <v>120</v>
      </c>
      <c r="I4" s="7">
        <f>H4*G4</f>
        <v>0</v>
      </c>
      <c r="J4" s="6">
        <f>'Roteiro 40'!D7</f>
        <v>20</v>
      </c>
      <c r="K4" s="30">
        <f>I4*J4</f>
        <v>0</v>
      </c>
      <c r="L4" s="30">
        <f t="shared" ref="L4:L7" si="0">K4*10</f>
        <v>0</v>
      </c>
      <c r="M4" s="3">
        <f>'Roteiro 40'!E7</f>
        <v>35</v>
      </c>
      <c r="N4" s="30">
        <f>K4/M4</f>
        <v>0</v>
      </c>
      <c r="O4" s="7">
        <f>I4/M4</f>
        <v>0</v>
      </c>
      <c r="P4" s="6">
        <f>'Roteiro 40'!C12</f>
        <v>1</v>
      </c>
    </row>
    <row r="5" spans="1:16" x14ac:dyDescent="0.25">
      <c r="A5" s="42" t="s">
        <v>206</v>
      </c>
      <c r="B5" s="42"/>
      <c r="C5" s="9" t="e">
        <f>(#REF!/E5)-1</f>
        <v>#REF!</v>
      </c>
      <c r="D5" s="9" t="e">
        <f>(H5/#REF!)-1</f>
        <v>#REF!</v>
      </c>
      <c r="E5" s="8">
        <v>4.83</v>
      </c>
      <c r="F5" s="39">
        <f>'Roteiro 41'!C4:F4</f>
        <v>0</v>
      </c>
      <c r="G5" s="28"/>
      <c r="H5" s="7">
        <f>'Roteiro 41'!C7</f>
        <v>120</v>
      </c>
      <c r="I5" s="7">
        <f>H5*G5</f>
        <v>0</v>
      </c>
      <c r="J5" s="6">
        <f>'Roteiro 41'!D7</f>
        <v>20</v>
      </c>
      <c r="K5" s="30">
        <f>I5*J5</f>
        <v>0</v>
      </c>
      <c r="L5" s="30">
        <f t="shared" si="0"/>
        <v>0</v>
      </c>
      <c r="M5" s="3">
        <f>'Roteiro 41'!E7</f>
        <v>35</v>
      </c>
      <c r="N5" s="30">
        <f>K5/M5</f>
        <v>0</v>
      </c>
      <c r="O5" s="7">
        <f>I5/M5</f>
        <v>0</v>
      </c>
      <c r="P5" s="6">
        <f>'Roteiro 41'!C12</f>
        <v>1</v>
      </c>
    </row>
    <row r="6" spans="1:16" x14ac:dyDescent="0.25">
      <c r="A6" s="42" t="s">
        <v>205</v>
      </c>
      <c r="B6" s="42"/>
      <c r="C6" s="9" t="e">
        <f>(#REF!/E6)-1</f>
        <v>#REF!</v>
      </c>
      <c r="D6" s="9" t="e">
        <f>(H6/#REF!)-1</f>
        <v>#REF!</v>
      </c>
      <c r="E6" s="8">
        <v>2.4700000000000002</v>
      </c>
      <c r="F6" s="39">
        <f>'Roteiro 42'!C4:F4</f>
        <v>0</v>
      </c>
      <c r="G6" s="28"/>
      <c r="H6" s="7">
        <f>'Roteiro 42'!C7</f>
        <v>120</v>
      </c>
      <c r="I6" s="7">
        <f>H6*G6</f>
        <v>0</v>
      </c>
      <c r="J6" s="6">
        <f>'Roteiro 42'!D7</f>
        <v>20</v>
      </c>
      <c r="K6" s="30">
        <f>I6*J6</f>
        <v>0</v>
      </c>
      <c r="L6" s="30">
        <f t="shared" si="0"/>
        <v>0</v>
      </c>
      <c r="M6" s="3">
        <f>'Roteiro 42'!E7</f>
        <v>35</v>
      </c>
      <c r="N6" s="30">
        <f>K6/M6</f>
        <v>0</v>
      </c>
      <c r="O6" s="7">
        <f>I6/M6</f>
        <v>0</v>
      </c>
      <c r="P6" s="6">
        <f>'Roteiro 42'!C12</f>
        <v>1</v>
      </c>
    </row>
    <row r="7" spans="1:16" x14ac:dyDescent="0.25">
      <c r="A7" s="42" t="s">
        <v>204</v>
      </c>
      <c r="B7" s="42"/>
      <c r="C7" s="9" t="e">
        <f>(#REF!/E7)-1</f>
        <v>#REF!</v>
      </c>
      <c r="D7" s="9" t="e">
        <f>(H7/#REF!)-1</f>
        <v>#REF!</v>
      </c>
      <c r="E7" s="8">
        <v>2.77</v>
      </c>
      <c r="F7" s="39">
        <f>'Roteiro 43'!C4:F4</f>
        <v>0</v>
      </c>
      <c r="G7" s="28"/>
      <c r="H7" s="7">
        <f>'Roteiro 43'!C7</f>
        <v>120</v>
      </c>
      <c r="I7" s="7">
        <f>H7*G7</f>
        <v>0</v>
      </c>
      <c r="J7" s="6">
        <f>'Roteiro 43'!D7</f>
        <v>20</v>
      </c>
      <c r="K7" s="30">
        <f>I7*J7</f>
        <v>0</v>
      </c>
      <c r="L7" s="30">
        <f t="shared" si="0"/>
        <v>0</v>
      </c>
      <c r="M7" s="3">
        <f>'Roteiro 43'!E7</f>
        <v>35</v>
      </c>
      <c r="N7" s="30">
        <f>K7/M7</f>
        <v>0</v>
      </c>
      <c r="O7" s="7">
        <f>I7/M7</f>
        <v>0</v>
      </c>
      <c r="P7" s="6">
        <f>'Roteiro 43'!C12</f>
        <v>1</v>
      </c>
    </row>
    <row r="8" spans="1:16" x14ac:dyDescent="0.25">
      <c r="A8" s="42"/>
      <c r="B8" s="42"/>
      <c r="C8" s="42"/>
      <c r="D8" s="42"/>
      <c r="E8" s="3"/>
      <c r="F8" s="3"/>
      <c r="G8" s="6"/>
      <c r="H8" s="6"/>
      <c r="I8" s="7"/>
      <c r="J8" s="6"/>
      <c r="K8" s="7"/>
      <c r="L8" s="7"/>
      <c r="M8" s="3"/>
      <c r="N8" s="7"/>
      <c r="O8" s="7"/>
      <c r="P8" s="6"/>
    </row>
    <row r="9" spans="1:16" x14ac:dyDescent="0.25">
      <c r="A9" s="42" t="s">
        <v>164</v>
      </c>
      <c r="B9" s="42"/>
      <c r="C9" s="42"/>
      <c r="D9" s="42"/>
      <c r="E9" s="3"/>
      <c r="F9" s="3"/>
      <c r="G9" s="29"/>
      <c r="H9" s="7">
        <f>SUM(H3:H8)</f>
        <v>600</v>
      </c>
      <c r="I9" s="30">
        <f>SUM(I3:I8)</f>
        <v>0</v>
      </c>
      <c r="J9" s="6"/>
      <c r="K9" s="30">
        <f t="shared" ref="K9:P9" si="1">SUM(K3:K8)</f>
        <v>0</v>
      </c>
      <c r="L9" s="30">
        <f t="shared" si="1"/>
        <v>0</v>
      </c>
      <c r="M9" s="32">
        <f t="shared" si="1"/>
        <v>175</v>
      </c>
      <c r="N9" s="7">
        <f t="shared" si="1"/>
        <v>0</v>
      </c>
      <c r="O9" s="7">
        <f t="shared" si="1"/>
        <v>0</v>
      </c>
      <c r="P9" s="32">
        <f t="shared" si="1"/>
        <v>5</v>
      </c>
    </row>
    <row r="11" spans="1:16" x14ac:dyDescent="0.25">
      <c r="K11" s="31"/>
      <c r="L11" s="31"/>
    </row>
  </sheetData>
  <mergeCells count="10">
    <mergeCell ref="A1:P1"/>
    <mergeCell ref="A3:B3"/>
    <mergeCell ref="A9:D9"/>
    <mergeCell ref="A8:B8"/>
    <mergeCell ref="C8:D8"/>
    <mergeCell ref="A2:B2"/>
    <mergeCell ref="A7:B7"/>
    <mergeCell ref="A6:B6"/>
    <mergeCell ref="A5:B5"/>
    <mergeCell ref="A4:B4"/>
  </mergeCells>
  <phoneticPr fontId="1" type="noConversion"/>
  <pageMargins left="1.1811023622047245" right="0.59055118110236227" top="0.59055118110236227" bottom="0.59055118110236227" header="0.31496062992125984" footer="0.31496062992125984"/>
  <pageSetup paperSize="9" orientation="landscape" horizontalDpi="0" verticalDpi="0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Roteiro 39</vt:lpstr>
      <vt:lpstr>Roteiro 40</vt:lpstr>
      <vt:lpstr>Roteiro 41</vt:lpstr>
      <vt:lpstr>Roteiro 42</vt:lpstr>
      <vt:lpstr>Roteiro 43</vt:lpstr>
      <vt:lpstr>Consolidado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contabil</cp:lastModifiedBy>
  <cp:lastPrinted>2025-04-02T17:40:10Z</cp:lastPrinted>
  <dcterms:created xsi:type="dcterms:W3CDTF">2011-02-14T11:49:00Z</dcterms:created>
  <dcterms:modified xsi:type="dcterms:W3CDTF">2025-05-20T12:07:38Z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1046-11.2.0.9906</vt:lpwstr>
  </property>
</Properties>
</file>