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drawing3.xml" ContentType="application/vnd.openxmlformats-officedocument.drawing+xml"/>
  <Override PartName="/xl/drawings/vmlDrawing2.vml" ContentType="application/vnd.openxmlformats-officedocument.vmlDrawing"/>
  <Override PartName="/xl/drawings/drawing2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comments3.xml" ContentType="application/vnd.openxmlformats-officedocument.spreadsheetml.comments+xml"/>
  <Override PartName="/xl/sharedStrings.xml" ContentType="application/vnd.openxmlformats-officedocument.spreadsheetml.sharedStrings+xml"/>
  <Override PartName="/xl/comments5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DADOS GERAIS" sheetId="1" state="visible" r:id="rId3"/>
    <sheet name="BDI" sheetId="2" state="visible" r:id="rId4"/>
    <sheet name="ENCARGOS SOCIAIS" sheetId="3" state="visible" r:id="rId5"/>
    <sheet name="RESUMO" sheetId="4" state="visible" r:id="rId6"/>
    <sheet name="ORC. SINTÉTICO" sheetId="5" state="visible" r:id="rId7"/>
    <sheet name="CFF" sheetId="6" state="visible" r:id="rId8"/>
  </sheets>
  <definedNames>
    <definedName function="false" hidden="false" localSheetId="1" name="_xlnm.Print_Area" vbProcedure="false">BDI!$A$1:$G$55</definedName>
    <definedName function="false" hidden="false" localSheetId="5" name="_xlnm.Print_Area" vbProcedure="false">CFF!$B$2:$Q$59</definedName>
    <definedName function="false" hidden="false" localSheetId="0" name="_xlnm.Print_Area" vbProcedure="false">'DADOS GERAIS'!$A$1:$F$34</definedName>
    <definedName function="false" hidden="false" localSheetId="4" name="_xlnm.Print_Titles" vbProcedure="false">'ORC. SINTÉTICO'!$2:$16</definedName>
    <definedName function="false" hidden="true" localSheetId="4" name="_xlnm._FilterDatabase" vbProcedure="false">'ORC. SINTÉTICO'!$A$17:$AC$1089</definedName>
    <definedName function="false" hidden="false" localSheetId="3" name="_xlnm.Print_Area" vbProcedure="false">RESUMO!$A$1:$G$53</definedName>
    <definedName function="false" hidden="false" name="AAA" vbProcedure="false">#REF!</definedName>
    <definedName function="false" hidden="false" name="AC" vbProcedure="false">#REF!</definedName>
    <definedName function="false" hidden="false" name="AL" vbProcedure="false">#REF!</definedName>
    <definedName function="false" hidden="false" name="B.01.05.10.10" vbProcedure="false">#REF!</definedName>
    <definedName function="false" hidden="false" name="CD" vbProcedure="false">#REF!</definedName>
    <definedName function="false" hidden="false" name="CP" vbProcedure="false">#REF!</definedName>
    <definedName function="false" hidden="false" name="CS" vbProcedure="false">#REF!</definedName>
    <definedName function="false" hidden="false" name="CT" vbProcedure="false">#REF!</definedName>
    <definedName function="false" hidden="false" name="EV" vbProcedure="false">#REF!</definedName>
    <definedName function="false" hidden="false" name="IC" vbProcedure="false">#REF!</definedName>
    <definedName function="false" hidden="false" name="IMPR" vbProcedure="false">#REF!</definedName>
    <definedName function="false" hidden="false" name="IMPR1" vbProcedure="false">#REF!</definedName>
    <definedName function="false" hidden="false" name="IS" vbProcedure="false">#REF!</definedName>
    <definedName function="false" hidden="false" name="LB" vbProcedure="false">#REF!</definedName>
    <definedName function="false" hidden="false" name="MACROS" vbProcedure="false">#REF!</definedName>
    <definedName function="false" hidden="false" name="Preço_Unit_Chácaras" vbProcedure="false">#REF!</definedName>
    <definedName function="false" hidden="false" name="Print_Area_MI" vbProcedure="false">#REF!</definedName>
    <definedName function="false" hidden="false" name="PV" vbProcedure="false">#REF!</definedName>
    <definedName function="false" hidden="false" name="Quant_Chácaras" vbProcedure="false">#REF!</definedName>
    <definedName function="false" hidden="false" name="Receita_Chácaras" vbProcedure="false">#REF!</definedName>
    <definedName function="false" hidden="false" name="solver_opt" vbProcedure="false">#REF!</definedName>
    <definedName function="false" hidden="false" name="solver_tmp" vbProcedure="false">#REF!</definedName>
    <definedName function="false" hidden="false" name="TESTE" vbProcedure="false">#REF!</definedName>
    <definedName function="false" hidden="false" name="TOTALCRONOGRA" vbProcedure="false">#REF!</definedName>
    <definedName function="false" hidden="false" name="TOTAL_GERAL" vbProcedure="false">#REF!</definedName>
    <definedName function="false" hidden="false" name="tot_infra_1" vbProcedure="false">#REF!</definedName>
    <definedName function="false" hidden="false" name="t_meso_2" vbProcedure="false">#REF!</definedName>
    <definedName function="false" hidden="false" name="t_super_est_2" vbProcedure="false">#REF!</definedName>
    <definedName function="false" hidden="false" name="wrn.COLETAS._.DE._.EQUIPAMENTOS." vbProcedure="false">#REF!</definedName>
    <definedName function="false" hidden="false" name="wrn.COLETAS._.DE._.MATERIAIS." vbProcedure="false">#REF!</definedName>
    <definedName function="false" hidden="false" name="wrn.COMP._.EQUIP." vbProcedure="false">#REF!</definedName>
    <definedName function="false" hidden="false" name="wrn.COMP._.MATERIAIS." vbProcedure="false">#REF!</definedName>
    <definedName function="false" hidden="false" name="wrn.PNEUS." vbProcedure="false">#REF!</definedName>
    <definedName function="false" hidden="false" name="_AA100000" vbProcedure="false">#REF!</definedName>
    <definedName function="false" hidden="false" name="_Fill" vbProcedure="false">#REF!</definedName>
    <definedName function="false" hidden="false" name="_LOC10" vbProcedure="false">#REF!</definedName>
    <definedName function="false" hidden="false" name="_LOC11" vbProcedure="false">#REF!</definedName>
    <definedName function="false" hidden="false" name="_LOC12" vbProcedure="false">#REF!</definedName>
    <definedName function="false" hidden="false" name="_LOC13" vbProcedure="false">#REF!</definedName>
    <definedName function="false" hidden="false" name="_LOC14" vbProcedure="false">#REF!</definedName>
    <definedName function="false" hidden="false" name="_LOC15" vbProcedure="false">#REF!</definedName>
    <definedName function="false" hidden="false" name="_LOC16" vbProcedure="false">#REF!</definedName>
    <definedName function="false" hidden="false" name="_LOC17" vbProcedure="false">#REF!</definedName>
    <definedName function="false" hidden="false" name="_LOC18" vbProcedure="false">#REF!</definedName>
    <definedName function="false" hidden="false" name="_LOC19" vbProcedure="false">#REF!</definedName>
    <definedName function="false" hidden="false" name="_LOC2" vbProcedure="false">#REF!</definedName>
    <definedName function="false" hidden="false" name="_LOC20" vbProcedure="false">#REF!</definedName>
    <definedName function="false" hidden="false" name="_LOC21" vbProcedure="false">#REF!</definedName>
    <definedName function="false" hidden="false" name="_LOC22" vbProcedure="false">#REF!</definedName>
    <definedName function="false" hidden="false" name="_LOC23" vbProcedure="false">#REF!</definedName>
    <definedName function="false" hidden="false" name="_LOC24" vbProcedure="false">#REF!</definedName>
    <definedName function="false" hidden="false" name="_LOC25" vbProcedure="false">#REF!</definedName>
    <definedName function="false" hidden="false" name="_LOC26" vbProcedure="false">#REF!</definedName>
    <definedName function="false" hidden="false" name="_LOC27" vbProcedure="false">#REF!</definedName>
    <definedName function="false" hidden="false" name="_LOC28" vbProcedure="false">#REF!</definedName>
    <definedName function="false" hidden="false" name="_LOC29" vbProcedure="false">#REF!</definedName>
    <definedName function="false" hidden="false" name="_LOC3" vbProcedure="false">#REF!</definedName>
    <definedName function="false" hidden="false" name="_LOC30" vbProcedure="false">#REF!</definedName>
    <definedName function="false" hidden="false" name="_LOC31" vbProcedure="false">#REF!</definedName>
    <definedName function="false" hidden="false" name="_LOC32" vbProcedure="false">#REF!</definedName>
    <definedName function="false" hidden="false" name="_LOC33" vbProcedure="false">#REF!</definedName>
    <definedName function="false" hidden="false" name="_LOC34" vbProcedure="false">#REF!</definedName>
    <definedName function="false" hidden="false" name="_LOC35" vbProcedure="false">#REF!</definedName>
    <definedName function="false" hidden="false" name="_LOC36" vbProcedure="false">#REF!</definedName>
    <definedName function="false" hidden="false" name="_LOC37" vbProcedure="false">#REF!</definedName>
    <definedName function="false" hidden="false" name="_LOC38" vbProcedure="false">#REF!</definedName>
    <definedName function="false" hidden="false" name="_LOC39" vbProcedure="false">#REF!</definedName>
    <definedName function="false" hidden="false" name="_LOC4" vbProcedure="false">#REF!</definedName>
    <definedName function="false" hidden="false" name="_LOC40" vbProcedure="false">#REF!</definedName>
    <definedName function="false" hidden="false" name="_LOC41" vbProcedure="false">#REF!</definedName>
    <definedName function="false" hidden="false" name="_LOC42" vbProcedure="false">#REF!</definedName>
    <definedName function="false" hidden="false" name="_LOC5" vbProcedure="false">#REF!</definedName>
    <definedName function="false" hidden="false" name="_LOC6" vbProcedure="false">#REF!</definedName>
    <definedName function="false" hidden="false" name="_LOC7" vbProcedure="false">#REF!</definedName>
    <definedName function="false" hidden="false" name="_LOC8" vbProcedure="false">#REF!</definedName>
    <definedName function="false" hidden="false" name="_LOC9" vbProcedure="false">#REF!</definedName>
    <definedName function="false" hidden="false" name="_R" vbProcedure="false">#REF!</definedName>
    <definedName function="false" hidden="false" name="Área_impressão_IM" vbProcedure="false">#REF!</definedName>
    <definedName function="false" hidden="false" localSheetId="0" name="Z_12538664_79C6_4AAD_BD81_5363A5F496D7_.wvu.PrintArea" vbProcedure="false">'DADOS GERAIS'!$B$2:$E$34</definedName>
    <definedName function="false" hidden="false" localSheetId="0" name="Z_18D9C5C8_6EC0_4507_ACF1_BEE4D54D4AE8_.wvu.PrintArea" vbProcedure="false">'DADOS GERAIS'!$B$2:$E$34</definedName>
    <definedName function="false" hidden="false" localSheetId="0" name="Z_CA485D5E_5C09_4636_B7A6_10EC2B405CCB_.wvu.PrintArea" vbProcedure="false">'DADOS GERAIS'!$A$1:$F$35</definedName>
    <definedName function="false" hidden="false" localSheetId="1" name="Z_0306F0C2_70DB_4729_BB6A_5299B1A5AEA0_.wvu.PrintArea" vbProcedure="false">BDI!$A$1:$G$56</definedName>
    <definedName function="false" hidden="false" localSheetId="1" name="Z_12376024_9872_4870_B42C_DF0FD31EC62E_.wvu.PrintArea" vbProcedure="false">BDI!$A$1:$G$56</definedName>
    <definedName function="false" hidden="false" localSheetId="1" name="Z_31669B58_6052_4B28_A2A6_B4D646275034_.wvu.PrintArea" vbProcedure="false">BDI!$A$1:$G$56</definedName>
    <definedName function="false" hidden="false" localSheetId="1" name="Z_5C936B0E_B1B0_4680_9496_257339E19331_.wvu.PrintArea" vbProcedure="false">BDI!$A$1:$G$56</definedName>
    <definedName function="false" hidden="false" localSheetId="1" name="Z_5EB5A1F5_D41C_4922_9EB6_0F91F671DD29_.wvu.PrintArea" vbProcedure="false">BDI!$A$1:$G$56</definedName>
    <definedName function="false" hidden="false" localSheetId="1" name="Z_6CEAEE79_3031_4A07_9C1B_BEA3A33B6E8E_.wvu.PrintArea" vbProcedure="false">BDI!$A$1:$G$56</definedName>
    <definedName function="false" hidden="false" localSheetId="2" name="Z_0306F0C2_70DB_4729_BB6A_5299B1A5AEA0_.wvu.PrintArea" vbProcedure="false">'ENCARGOS SOCIAIS'!$A$1:$G$75</definedName>
    <definedName function="false" hidden="false" localSheetId="2" name="Z_12376024_9872_4870_B42C_DF0FD31EC62E_.wvu.PrintArea" vbProcedure="false">'ENCARGOS SOCIAIS'!$A$1:$G$75</definedName>
    <definedName function="false" hidden="false" localSheetId="2" name="Z_31669B58_6052_4B28_A2A6_B4D646275034_.wvu.PrintArea" vbProcedure="false">'ENCARGOS SOCIAIS'!$A$1:$G$75</definedName>
    <definedName function="false" hidden="false" localSheetId="2" name="Z_5C936B0E_B1B0_4680_9496_257339E19331_.wvu.PrintArea" vbProcedure="false">'ENCARGOS SOCIAIS'!$A$1:$G$75</definedName>
    <definedName function="false" hidden="false" localSheetId="2" name="Z_5EB5A1F5_D41C_4922_9EB6_0F91F671DD29_.wvu.PrintArea" vbProcedure="false">'ENCARGOS SOCIAIS'!$A$1:$G$75</definedName>
    <definedName function="false" hidden="false" localSheetId="2" name="Z_6CEAEE79_3031_4A07_9C1B_BEA3A33B6E8E_.wvu.PrintArea" vbProcedure="false">'ENCARGOS SOCIAIS'!$A$1:$G$75</definedName>
    <definedName function="false" hidden="false" localSheetId="3" name="Z_12538664_79C6_4AAD_BD81_5363A5F496D7_.wvu.PrintArea" vbProcedure="false">RESUMO!$B$2:$F$53</definedName>
    <definedName function="false" hidden="false" localSheetId="3" name="Z_18D9C5C8_6EC0_4507_ACF1_BEE4D54D4AE8_.wvu.PrintArea" vbProcedure="false">RESUMO!$B$2:$F$53</definedName>
    <definedName function="false" hidden="false" localSheetId="3" name="Z_CA485D5E_5C09_4636_B7A6_10EC2B405CCB_.wvu.PrintArea" vbProcedure="false">RESUMO!$A$1:$G$53</definedName>
    <definedName function="false" hidden="false" localSheetId="4" name="Z_12538664_79C6_4AAD_BD81_5363A5F496D7_.wvu.PrintArea" vbProcedure="false">'ORC. SINTÉTICO'!$B$2:$I$514</definedName>
    <definedName function="false" hidden="false" localSheetId="4" name="Z_12538664_79C6_4AAD_BD81_5363A5F496D7_.wvu.Rows" vbProcedure="false">'ORC. SINTÉTICO'!$518:$523</definedName>
    <definedName function="false" hidden="false" localSheetId="4" name="Z_18D9C5C8_6EC0_4507_ACF1_BEE4D54D4AE8_.wvu.PrintArea" vbProcedure="false">'ORC. SINTÉTICO'!$B$2:$I$514</definedName>
    <definedName function="false" hidden="false" localSheetId="4" name="Z_18D9C5C8_6EC0_4507_ACF1_BEE4D54D4AE8_.wvu.Rows" vbProcedure="false">'ORC. SINTÉTICO'!$518:$523</definedName>
    <definedName function="false" hidden="false" localSheetId="4" name="Z_CA485D5E_5C09_4636_B7A6_10EC2B405CCB_.wvu.PrintArea" vbProcedure="false">'ORC. SINTÉTICO'!$B$1:$I$517</definedName>
    <definedName function="false" hidden="false" localSheetId="4" name="Z_CA485D5E_5C09_4636_B7A6_10EC2B405CCB_.wvu.Rows" vbProcedure="false">'ORC. SINTÉTICO'!$518:$523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Guilherme Valente Elias</author>
  </authors>
  <commentList>
    <comment ref="E20" authorId="0">
      <text>
        <r>
          <rPr>
            <sz val="10"/>
            <rFont val="Arial"/>
            <family val="2"/>
          </rPr>
          <t xml:space="preserve">Mudou de 5% para 10%</t>
        </r>
      </text>
    </comment>
    <comment ref="E28" authorId="0">
      <text>
        <r>
          <rPr>
            <sz val="10"/>
            <rFont val="Arial"/>
            <family val="2"/>
          </rPr>
          <t xml:space="preserve">Mudou de 1% para 0%</t>
        </r>
      </text>
    </comment>
    <comment ref="E32" authorId="0">
      <text>
        <r>
          <rPr>
            <sz val="10"/>
            <rFont val="Arial"/>
            <family val="2"/>
          </rPr>
          <t xml:space="preserve">Mudou de 17,97% para 17,78%</t>
        </r>
      </text>
    </comment>
    <comment ref="E33" authorId="0">
      <text>
        <r>
          <rPr>
            <sz val="10"/>
            <rFont val="Arial"/>
            <family val="2"/>
          </rPr>
          <t xml:space="preserve">Mudou de 4,69% para 4,21%</t>
        </r>
      </text>
    </comment>
    <comment ref="E34" authorId="0">
      <text>
        <r>
          <rPr>
            <sz val="10"/>
            <rFont val="Arial"/>
            <family val="2"/>
          </rPr>
          <t xml:space="preserve">Mudou de 0,86% para 0,88%</t>
        </r>
      </text>
    </comment>
    <comment ref="E35" authorId="0">
      <text>
        <r>
          <rPr>
            <sz val="10"/>
            <rFont val="Arial"/>
            <family val="2"/>
          </rPr>
          <t xml:space="preserve">Mudou de 11,02% para 10,92%</t>
        </r>
      </text>
    </comment>
    <comment ref="E38" authorId="0">
      <text>
        <r>
          <rPr>
            <sz val="10"/>
            <rFont val="Arial"/>
            <family val="2"/>
          </rPr>
          <t xml:space="preserve">Mudou de 1,34% para 1,65%</t>
        </r>
      </text>
    </comment>
    <comment ref="E39" authorId="0">
      <text>
        <r>
          <rPr>
            <sz val="10"/>
            <rFont val="Arial"/>
            <family val="2"/>
          </rPr>
          <t xml:space="preserve">Mudou de 0,10% para 0,03%</t>
        </r>
      </text>
    </comment>
    <comment ref="E40" authorId="0">
      <text>
        <r>
          <rPr>
            <sz val="10"/>
            <rFont val="Arial"/>
            <family val="2"/>
          </rPr>
          <t xml:space="preserve">Mudou de 11,22% para 11,04%</t>
        </r>
      </text>
    </comment>
    <comment ref="E41" authorId="0">
      <text>
        <r>
          <rPr>
            <sz val="10"/>
            <rFont val="Arial"/>
            <family val="2"/>
          </rPr>
          <t xml:space="preserve">Mudou de 0,03% para 0,04%</t>
        </r>
      </text>
    </comment>
    <comment ref="E45" authorId="0">
      <text>
        <r>
          <rPr>
            <sz val="10"/>
            <rFont val="Arial"/>
            <family val="2"/>
          </rPr>
          <t xml:space="preserve">Mudou de 4,81% para 4,18%</t>
        </r>
      </text>
    </comment>
    <comment ref="E47" authorId="0">
      <text>
        <r>
          <rPr>
            <sz val="10"/>
            <rFont val="Arial"/>
            <family val="2"/>
          </rPr>
          <t xml:space="preserve">Mudou de 2,98% para 3,59%</t>
        </r>
      </text>
    </comment>
    <comment ref="E48" authorId="0">
      <text>
        <r>
          <rPr>
            <sz val="10"/>
            <rFont val="Arial"/>
            <family val="2"/>
          </rPr>
          <t xml:space="preserve">Mudou de 2,75% para 1,78%</t>
        </r>
      </text>
    </comment>
    <comment ref="E49" authorId="0">
      <text>
        <r>
          <rPr>
            <sz val="10"/>
            <rFont val="Arial"/>
            <family val="2"/>
          </rPr>
          <t xml:space="preserve">Mudou de 0,41% para 0,35%</t>
        </r>
      </text>
    </comment>
    <comment ref="F20" authorId="0">
      <text>
        <r>
          <rPr>
            <sz val="10"/>
            <rFont val="Arial"/>
            <family val="2"/>
          </rPr>
          <t xml:space="preserve">Mudou de 5% para 10%</t>
        </r>
      </text>
    </comment>
    <comment ref="F28" authorId="0">
      <text>
        <r>
          <rPr>
            <sz val="10"/>
            <rFont val="Arial"/>
            <family val="2"/>
          </rPr>
          <t xml:space="preserve">Mudou de 1% para 0%</t>
        </r>
      </text>
    </comment>
    <comment ref="F34" authorId="0">
      <text>
        <r>
          <rPr>
            <sz val="10"/>
            <rFont val="Arial"/>
            <family val="2"/>
          </rPr>
          <t xml:space="preserve">Mudou de 0,65% para 0,67%</t>
        </r>
      </text>
    </comment>
    <comment ref="F35" authorId="0">
      <text>
        <r>
          <rPr>
            <sz val="10"/>
            <rFont val="Arial"/>
            <family val="2"/>
          </rPr>
          <t xml:space="preserve">Mudou de 8,33% para 8,29%</t>
        </r>
      </text>
    </comment>
    <comment ref="F39" authorId="0">
      <text>
        <r>
          <rPr>
            <sz val="10"/>
            <rFont val="Arial"/>
            <family val="2"/>
          </rPr>
          <t xml:space="preserve">Mudou de 0,07% para 0,02%</t>
        </r>
      </text>
    </comment>
    <comment ref="F40" authorId="0">
      <text>
        <r>
          <rPr>
            <sz val="10"/>
            <rFont val="Arial"/>
            <family val="2"/>
          </rPr>
          <t xml:space="preserve">Mudou de 8,48% para 8,38%</t>
        </r>
      </text>
    </comment>
    <comment ref="F45" authorId="0">
      <text>
        <r>
          <rPr>
            <sz val="10"/>
            <rFont val="Arial"/>
            <family val="2"/>
          </rPr>
          <t xml:space="preserve">Mudou de 3,64% para 3,17%</t>
        </r>
      </text>
    </comment>
    <comment ref="F46" authorId="0">
      <text>
        <r>
          <rPr>
            <sz val="10"/>
            <rFont val="Arial"/>
            <family val="2"/>
          </rPr>
          <t xml:space="preserve">Mudou de 0,09% para 0,08%</t>
        </r>
      </text>
    </comment>
    <comment ref="F47" authorId="0">
      <text>
        <r>
          <rPr>
            <sz val="10"/>
            <rFont val="Arial"/>
            <family val="2"/>
          </rPr>
          <t xml:space="preserve">Mudou de 2,25% para 2,73%</t>
        </r>
      </text>
    </comment>
    <comment ref="F48" authorId="0">
      <text>
        <r>
          <rPr>
            <sz val="10"/>
            <rFont val="Arial"/>
            <family val="2"/>
          </rPr>
          <t xml:space="preserve">Mudou de 2,08% para 1,35%</t>
        </r>
      </text>
    </comment>
    <comment ref="F49" authorId="0">
      <text>
        <r>
          <rPr>
            <sz val="10"/>
            <rFont val="Arial"/>
            <family val="2"/>
          </rPr>
          <t xml:space="preserve">Mudou de 0,31% para 0,26%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Guilherme Valente Elias</author>
  </authors>
  <commentList>
    <comment ref="C1035" authorId="0">
      <text>
        <r>
          <rPr>
            <sz val="10"/>
            <rFont val="Arial"/>
            <family val="2"/>
          </rPr>
          <t xml:space="preserve">Conflito de código com o SBC</t>
        </r>
      </text>
    </comment>
    <comment ref="C1038" authorId="0">
      <text>
        <r>
          <rPr>
            <sz val="10"/>
            <rFont val="Arial"/>
            <family val="2"/>
          </rPr>
          <t xml:space="preserve">Conflito de código com o SBC</t>
        </r>
      </text>
    </comment>
    <comment ref="G861" authorId="0">
      <text>
        <r>
          <rPr>
            <sz val="10"/>
            <rFont val="Arial"/>
            <family val="2"/>
          </rPr>
          <t xml:space="preserve">Conferir quantitativo</t>
        </r>
      </text>
    </comment>
    <comment ref="G862" authorId="0">
      <text>
        <r>
          <rPr>
            <sz val="10"/>
            <rFont val="Arial"/>
            <family val="2"/>
          </rPr>
          <t xml:space="preserve">Sem a área do estacionamento da direita</t>
        </r>
      </text>
    </comment>
    <comment ref="G863" authorId="0">
      <text>
        <r>
          <rPr>
            <sz val="10"/>
            <rFont val="Arial"/>
            <family val="2"/>
          </rPr>
          <t xml:space="preserve">Conferir quantitativo</t>
        </r>
      </text>
    </comment>
  </commentList>
</comments>
</file>

<file path=xl/sharedStrings.xml><?xml version="1.0" encoding="utf-8"?>
<sst xmlns="http://schemas.openxmlformats.org/spreadsheetml/2006/main" count="4400" uniqueCount="2134">
  <si>
    <t xml:space="preserve">DADOS GERAIS </t>
  </si>
  <si>
    <t xml:space="preserve">Secretaria de Atenção Especializada à Saúde</t>
  </si>
  <si>
    <t xml:space="preserve">Bancos:</t>
  </si>
  <si>
    <t xml:space="preserve">SINAPI (08/2025) - CPOS/CDHU (06/2025) - SBC (09/2025) - ORSE (06/2025) - IOPES (05/2025) - EMOP (08/2025) - SETOP (04/2025) - SEINFRA (028) - AGETOP CIVIL (06/2025) - FDE (04/2025) - SICRO3 (04/2025) - SIURB (01/2025) - AGESUL (06/2025)</t>
  </si>
  <si>
    <t xml:space="preserve">Obra:</t>
  </si>
  <si>
    <t xml:space="preserve">Local:</t>
  </si>
  <si>
    <t xml:space="preserve">Ministério da Saúde - Departamento de Atenção Especializada e Temática</t>
  </si>
  <si>
    <t xml:space="preserve">Região:</t>
  </si>
  <si>
    <t xml:space="preserve">RS</t>
  </si>
  <si>
    <t xml:space="preserve">Data Base:</t>
  </si>
  <si>
    <t xml:space="preserve">BDI Geral (%):</t>
  </si>
  <si>
    <t xml:space="preserve">BDI Equipamentos (%):</t>
  </si>
  <si>
    <t xml:space="preserve">Área construída (m²):</t>
  </si>
  <si>
    <t xml:space="preserve">Data:</t>
  </si>
  <si>
    <t xml:space="preserve">13/02/2026</t>
  </si>
  <si>
    <t xml:space="preserve">Revisão:</t>
  </si>
  <si>
    <t xml:space="preserve">GPPE01</t>
  </si>
  <si>
    <t xml:space="preserve">Responsável Técnico pelo Orçamento:</t>
  </si>
  <si>
    <t xml:space="preserve">Guilherme Valente Elias</t>
  </si>
  <si>
    <t xml:space="preserve">Cargo Responsável Técnico:</t>
  </si>
  <si>
    <t xml:space="preserve">Arquiteto e Urbanista  - CAU A58.150-0</t>
  </si>
  <si>
    <t xml:space="preserve">________________________________________________________________________________</t>
  </si>
  <si>
    <t xml:space="preserve">BONIFICAÇÕES E DESPESAS INDIRETAS</t>
  </si>
  <si>
    <t xml:space="preserve">BDI Geral:</t>
  </si>
  <si>
    <t xml:space="preserve">Encargo Social Mensalista:</t>
  </si>
  <si>
    <t xml:space="preserve">BDI Equipamentos:</t>
  </si>
  <si>
    <t xml:space="preserve">Encargo Social Horista:</t>
  </si>
  <si>
    <t xml:space="preserve">Fórmula (Bonificações e Despesas Indiretas):</t>
  </si>
  <si>
    <t xml:space="preserve">ITEM</t>
  </si>
  <si>
    <t xml:space="preserve">DESCRIÇÃO</t>
  </si>
  <si>
    <t xml:space="preserve">CÓD</t>
  </si>
  <si>
    <t xml:space="preserve">GERAL
VALORES PROPOSTOS (%)</t>
  </si>
  <si>
    <t xml:space="preserve">EQUIPAMENTOS
VALORES PROPOSTOS (%)</t>
  </si>
  <si>
    <t xml:space="preserve">Administração Central</t>
  </si>
  <si>
    <t xml:space="preserve">AC</t>
  </si>
  <si>
    <t xml:space="preserve">Riscos</t>
  </si>
  <si>
    <t xml:space="preserve">R</t>
  </si>
  <si>
    <t xml:space="preserve">Seguros e Garantias</t>
  </si>
  <si>
    <t xml:space="preserve">SG</t>
  </si>
  <si>
    <t xml:space="preserve">Despesas Financeiras</t>
  </si>
  <si>
    <t xml:space="preserve">DF</t>
  </si>
  <si>
    <t xml:space="preserve">Lucro</t>
  </si>
  <si>
    <t xml:space="preserve">L</t>
  </si>
  <si>
    <t xml:space="preserve">Impostos</t>
  </si>
  <si>
    <t xml:space="preserve">I</t>
  </si>
  <si>
    <t xml:space="preserve">6.1</t>
  </si>
  <si>
    <t xml:space="preserve">PIS</t>
  </si>
  <si>
    <t xml:space="preserve">6.2</t>
  </si>
  <si>
    <t xml:space="preserve">COFINS</t>
  </si>
  <si>
    <t xml:space="preserve">6.3</t>
  </si>
  <si>
    <t xml:space="preserve">ISSQN</t>
  </si>
  <si>
    <t xml:space="preserve">6.4</t>
  </si>
  <si>
    <t xml:space="preserve">CPRB</t>
  </si>
  <si>
    <t xml:space="preserve">BDI</t>
  </si>
  <si>
    <t xml:space="preserve">FONTE:</t>
  </si>
  <si>
    <t xml:space="preserve">1.</t>
  </si>
  <si>
    <t xml:space="preserve">Tribunal de Contas da União - TC 036.076/2011-2 - Acórdão Nº 2622/2013</t>
  </si>
  <si>
    <t xml:space="preserve">2.</t>
  </si>
  <si>
    <t xml:space="preserve">ISS conforme a Lei Complementar 116/2003 e a Lei 6.822/2009 da Prefeitura Municipal de Rio Grande.</t>
  </si>
  <si>
    <t xml:space="preserve">3.</t>
  </si>
  <si>
    <t xml:space="preserve">CPRB conforme Lei nº 14.973/2024 em regime transitório para o ano de 2026.</t>
  </si>
  <si>
    <t xml:space="preserve">NOTAS:</t>
  </si>
  <si>
    <t xml:space="preserve">Deverão ser obedecidas as legislações trabalhistas e tributária vigentes, inclusive acordos de classes, sob pena de desclassificação da Proposta de Preços;</t>
  </si>
  <si>
    <t xml:space="preserve">É de responsabilidade da proponente a adequação de todas as fórmulas utilizadas na planilha orçamentária.</t>
  </si>
  <si>
    <t xml:space="preserve">COMPOSIÇÃO ANALÍTICA DAS TAXAS DE ENCARGOS SOCIAIS</t>
  </si>
  <si>
    <t xml:space="preserve">ENCARGOS SOCIAIS SOBRE A MÃO DE OBRA</t>
  </si>
  <si>
    <t xml:space="preserve">CÓDIGO</t>
  </si>
  <si>
    <t xml:space="preserve">COM DESONERAÇÃO</t>
  </si>
  <si>
    <t xml:space="preserve">HORISTA (%)</t>
  </si>
  <si>
    <t xml:space="preserve">MENSALISTA (%)</t>
  </si>
  <si>
    <t xml:space="preserve">GRUPO A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</si>
  <si>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</si>
  <si>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</si>
  <si>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</si>
  <si>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</si>
  <si>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</si>
  <si>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</si>
  <si>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</si>
  <si>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</si>
  <si>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</si>
  <si>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</si>
  <si>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</si>
  <si>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</si>
  <si>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</si>
  <si>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</si>
  <si>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</si>
  <si>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</si>
  <si>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A9</t>
  </si>
  <si>
    <t xml:space="preserve">SECONCI</t>
  </si>
  <si>
    <t xml:space="preserve">A</t>
  </si>
  <si>
    <t xml:space="preserve">Total</t>
  </si>
  <si>
    <t xml:space="preserve">GRUPO B</t>
  </si>
  <si>
    <t xml:space="preserve">B1</t>
  </si>
  <si>
    <t xml:space="preserve">Repouso Semanal Remunerado</t>
  </si>
  <si>
    <t xml:space="preserve">Não incide</t>
  </si>
  <si>
    <t xml:space="preserve">B2</t>
  </si>
  <si>
    <t xml:space="preserve">Feriados</t>
  </si>
  <si>
    <t xml:space="preserve">B3</t>
  </si>
  <si>
    <t xml:space="preserve">Auxílio-Enfermidade</t>
  </si>
  <si>
    <t xml:space="preserve">B4</t>
  </si>
  <si>
    <t xml:space="preserve">13º Salário</t>
  </si>
  <si>
    <t xml:space="preserve">B5</t>
  </si>
  <si>
    <t xml:space="preserve">Licença Paternidade</t>
  </si>
  <si>
    <t xml:space="preserve">B6</t>
  </si>
  <si>
    <t xml:space="preserve">Faltas Justificadas</t>
  </si>
  <si>
    <t xml:space="preserve">B7</t>
  </si>
  <si>
    <t xml:space="preserve">Dias de Chuva</t>
  </si>
  <si>
    <t xml:space="preserve">B8</t>
  </si>
  <si>
    <t xml:space="preserve">Auxílo Acidente de Trabalho</t>
  </si>
  <si>
    <t xml:space="preserve">B9</t>
  </si>
  <si>
    <t xml:space="preserve">Férias Gozadas</t>
  </si>
  <si>
    <t xml:space="preserve">B10</t>
  </si>
  <si>
    <t xml:space="preserve">Salário Maternidade</t>
  </si>
  <si>
    <t xml:space="preserve">B</t>
  </si>
  <si>
    <t xml:space="preserve">GRUPO C</t>
  </si>
  <si>
    <t xml:space="preserve">C1</t>
  </si>
  <si>
    <t xml:space="preserve">Aviso Prévio Indenizado</t>
  </si>
  <si>
    <t xml:space="preserve">C2</t>
  </si>
  <si>
    <t xml:space="preserve">Aviso Prévio Trabalhado</t>
  </si>
  <si>
    <t xml:space="preserve">C3</t>
  </si>
  <si>
    <t xml:space="preserve">Férias Indenizadas</t>
  </si>
  <si>
    <t xml:space="preserve">C4</t>
  </si>
  <si>
    <t xml:space="preserve">Depósito Recisão sem justa causa</t>
  </si>
  <si>
    <t xml:space="preserve">C5</t>
  </si>
  <si>
    <t xml:space="preserve">Indenização Adicional</t>
  </si>
  <si>
    <t xml:space="preserve">C</t>
  </si>
  <si>
    <t xml:space="preserve">GRUPO D</t>
  </si>
  <si>
    <t xml:space="preserve">D1</t>
  </si>
  <si>
    <t xml:space="preserve">Reincidência de Grupo A sobre Grupo B (sem considerar INNS sobre 13º, conforme Lei nº 14.973/2024)</t>
  </si>
  <si>
    <t xml:space="preserve">D2</t>
  </si>
  <si>
    <t xml:space="preserve">Reincidência de Grupo A sobre Aviso Prévio Trabalhado e Reincidência do FGTS sobre Aviso Prévio Indenizado</t>
  </si>
  <si>
    <t xml:space="preserve">D</t>
  </si>
  <si>
    <t xml:space="preserve">TOTAL (A+B+C+D)</t>
  </si>
  <si>
    <t xml:space="preserve">SINAPI - Encargos Sociais a partir de janeiro de 2026.</t>
  </si>
  <si>
    <t xml:space="preserve">Encargos sociais conforme Lei nº 14.973/2024 em regime transitório para o ano de 2026.</t>
  </si>
  <si>
    <t xml:space="preserve">PLANILHA RESUMO</t>
  </si>
  <si>
    <t xml:space="preserve">PREÇO</t>
  </si>
  <si>
    <t xml:space="preserve">%</t>
  </si>
  <si>
    <t xml:space="preserve">TOTAL</t>
  </si>
  <si>
    <t xml:space="preserve">Notas:</t>
  </si>
  <si>
    <t xml:space="preserve">Estão exclusos do escopo: movimentação de terra, mobiliário e equipamentos, piso intertravado, chapas metálicas das portas, instalações de automação, CFTV, energia fotovoltaica, controle de acesso, CATV, sonorização, luminárias externas, arborização, muro perimetral e equipamentos de ar condicionado.</t>
  </si>
  <si>
    <t xml:space="preserve">PLANILHA DE ORÇAMENTO SINTÉTICO</t>
  </si>
  <si>
    <t xml:space="preserve">Data base:</t>
  </si>
  <si>
    <t xml:space="preserve">Referência 01-2026.xlsm</t>
  </si>
  <si>
    <t xml:space="preserve">PROPONENTE</t>
  </si>
  <si>
    <t xml:space="preserve">CNPJ</t>
  </si>
  <si>
    <t xml:space="preserve">DESCONTO</t>
  </si>
  <si>
    <t xml:space="preserve">Orientação: digitar o desconto na cálula ao lado (C13) com, no máximo, duas casas após a vírgula.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</si>
  <si>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</si>
  <si>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</si>
  <si>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</si>
  <si>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</si>
  <si>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</si>
  <si>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</si>
  <si>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</si>
  <si>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Peso (%)</t>
  </si>
  <si>
    <t xml:space="preserve">SERVIÇOS PRELIMINARES E INDIRETOS</t>
  </si>
  <si>
    <t xml:space="preserve"> 1.1 </t>
  </si>
  <si>
    <t xml:space="preserve">CANTEIRO DE OBRAS</t>
  </si>
  <si>
    <t xml:space="preserve"> 1.1.1 </t>
  </si>
  <si>
    <t xml:space="preserve"> CPU2526 </t>
  </si>
  <si>
    <t xml:space="preserve">Próprio</t>
  </si>
  <si>
    <t xml:space="preserve">LOCAÇÃO DE CONTAINER TIPO DEPÓSITO - ÁREA MÍNIMA DE 13,80 M2</t>
  </si>
  <si>
    <t xml:space="preserve">UNXMÊS</t>
  </si>
  <si>
    <t xml:space="preserve"> 1.1.2</t>
  </si>
  <si>
    <t xml:space="preserve"> CPU2527 </t>
  </si>
  <si>
    <t xml:space="preserve">BARRACÃO ABERTO PARA APOIO À PRODUÇÃO (CARPINTARIA, CENTRAL DE ARMAÇÃO, OFICINA, ETC.) C/ TESOURAS, TELHA 4MM, PISO EM CONCRETO DESEMPOLADO</t>
  </si>
  <si>
    <t xml:space="preserve">m²</t>
  </si>
  <si>
    <t xml:space="preserve"> 1.1.3</t>
  </si>
  <si>
    <t xml:space="preserve"> CPU2529 </t>
  </si>
  <si>
    <t xml:space="preserve">BARRACAO PARA REFEITORIO EM OBRAS EM COMPENSADO</t>
  </si>
  <si>
    <t xml:space="preserve"> 1.1.4</t>
  </si>
  <si>
    <t xml:space="preserve">SINAPI</t>
  </si>
  <si>
    <t xml:space="preserve">KIT CAVALETE PARA MEDIÇÃO DE ÁGUA - ENTRADA INDIVIDUALIZADA, EM CPVC DN 28 MM (1"), PARA 1 MEDIDOR - FORNECIMENTO E INSTALAÇÃO (EXCLUSIVE HIDRÔMETRO). AF_03/2024</t>
  </si>
  <si>
    <t xml:space="preserve">UN</t>
  </si>
  <si>
    <t xml:space="preserve"> 1.1.5</t>
  </si>
  <si>
    <t xml:space="preserve">HIDRÔMETRO DN 1/2", 1,5 M3/H - FORNECIMENTO E INSTALAÇÃO. AF_03/2024</t>
  </si>
  <si>
    <t xml:space="preserve"> 1.1.6</t>
  </si>
  <si>
    <t xml:space="preserve">ENTRADA DE ENERGIA ELÉTRICA, AÉREA, TRIFÁSICA, COM CAIXA DE EMBUTIR, CABO DE 10 MM2 E DISJUNTOR DIN 50A (NÃO INCLUSO O POSTE DE CONCRETO). AF_07/2020</t>
  </si>
  <si>
    <t xml:space="preserve"> 1.1.7</t>
  </si>
  <si>
    <t xml:space="preserve">FORNECIMENTO E INSTALAÇÃO DE PLACA DE OBRA COM CHAPA GALVANIZADA E ESTRUTURA DE MADEIRA. AF_03/2022_PS</t>
  </si>
  <si>
    <t xml:space="preserve"> 1.1.8</t>
  </si>
  <si>
    <t xml:space="preserve"> CPU2530 </t>
  </si>
  <si>
    <t xml:space="preserve">REMOÇÃO DE ENTULHO SEPARADO DE OBRA COM CAÇAMBA METÁLICA - TERRA, ALVENARIA, CONCRETO, ARGAMASSA, MADEIRA, PAPEL, PLÁSTICO OU METAL</t>
  </si>
  <si>
    <t xml:space="preserve">m³</t>
  </si>
  <si>
    <t xml:space="preserve"> 1.1.9</t>
  </si>
  <si>
    <t xml:space="preserve">TAPUME COM TELHA METÁLICA. AF_03/2024</t>
  </si>
  <si>
    <t xml:space="preserve"> 1.1.10</t>
  </si>
  <si>
    <t xml:space="preserve">LIMPEZA MECANIZADA DE CAMADA VEGETAL, VEGETAÇÃO E PEQUENAS ÁRVORES (DIÂMETRO DE TRONCO MENOR QUE 0,20 M), COM TRATOR DE ESTEIRAS. AF_03/2024</t>
  </si>
  <si>
    <t xml:space="preserve">M2</t>
  </si>
  <si>
    <t xml:space="preserve"> 1.1.11</t>
  </si>
  <si>
    <t xml:space="preserve"> CPU2682 </t>
  </si>
  <si>
    <t xml:space="preserve">ATERRO COM AREIA COM ADENSAMENTO HIDRAULICO</t>
  </si>
  <si>
    <t xml:space="preserve">M3</t>
  </si>
  <si>
    <t xml:space="preserve"> 1.2 </t>
  </si>
  <si>
    <t xml:space="preserve">ADMINISTRAÇÃO LOCAL DA OBRA</t>
  </si>
  <si>
    <t xml:space="preserve"> 1.2.1 </t>
  </si>
  <si>
    <t xml:space="preserve"> CPU2683 </t>
  </si>
  <si>
    <t xml:space="preserve">ADMINISTRAÇÃO LOCAL</t>
  </si>
  <si>
    <t xml:space="preserve">MÊS</t>
  </si>
  <si>
    <t xml:space="preserve"> 1.3 </t>
  </si>
  <si>
    <t xml:space="preserve">MOBILIZAÇÃO E DESMOBILIZAÇÃO</t>
  </si>
  <si>
    <t xml:space="preserve"> 1.3.1 </t>
  </si>
  <si>
    <t xml:space="preserve"> CPU2531 </t>
  </si>
  <si>
    <t xml:space="preserve">MOBILIZACAO E DESMOBILIZACAO DE CANTEIRO</t>
  </si>
  <si>
    <t xml:space="preserve"> 1.4 </t>
  </si>
  <si>
    <t xml:space="preserve">EQUIPAMENTOS DE APOIO</t>
  </si>
  <si>
    <t xml:space="preserve"> 1.4.1 </t>
  </si>
  <si>
    <t xml:space="preserve"> CPU1926 </t>
  </si>
  <si>
    <t xml:space="preserve">LOCACAO DE ANDAIME METALICO TIPO FACHADEIRO, PECAS COM APROXIMADAMENTE 1,20 M DE LARGURA E 2,0 M DE ALTURA, INCLUINDO DIAGONAIS EM X, BARRAS DE LIGACAO, SAPATAS E DEMAIS ITENS NECESSARIOS A MONTAGEM, INCLUSIVE MONTAGEM E DESMONTAGEM</t>
  </si>
  <si>
    <t xml:space="preserve">M2XMÊS</t>
  </si>
  <si>
    <t xml:space="preserve">FUNDAÇÃO</t>
  </si>
  <si>
    <t xml:space="preserve"> 2.1 </t>
  </si>
  <si>
    <t xml:space="preserve">EDIFICAÇÃO PRINCIPAL</t>
  </si>
  <si>
    <t xml:space="preserve"> 2.1.1 </t>
  </si>
  <si>
    <t xml:space="preserve">LOCAÇÃO CONVENCIONAL DE OBRA, UTILIZANDO GABARITO DE TÁBUAS CORRIDAS PONTALETADAS A CADA 2,00M - 2 UTILIZAÇÕES. AF_03/2024</t>
  </si>
  <si>
    <t xml:space="preserve">M</t>
  </si>
  <si>
    <t xml:space="preserve"> 2.1.2</t>
  </si>
  <si>
    <t xml:space="preserve">ESCAVAÇÃO MANUAL DE VALA. AF_09/2024</t>
  </si>
  <si>
    <t xml:space="preserve"> 2.1.3</t>
  </si>
  <si>
    <t xml:space="preserve">ESCAVAÇÃO MECANIZADA DE VALA COM PROF. ATÉ 1,5 M (MÉDIA MONTANTE E JUSANTE/UMA COMPOSIÇÃO POR TRECHO), RETROESCAV. (0,26 M3), LARG. DE 0,8 M A 1,5 M, EM SOLO DE 1A CATEGORIA, EM LOCAIS COM ALTO NÍVEL DE INTERFERÊNCIA. AF_09/2024</t>
  </si>
  <si>
    <t xml:space="preserve"> 2.1.4</t>
  </si>
  <si>
    <t xml:space="preserve">LASTRO COM MATERIAL GRANULAR (PEDRA BRITADA N.1 E PEDRA BRITADA N.2), APLICADO EM PISOS OU LAJES SOBRE SOLO, ESPESSURA DE *10 CM*. AF_01/2024</t>
  </si>
  <si>
    <t xml:space="preserve"> 2.1.5</t>
  </si>
  <si>
    <t xml:space="preserve">FABRICAÇÃO, MONTAGEM E DESMONTAGEM DE FÔRMA PARA BLOCO DE COROAMENTO, EM MADEIRA SERRADA, E=25 MM, 4 UTILIZAÇÕES. AF_01/2024</t>
  </si>
  <si>
    <t xml:space="preserve"> 2.1.6</t>
  </si>
  <si>
    <t xml:space="preserve">ARMAÇÃO DE BLOCO UTILIZANDO AÇO CA-60 DE 5 MM - MONTAGEM. AF_01/2024</t>
  </si>
  <si>
    <t xml:space="preserve">KG</t>
  </si>
  <si>
    <t xml:space="preserve"> 2.1.7</t>
  </si>
  <si>
    <t xml:space="preserve">ARMAÇÃO DE BLOCO UTILIZANDO AÇO CA-50 DE 6,3 MM - MONTAGEM. AF_01/2024</t>
  </si>
  <si>
    <t xml:space="preserve"> 2.1.8</t>
  </si>
  <si>
    <t xml:space="preserve">ARMAÇÃO DE BLOCO UTILIZANDO AÇO CA-50 DE 8 MM - MONTAGEM. AF_01/2024</t>
  </si>
  <si>
    <t xml:space="preserve"> 2.1.9</t>
  </si>
  <si>
    <t xml:space="preserve">ARMAÇÃO DE BLOCO UTILIZANDO AÇO CA-50 DE 10 MM - MONTAGEM. AF_01/2024</t>
  </si>
  <si>
    <t xml:space="preserve"> 2.1.10</t>
  </si>
  <si>
    <t xml:space="preserve">ARMAÇÃO DE BLOCO, SAPATA ISOLADA, VIGA BALDRAME E SAPATA CORRIDA UTILIZANDO AÇO CA-50 DE 12,5 MM - MONTAGEM. AF_01/2024</t>
  </si>
  <si>
    <t xml:space="preserve"> 2.1.11</t>
  </si>
  <si>
    <t xml:space="preserve">ARMAÇÃO DE BLOCO, SAPATA ISOLADA, VIGA BALDRAME E SAPATA CORRIDA UTILIZANDO AÇO CA-50 DE 16 MM - MONTAGEM. AF_01/2024</t>
  </si>
  <si>
    <t xml:space="preserve"> 2.1.12</t>
  </si>
  <si>
    <t xml:space="preserve">ARMAÇÃO DE BLOCO, SAPATA ISOLADA E SAPATA CORRIDA UTILIZANDO AÇO CA-50 DE 20 MM - MONTAGEM. AF_01/2024</t>
  </si>
  <si>
    <t xml:space="preserve"> 2.1.13</t>
  </si>
  <si>
    <t xml:space="preserve"> CPU2096 </t>
  </si>
  <si>
    <t xml:space="preserve">CONCRETAGEM DE BLOCOS DE COROAMENTO E VIGAS BALDRAMES, FCK 35 MPA, COM USO DE BOMBA  LANÇAMENTO, ADENSAMENTO E ACABAMENTO</t>
  </si>
  <si>
    <t xml:space="preserve"> 2.1.14</t>
  </si>
  <si>
    <t xml:space="preserve">ESPALHAMENTO DE MATERIAL COM TRATOR DE ESTEIRAS. AF_09/2024</t>
  </si>
  <si>
    <t xml:space="preserve"> 2.1.15</t>
  </si>
  <si>
    <t xml:space="preserve">REATERRO MANUAL DE VALAS, COM COMPACTADOR DE SOLOS DE PERCUSSÃO. AF_08/2023</t>
  </si>
  <si>
    <t xml:space="preserve"> 2.1.16</t>
  </si>
  <si>
    <t xml:space="preserve">IMPERMEABILIZAÇÃO DE SUPERFÍCIE COM EMULSÃO ASFÁLTICA, 2 DEMÃOS. AF_09/2023</t>
  </si>
  <si>
    <t xml:space="preserve"> 2.1.17</t>
  </si>
  <si>
    <t xml:space="preserve"> CPU2532 </t>
  </si>
  <si>
    <t xml:space="preserve">CONTROLE TECNOLOGICO DE CONCRETOS</t>
  </si>
  <si>
    <t xml:space="preserve"> 2.2 </t>
  </si>
  <si>
    <t xml:space="preserve">QUADRA E MARQUISE DIREITA</t>
  </si>
  <si>
    <t xml:space="preserve"> 2.2.1 </t>
  </si>
  <si>
    <t xml:space="preserve"> 2.2.2</t>
  </si>
  <si>
    <t xml:space="preserve"> 2.2.3</t>
  </si>
  <si>
    <t xml:space="preserve"> 2.2.4</t>
  </si>
  <si>
    <t xml:space="preserve"> 2.2.5</t>
  </si>
  <si>
    <t xml:space="preserve"> 2.2.6</t>
  </si>
  <si>
    <t xml:space="preserve"> 2.2.7</t>
  </si>
  <si>
    <t xml:space="preserve"> 2.2.8</t>
  </si>
  <si>
    <t xml:space="preserve"> 2.2.9</t>
  </si>
  <si>
    <t xml:space="preserve"> 2.2.10</t>
  </si>
  <si>
    <t xml:space="preserve"> 2.2.11</t>
  </si>
  <si>
    <t xml:space="preserve"> 2.2.12</t>
  </si>
  <si>
    <t xml:space="preserve"> 2.2.13</t>
  </si>
  <si>
    <t xml:space="preserve"> 2.2.14</t>
  </si>
  <si>
    <t xml:space="preserve"> 2.2.15</t>
  </si>
  <si>
    <t xml:space="preserve"> 2.2.16</t>
  </si>
  <si>
    <t xml:space="preserve"> 2.3 </t>
  </si>
  <si>
    <t xml:space="preserve">JARDIM SENSORIAL E MARQUISE ESQUERDA</t>
  </si>
  <si>
    <t xml:space="preserve"> 2.3.1 </t>
  </si>
  <si>
    <t xml:space="preserve"> 2.3.2</t>
  </si>
  <si>
    <t xml:space="preserve"> 2.3.3</t>
  </si>
  <si>
    <t xml:space="preserve"> 2.3.4</t>
  </si>
  <si>
    <t xml:space="preserve"> 2.3.5</t>
  </si>
  <si>
    <t xml:space="preserve"> 2.3.6</t>
  </si>
  <si>
    <t xml:space="preserve"> 2.3.7</t>
  </si>
  <si>
    <t xml:space="preserve"> 2.3.8</t>
  </si>
  <si>
    <t xml:space="preserve"> 2.3.9</t>
  </si>
  <si>
    <t xml:space="preserve"> 2.3.10</t>
  </si>
  <si>
    <t xml:space="preserve"> 2.3.11</t>
  </si>
  <si>
    <t xml:space="preserve"> 2.3.12</t>
  </si>
  <si>
    <t xml:space="preserve"> 2.3.13</t>
  </si>
  <si>
    <t xml:space="preserve"> 2.3.14</t>
  </si>
  <si>
    <t xml:space="preserve"> 2.3.15</t>
  </si>
  <si>
    <t xml:space="preserve">ESTRUTURA</t>
  </si>
  <si>
    <t xml:space="preserve"> 3.1 </t>
  </si>
  <si>
    <t xml:space="preserve"> 3.1.1 </t>
  </si>
  <si>
    <t xml:space="preserve">PILARES</t>
  </si>
  <si>
    <t xml:space="preserve"> 3.1.1.1 </t>
  </si>
  <si>
    <t xml:space="preserve">MONTAGEM E DESMONTAGEM DE FÔRMA DE PILARES RETANGULARES E ESTRUTURAS SIMILARES, PÉ-DIREITO DUPLO, EM CHAPA DE MADEIRA COMPENSADA RESINADA, 8 UTILIZAÇÕES. AF_09/2020</t>
  </si>
  <si>
    <t xml:space="preserve"> 3.1.1.2</t>
  </si>
  <si>
    <t xml:space="preserve">ARMAÇÃO DE PILAR OU VIGA DE ESTRUTURA CONVENCIONAL DE CONCRETO ARMADO UTILIZANDO AÇO CA-50 DE 6,3 MM - MONTAGEM. AF_06/2022</t>
  </si>
  <si>
    <t xml:space="preserve"> 3.1.1.3</t>
  </si>
  <si>
    <t xml:space="preserve">ARMAÇÃO DE PILAR OU VIGA DE ESTRUTURA CONVENCIONAL DE CONCRETO ARMADO UTILIZANDO AÇO CA-50 DE 10,0 MM - MONTAGEM. AF_06/2022</t>
  </si>
  <si>
    <t xml:space="preserve"> 3.1.1.4</t>
  </si>
  <si>
    <t xml:space="preserve">ARMAÇÃO DE PILAR OU VIGA DE ESTRUTURA CONVENCIONAL DE CONCRETO ARMADO UTILIZANDO AÇO CA-50 DE 12,5 MM - MONTAGEM. AF_06/2022</t>
  </si>
  <si>
    <t xml:space="preserve"> 3.1.1.5</t>
  </si>
  <si>
    <t xml:space="preserve">ARMAÇÃO DE PILAR OU VIGA DE ESTRUTURA CONVENCIONAL DE CONCRETO ARMADO UTILIZANDO AÇO CA-50 DE 16,0 MM - MONTAGEM. AF_06/2022</t>
  </si>
  <si>
    <t xml:space="preserve"> 3.1.1.6</t>
  </si>
  <si>
    <t xml:space="preserve">ARMAÇÃO DE PILAR OU VIGA DE ESTRUTURA CONVENCIONAL DE CONCRETO ARMADO UTILIZANDO AÇO CA-50 DE 20,0 MM - MONTAGEM. AF_06/2022</t>
  </si>
  <si>
    <t xml:space="preserve"> 3.1.1.7</t>
  </si>
  <si>
    <t xml:space="preserve">ARMAÇÃO DE PILAR OU VIGA DE ESTRUTURA CONVENCIONAL DE CONCRETO ARMADO UTILIZANDO AÇO CA-60 DE 5,0 MM - MONTAGEM. AF_06/2022</t>
  </si>
  <si>
    <t xml:space="preserve"> 3.1.1.8</t>
  </si>
  <si>
    <t xml:space="preserve"> CPU2097 </t>
  </si>
  <si>
    <t xml:space="preserve">CONCRETAGEM DE PILARES, FCK = 35 MPA, COM USO DE BOMBA - LANÇAMENTO, ADENSAMENTO E ACABAMENTO. AF_02/2022_PS</t>
  </si>
  <si>
    <t xml:space="preserve"> 3.1.1.9</t>
  </si>
  <si>
    <t xml:space="preserve"> 3.1.2 </t>
  </si>
  <si>
    <t xml:space="preserve">VIGAS</t>
  </si>
  <si>
    <t xml:space="preserve"> 3.1.2.1 </t>
  </si>
  <si>
    <t xml:space="preserve">MONTAGEM E DESMONTAGEM DE FÔRMA DE VIGA, ESCORAMENTO COM GARFO DE MADEIRA, PÉ-DIREITO DUPLO, EM CHAPA DE MADEIRA PLASTIFICADA, 10 UTILIZAÇÕES. AF_09/2020</t>
  </si>
  <si>
    <t xml:space="preserve"> 3.1.2.2</t>
  </si>
  <si>
    <t xml:space="preserve"> 3.1.2.3</t>
  </si>
  <si>
    <t xml:space="preserve">ARMAÇÃO DE PILAR OU VIGA DE ESTRUTURA CONVENCIONAL DE CONCRETO ARMADO UTILIZANDO AÇO CA-50 DE 8,0 MM - MONTAGEM. AF_06/2022</t>
  </si>
  <si>
    <t xml:space="preserve"> 3.1.2.4</t>
  </si>
  <si>
    <t xml:space="preserve"> 3.1.2.5</t>
  </si>
  <si>
    <t xml:space="preserve"> 3.1.2.6</t>
  </si>
  <si>
    <t xml:space="preserve"> 3.1.2.7</t>
  </si>
  <si>
    <t xml:space="preserve"> 3.1.2.8</t>
  </si>
  <si>
    <t xml:space="preserve"> 3.1.2.9</t>
  </si>
  <si>
    <t xml:space="preserve"> CPU2833 </t>
  </si>
  <si>
    <t xml:space="preserve">CONCRETAGEM DE VIGAS E LAJES, FCK=35 MPA, PARA LAJES MACIÇAS OU NERVURADAS COM USO DE BOMBA - LANÇAMENTO, ADENSAMENTO E ACABAMENTO.</t>
  </si>
  <si>
    <t xml:space="preserve"> 3.1.2.10</t>
  </si>
  <si>
    <t xml:space="preserve"> 3.1.3 </t>
  </si>
  <si>
    <t xml:space="preserve">LAJES</t>
  </si>
  <si>
    <t xml:space="preserve"> 3.1.3.1 </t>
  </si>
  <si>
    <t xml:space="preserve">MONTAGEM E DESMONTAGEM DE FÔRMA DE LAJE MACIÇA, PÉ-DIREITO DUPLO, EM CHAPA DE MADEIRA COMPENSADA RESINADA, 8 UTILIZAÇÕES. AF_09/2020</t>
  </si>
  <si>
    <t xml:space="preserve"> 3.1.3.2</t>
  </si>
  <si>
    <t xml:space="preserve">ARMAÇÃO DE LAJE DE ESTRUTURA CONVENCIONAL DE CONCRETO ARMADO UTILIZANDO AÇO CA-60 DE 5,0 MM - MONTAGEM. AF_06/2022</t>
  </si>
  <si>
    <t xml:space="preserve"> 3.1.3.3</t>
  </si>
  <si>
    <t xml:space="preserve">ARMAÇÃO DE LAJE DE ESTRUTURA CONVENCIONAL DE CONCRETO ARMADO UTILIZANDO AÇO CA-50 DE 6,3 MM - MONTAGEM. AF_06/2022</t>
  </si>
  <si>
    <t xml:space="preserve"> 3.1.3.4</t>
  </si>
  <si>
    <t xml:space="preserve">ARMAÇÃO DE LAJE DE ESTRUTURA CONVENCIONAL DE CONCRETO ARMADO UTILIZANDO AÇO CA-50 DE 8,0 MM - MONTAGEM. AF_06/2022</t>
  </si>
  <si>
    <t xml:space="preserve"> 3.1.3.5</t>
  </si>
  <si>
    <t xml:space="preserve">ARMAÇÃO DE LAJE DE ESTRUTURA CONVENCIONAL DE CONCRETO ARMADO UTILIZANDO AÇO CA-50 DE 10,0 MM - MONTAGEM. AF_06/2022</t>
  </si>
  <si>
    <t xml:space="preserve"> 3.1.3.6</t>
  </si>
  <si>
    <t xml:space="preserve">ARMAÇÃO DE LAJE DE ESTRUTURA CONVENCIONAL DE CONCRETO ARMADO UTILIZANDO AÇO CA-50 DE 12,5 MM - MONTAGEM. AF_06/2022</t>
  </si>
  <si>
    <t xml:space="preserve"> 3.1.3.7</t>
  </si>
  <si>
    <t xml:space="preserve">ARMAÇÃO DE LAJE DE ESTRUTURA CONVENCIONAL DE CONCRETO ARMADO UTILIZANDO AÇO CA-50 DE 16,0 MM - MONTAGEM. AF_06/2022</t>
  </si>
  <si>
    <t xml:space="preserve"> 3.1.3.8</t>
  </si>
  <si>
    <t xml:space="preserve"> 3.1.3.9</t>
  </si>
  <si>
    <t xml:space="preserve"> 3.1.3.10</t>
  </si>
  <si>
    <t xml:space="preserve"> CPU2102 </t>
  </si>
  <si>
    <t xml:space="preserve">Laje pré-fabricada unidirecional em viga treliçada/lajota em EPS LT 22 (16 + 6), exceto capa de concreto</t>
  </si>
  <si>
    <t xml:space="preserve"> 3.1.3.11</t>
  </si>
  <si>
    <t xml:space="preserve"> CPU2834 </t>
  </si>
  <si>
    <t xml:space="preserve">Laje pré-fabricada bidirecional em viga treliçada/lajota em EPS LT 22 (16 + 6), exceto capa de concreto</t>
  </si>
  <si>
    <t xml:space="preserve"> 3.1.3.12</t>
  </si>
  <si>
    <t xml:space="preserve"> CPU2534 </t>
  </si>
  <si>
    <t xml:space="preserve">FORNECIMENTO E INSTALAÇÃO DE TELA AÇO SOLDADA NERVURADA CA-60, MALHA 20X20CM,FERRO 3.4MM, PAINEL 2X3M, (0,72KG/M²), MALHA POP LEVE GERDAU OU SIMILAR</t>
  </si>
  <si>
    <t xml:space="preserve"> 3.1.3.13</t>
  </si>
  <si>
    <t xml:space="preserve">ESCORAMENTO DE FÔRMAS DE LAJE EM MADEIRA NÃO APARELHADA, PÉ-DIREITO DUPLO, INCLUSO TRAVAMENTO, 4 UTILIZAÇÕES. AF_09/2020</t>
  </si>
  <si>
    <t xml:space="preserve"> 3.1.4 </t>
  </si>
  <si>
    <t xml:space="preserve">ESTRUTURA METALICA - SALA MULTISENSORIAL</t>
  </si>
  <si>
    <t xml:space="preserve"> 3.1.4.1 </t>
  </si>
  <si>
    <t xml:space="preserve"> CPU2898 </t>
  </si>
  <si>
    <t xml:space="preserve">ESTRUTURA METÁLICA COM LIGAÇÕES PARAFUSADAS, INCLUSOS PERFIS METÁLICOS, CHAPAS METÁLICAS, MÃO DE OBRA E TRANSPORTE COM GUINDASTE - FORNECIMENTO E INSTALAÇÃO.</t>
  </si>
  <si>
    <t xml:space="preserve"> 3.1.4.2</t>
  </si>
  <si>
    <t xml:space="preserve"> 15.01.029 </t>
  </si>
  <si>
    <t xml:space="preserve">FDE</t>
  </si>
  <si>
    <t xml:space="preserve">SERVIÇO GALVANIZACAO A FOGO - ESTRUTURAS</t>
  </si>
  <si>
    <t xml:space="preserve"> 3.2 </t>
  </si>
  <si>
    <t xml:space="preserve"> 3.2.1 </t>
  </si>
  <si>
    <t xml:space="preserve">PISO DE CONCRETO</t>
  </si>
  <si>
    <t xml:space="preserve"> 3.2.1.1 </t>
  </si>
  <si>
    <t xml:space="preserve">FABRICAÇÃO, MONTAGEM E DESMONTAGEM DE FORMA PARA RADIER, PISO DE CONCRETO OU LAJE SOBRE SOLO, EM MADEIRA SERRADA, 4 UTILIZAÇÕES. AF_09/2021</t>
  </si>
  <si>
    <t xml:space="preserve"> 3.2.1.2</t>
  </si>
  <si>
    <t xml:space="preserve"> 3.2.1.3</t>
  </si>
  <si>
    <t xml:space="preserve"> 3.2.1.4</t>
  </si>
  <si>
    <t xml:space="preserve"> 3.2.1.5</t>
  </si>
  <si>
    <t xml:space="preserve"> 3.2.1.6</t>
  </si>
  <si>
    <t xml:space="preserve"> 3.2.1.7</t>
  </si>
  <si>
    <t xml:space="preserve"> 3.2.1.8</t>
  </si>
  <si>
    <t xml:space="preserve">CONCRETAGEM DE RADIER, PISO DE CONCRETO OU LAJE SOBRE SOLO, FCK 30 MPA - LANÇAMENTO, ADENSAMENTO E ACABAMENTO. AF_09/2021</t>
  </si>
  <si>
    <t xml:space="preserve"> 3.2.1.9</t>
  </si>
  <si>
    <t xml:space="preserve"> 3.2.1.10</t>
  </si>
  <si>
    <t xml:space="preserve">APLICAÇÃO DE GRAXA EM BARRAS DE TRANSFERÊNCIA PARA EXECUÇÃO DE PAVIMENTO DE CONCRETO. AF_04/2022</t>
  </si>
  <si>
    <t xml:space="preserve"> 3.2.1.11</t>
  </si>
  <si>
    <t xml:space="preserve">BARRAS DE TRANSFERÊNCIA, AÇO CA-25 DE 25,0 MM, PARA EXECUÇÃO DE PAVIMENTO DE CONCRETO - FORNECIMENTO E INSTALAÇÃO. AF_04/2022</t>
  </si>
  <si>
    <t xml:space="preserve"> 3.2.1.12</t>
  </si>
  <si>
    <t xml:space="preserve"> CPU2903 </t>
  </si>
  <si>
    <t xml:space="preserve">CURA QUIMÍCA PARA PISO DE CONCRETO CONTRA A DESIDATRAÇÃO COM APLICAÇÃO POR PULVERIZAÇÃO</t>
  </si>
  <si>
    <t xml:space="preserve"> 3.2.1.13</t>
  </si>
  <si>
    <t xml:space="preserve">ACABAMENTO POLIDO PARA PISO DE CONCRETO ARMADO OU LAJE SOBRE SOLO DE ALTA RESISTÊNCIA. AF_09/2021</t>
  </si>
  <si>
    <t xml:space="preserve"> 3.2.2 </t>
  </si>
  <si>
    <t xml:space="preserve">ESTRUTURA METÁLICA</t>
  </si>
  <si>
    <t xml:space="preserve"> 3.2.2.1 </t>
  </si>
  <si>
    <t xml:space="preserve"> 3.2.2.2</t>
  </si>
  <si>
    <t xml:space="preserve"> 3.3 </t>
  </si>
  <si>
    <t xml:space="preserve">ESTRUTURA TORRE DO RESERVATÓRIO SUPERIOR</t>
  </si>
  <si>
    <t xml:space="preserve"> 3.3.1 </t>
  </si>
  <si>
    <t xml:space="preserve">FUNDAÇÃO EM SAPATAS</t>
  </si>
  <si>
    <t xml:space="preserve"> 3.3.1.1 </t>
  </si>
  <si>
    <t xml:space="preserve"> 3.3.1.2</t>
  </si>
  <si>
    <t xml:space="preserve"> 3.3.1.3</t>
  </si>
  <si>
    <t xml:space="preserve"> 3.3.1.4</t>
  </si>
  <si>
    <t xml:space="preserve"> 3.3.1.5</t>
  </si>
  <si>
    <t xml:space="preserve"> 3.3.1.6</t>
  </si>
  <si>
    <t xml:space="preserve">CONCRETAGEM DE BLOCO DE COROAMENTO OU VIGA BALDRAME, FCK 30 MPA, COM USO DE BOMBA - LANÇAMENTO, ADENSAMENTO E ACABAMENTO. AF_01/2024</t>
  </si>
  <si>
    <t xml:space="preserve"> 3.3.2 </t>
  </si>
  <si>
    <t xml:space="preserve">VIGAS DE FUNDAÇÃO</t>
  </si>
  <si>
    <t xml:space="preserve"> 3.3.2.1 </t>
  </si>
  <si>
    <t xml:space="preserve">FABRICAÇÃO, MONTAGEM E DESMONTAGEM DE FÔRMA PARA VIGA BALDRAME, EM MADEIRA SERRADA, E=25 MM, 4 UTILIZAÇÕES. AF_01/2024</t>
  </si>
  <si>
    <t xml:space="preserve"> 3.3.2.2</t>
  </si>
  <si>
    <t xml:space="preserve"> 3.3.2.3</t>
  </si>
  <si>
    <t xml:space="preserve"> 3.3.2.4</t>
  </si>
  <si>
    <t xml:space="preserve"> 3.3.2.5</t>
  </si>
  <si>
    <t xml:space="preserve"> 3.3.3 </t>
  </si>
  <si>
    <t xml:space="preserve">LAJE MACIÇA FUNDAÇÃO</t>
  </si>
  <si>
    <t xml:space="preserve"> 3.3.3.1 </t>
  </si>
  <si>
    <t xml:space="preserve"> 3.3.3.2</t>
  </si>
  <si>
    <t xml:space="preserve">CAMADA SEPARADORA PARA EXECUÇÃO DE RADIER, PISO DE CONCRETO OU LAJE SOBRE SOLO, EM LONA PLÁSTICA. AF_09/2021</t>
  </si>
  <si>
    <t xml:space="preserve"> 3.3.3.3</t>
  </si>
  <si>
    <t xml:space="preserve"> 3.3.3.4</t>
  </si>
  <si>
    <t xml:space="preserve">ARMAÇÃO UTILIZANDO AÇO CA-25 DE 8,0 MM - MONTAGEM. AF_06/2022</t>
  </si>
  <si>
    <t xml:space="preserve"> 3.3.3.5</t>
  </si>
  <si>
    <t xml:space="preserve"> 3.3.3.6</t>
  </si>
  <si>
    <t xml:space="preserve"> 3.3.4 </t>
  </si>
  <si>
    <t xml:space="preserve"> 3.3.4.1 </t>
  </si>
  <si>
    <t xml:space="preserve">MONTAGEM E DESMONTAGEM DE FÔRMA DE PILARES RETANGULARES E ESTRUTURAS SIMILARES, PÉ-DIREITO SIMPLES, EM CHAPA DE MADEIRA COMPENSADA RESINADA, 6 UTILIZAÇÕES. AF_09/2020</t>
  </si>
  <si>
    <t xml:space="preserve"> 3.3.4.2</t>
  </si>
  <si>
    <t xml:space="preserve"> 3.3.4.3</t>
  </si>
  <si>
    <t xml:space="preserve"> 3.3.4.4</t>
  </si>
  <si>
    <t xml:space="preserve"> 3.3.4.5</t>
  </si>
  <si>
    <t xml:space="preserve"> CPU2284 </t>
  </si>
  <si>
    <t xml:space="preserve">CONCRETAGEM DE PILARES, FCK = 30 MPA, COM USO DE BOMBA - LANÇAMENTO, ADENSAMENTO E ACABAMENTO. AF_02/2022_PS</t>
  </si>
  <si>
    <t xml:space="preserve"> 3.3.5 </t>
  </si>
  <si>
    <t xml:space="preserve"> 3.3.5.1 </t>
  </si>
  <si>
    <t xml:space="preserve">MONTAGEM E DESMONTAGEM DE FÔRMA DE VIGA, ESCORAMENTO METÁLICO, PÉ-DIREITO SIMPLES, EM CHAPA DE MADEIRA RESINADA, 6 UTILIZAÇÕES. AF_09/2020</t>
  </si>
  <si>
    <t xml:space="preserve"> 3.3.5.2</t>
  </si>
  <si>
    <t xml:space="preserve"> 3.3.5.3</t>
  </si>
  <si>
    <t xml:space="preserve"> 3.3.5.4</t>
  </si>
  <si>
    <t xml:space="preserve"> CPU2283 </t>
  </si>
  <si>
    <t xml:space="preserve">CONCRETAGEM DE VIGAS E LAJES, FCK=30 MPA, PARA LAJES MACIÇAS OU NERVURADAS COM USO DE BOMBA - LANÇAMENTO, ADENSAMENTO E ACABAMENTO.</t>
  </si>
  <si>
    <t xml:space="preserve"> 3.3.6 </t>
  </si>
  <si>
    <t xml:space="preserve">LAJE</t>
  </si>
  <si>
    <t xml:space="preserve"> 3.3.6.1 </t>
  </si>
  <si>
    <t xml:space="preserve">MONTAGEM E DESMONTAGEM DE FÔRMA DE LAJE MACIÇA, PÉ-DIREITO DUPLO, EM CHAPA DE MADEIRA COMPENSADA RESINADA, 6 UTILIZAÇÕES. AF_09/2020</t>
  </si>
  <si>
    <t xml:space="preserve"> 3.3.6.2</t>
  </si>
  <si>
    <t xml:space="preserve"> 3.3.6.3</t>
  </si>
  <si>
    <t xml:space="preserve"> 3.3.6.4</t>
  </si>
  <si>
    <t xml:space="preserve"> 3.3.7 </t>
  </si>
  <si>
    <t xml:space="preserve">VIGAS CINTAS</t>
  </si>
  <si>
    <t xml:space="preserve"> 3.3.7.1 </t>
  </si>
  <si>
    <t xml:space="preserve"> 3.3.7.2</t>
  </si>
  <si>
    <t xml:space="preserve"> 3.3.7.3</t>
  </si>
  <si>
    <t xml:space="preserve"> 3.3.7.4</t>
  </si>
  <si>
    <t xml:space="preserve"> 3.3.7.5</t>
  </si>
  <si>
    <t xml:space="preserve"> 3.3.8 </t>
  </si>
  <si>
    <t xml:space="preserve">ESCADA</t>
  </si>
  <si>
    <t xml:space="preserve"> 3.3.8.1 </t>
  </si>
  <si>
    <t xml:space="preserve">SBC</t>
  </si>
  <si>
    <t xml:space="preserve">ESCADA METALICA PERFIS ACO METALIZADO</t>
  </si>
  <si>
    <t xml:space="preserve"> 3.4 </t>
  </si>
  <si>
    <t xml:space="preserve">ESTRUTURA RESERVATÓRIO INFERIOR (15.000L)</t>
  </si>
  <si>
    <t xml:space="preserve">3.4.1</t>
  </si>
  <si>
    <t xml:space="preserve">3.4.1.1</t>
  </si>
  <si>
    <t xml:space="preserve">3.4.1.2</t>
  </si>
  <si>
    <t xml:space="preserve">3.4.1.3</t>
  </si>
  <si>
    <t xml:space="preserve">3.4.1.4</t>
  </si>
  <si>
    <t xml:space="preserve">3.4.1.5</t>
  </si>
  <si>
    <t xml:space="preserve">3.4.1.6</t>
  </si>
  <si>
    <t xml:space="preserve">3.4.2</t>
  </si>
  <si>
    <t xml:space="preserve">3.4.2.1</t>
  </si>
  <si>
    <t xml:space="preserve">3.4.2.2</t>
  </si>
  <si>
    <t xml:space="preserve">3.4.2.3</t>
  </si>
  <si>
    <t xml:space="preserve">3.4.2.4</t>
  </si>
  <si>
    <t xml:space="preserve">3.4.3</t>
  </si>
  <si>
    <t xml:space="preserve">3.4.3.1</t>
  </si>
  <si>
    <t xml:space="preserve">3.4.3.2</t>
  </si>
  <si>
    <t xml:space="preserve">ARMAÇÃO DE SAPATA ISOLADA, VIGA BALDRAME E SAPATA CORRIDA UTILIZANDO AÇO CA-50 DE 10 MM - MONTAGEM. AF_01/2024</t>
  </si>
  <si>
    <t xml:space="preserve">3.4.3.3</t>
  </si>
  <si>
    <t xml:space="preserve">ARMAÇÃO DE SAPATA ISOLADA, VIGA BALDRAME E SAPATA CORRIDA UTILIZANDO AÇO CA-60 DE 5 MM - MONTAGEM. AF_01/2024</t>
  </si>
  <si>
    <t xml:space="preserve">3.4.3.4</t>
  </si>
  <si>
    <t xml:space="preserve">3.4.3.5</t>
  </si>
  <si>
    <t xml:space="preserve">3.4.4</t>
  </si>
  <si>
    <t xml:space="preserve">3.4.4.1</t>
  </si>
  <si>
    <t xml:space="preserve">3.4.4.2</t>
  </si>
  <si>
    <t xml:space="preserve">3.4.4.3</t>
  </si>
  <si>
    <t xml:space="preserve">3.4.4.4</t>
  </si>
  <si>
    <t xml:space="preserve">3.4.4.5</t>
  </si>
  <si>
    <t xml:space="preserve">3.4.4.6</t>
  </si>
  <si>
    <t xml:space="preserve"> 3.5 </t>
  </si>
  <si>
    <t xml:space="preserve">ESTRUTURA EDIFICAÇÃO DE RESÍDUOS E MURO 01</t>
  </si>
  <si>
    <t xml:space="preserve">3.5.1</t>
  </si>
  <si>
    <t xml:space="preserve">3.5.1.1</t>
  </si>
  <si>
    <t xml:space="preserve">3.5.1.2</t>
  </si>
  <si>
    <t xml:space="preserve">3.5.1.3</t>
  </si>
  <si>
    <t xml:space="preserve">3.5.1.4</t>
  </si>
  <si>
    <t xml:space="preserve">3.5.1.5</t>
  </si>
  <si>
    <t xml:space="preserve">3.5.1.6</t>
  </si>
  <si>
    <t xml:space="preserve">3.5.2</t>
  </si>
  <si>
    <t xml:space="preserve">3.5.2.1</t>
  </si>
  <si>
    <t xml:space="preserve">3.5.2.2</t>
  </si>
  <si>
    <t xml:space="preserve">3.5.2.3</t>
  </si>
  <si>
    <t xml:space="preserve">3.5.2.4</t>
  </si>
  <si>
    <t xml:space="preserve">3.5.2.5</t>
  </si>
  <si>
    <t xml:space="preserve">3.5.2.6</t>
  </si>
  <si>
    <t xml:space="preserve">3.5.2.7</t>
  </si>
  <si>
    <t xml:space="preserve">ARMAÇÃO DE SAPATA ISOLADA, VIGA BALDRAME E SAPATA CORRIDA UTILIZANDO AÇO CA-50 DE 8 MM - MONTAGEM. AF_01/2024</t>
  </si>
  <si>
    <t xml:space="preserve">3.5.2.8</t>
  </si>
  <si>
    <t xml:space="preserve">3.5.2.9</t>
  </si>
  <si>
    <t xml:space="preserve">3.5.2.10</t>
  </si>
  <si>
    <t xml:space="preserve"> 3.5.3 </t>
  </si>
  <si>
    <t xml:space="preserve">3.5.3.1</t>
  </si>
  <si>
    <t xml:space="preserve">3.5.3.2</t>
  </si>
  <si>
    <t xml:space="preserve">3.5.3.3</t>
  </si>
  <si>
    <t xml:space="preserve">3.5.3.4</t>
  </si>
  <si>
    <t xml:space="preserve">3.5.4</t>
  </si>
  <si>
    <t xml:space="preserve">VIGAS AÉREAS</t>
  </si>
  <si>
    <t xml:space="preserve">3.5.4.1</t>
  </si>
  <si>
    <t xml:space="preserve">3.5.4.2</t>
  </si>
  <si>
    <t xml:space="preserve">3.5.4.3</t>
  </si>
  <si>
    <t xml:space="preserve">3.5.4.4</t>
  </si>
  <si>
    <t xml:space="preserve">3.5.5</t>
  </si>
  <si>
    <t xml:space="preserve">3.5.5.1</t>
  </si>
  <si>
    <t xml:space="preserve"> CPU2690 </t>
  </si>
  <si>
    <t xml:space="preserve">LAJE PRÉ-MOLDADA UNIDIRECIONAL, BIAPOIADA, PARA FORRO, ENCHIMENTO EM CERÂMICA, VIGOTA TRELIÇADA, ALTURA TOTAL DA LAJE "LT" = 15 CM (ENCHIMENTO+CAPA) = (10+5)</t>
  </si>
  <si>
    <t xml:space="preserve">3.5.5.2</t>
  </si>
  <si>
    <t xml:space="preserve"> 3.6 </t>
  </si>
  <si>
    <t xml:space="preserve">ESTRUTURA MURO 02</t>
  </si>
  <si>
    <t xml:space="preserve">3.6.1</t>
  </si>
  <si>
    <t xml:space="preserve">3.6.1.1</t>
  </si>
  <si>
    <t xml:space="preserve">LASTRO COM MATERIAL GRANULAR, APLICAÇÃO EM BLOCOS DE COROAMENTO, ESPESSURA DE *5 CM*. AF_01/2024</t>
  </si>
  <si>
    <t xml:space="preserve">3.6.1.2</t>
  </si>
  <si>
    <t xml:space="preserve">3.6.1.3</t>
  </si>
  <si>
    <t xml:space="preserve">3.6.1.4</t>
  </si>
  <si>
    <t xml:space="preserve">3.6.1.5</t>
  </si>
  <si>
    <t xml:space="preserve">3.6.1.6</t>
  </si>
  <si>
    <t xml:space="preserve">3.6.2</t>
  </si>
  <si>
    <t xml:space="preserve">3.6.2.1</t>
  </si>
  <si>
    <t xml:space="preserve">3.6.2.2</t>
  </si>
  <si>
    <t xml:space="preserve">3.6.2.3</t>
  </si>
  <si>
    <t xml:space="preserve">3.6.2.4</t>
  </si>
  <si>
    <t xml:space="preserve">3.6.2.5</t>
  </si>
  <si>
    <t xml:space="preserve">3.6.2.6</t>
  </si>
  <si>
    <t xml:space="preserve">3.6.3</t>
  </si>
  <si>
    <t xml:space="preserve">3.6.3.1</t>
  </si>
  <si>
    <t xml:space="preserve">3.6.3.2</t>
  </si>
  <si>
    <t xml:space="preserve">3.6.3.3</t>
  </si>
  <si>
    <t xml:space="preserve">3.6.3.4</t>
  </si>
  <si>
    <t xml:space="preserve">3.6.4</t>
  </si>
  <si>
    <t xml:space="preserve">3.6.4.1</t>
  </si>
  <si>
    <t xml:space="preserve">3.6.4.2</t>
  </si>
  <si>
    <t xml:space="preserve">3.6.4.3</t>
  </si>
  <si>
    <t xml:space="preserve">3.6.4.4</t>
  </si>
  <si>
    <t xml:space="preserve"> 3.7 </t>
  </si>
  <si>
    <t xml:space="preserve">ESTRUTURA MURO 03</t>
  </si>
  <si>
    <t xml:space="preserve">3.7.1</t>
  </si>
  <si>
    <t xml:space="preserve">3.7.1.1</t>
  </si>
  <si>
    <t xml:space="preserve">3.7.1.2</t>
  </si>
  <si>
    <t xml:space="preserve">3.7.1.3</t>
  </si>
  <si>
    <t xml:space="preserve">3.7.1.4</t>
  </si>
  <si>
    <t xml:space="preserve">3.7.1.5</t>
  </si>
  <si>
    <t xml:space="preserve">3.7.1.6</t>
  </si>
  <si>
    <t xml:space="preserve">3.7.2</t>
  </si>
  <si>
    <t xml:space="preserve">3.7.2.1</t>
  </si>
  <si>
    <t xml:space="preserve">3.7.2.2</t>
  </si>
  <si>
    <t xml:space="preserve">3.7.2.3</t>
  </si>
  <si>
    <t xml:space="preserve">3.7.2.4</t>
  </si>
  <si>
    <t xml:space="preserve">3.7.2.5</t>
  </si>
  <si>
    <t xml:space="preserve">3.7.2.6</t>
  </si>
  <si>
    <t xml:space="preserve">3.7.3</t>
  </si>
  <si>
    <t xml:space="preserve">3.7.3.1</t>
  </si>
  <si>
    <t xml:space="preserve">3.7.3.2</t>
  </si>
  <si>
    <t xml:space="preserve">3.7.3.3</t>
  </si>
  <si>
    <t xml:space="preserve">3.7.3.4</t>
  </si>
  <si>
    <t xml:space="preserve">3.7.4</t>
  </si>
  <si>
    <t xml:space="preserve">3.7.4.1</t>
  </si>
  <si>
    <t xml:space="preserve">3.7.4.2</t>
  </si>
  <si>
    <t xml:space="preserve">3.7.4.3</t>
  </si>
  <si>
    <t xml:space="preserve">3.7.4.4</t>
  </si>
  <si>
    <t xml:space="preserve"> 3.8 </t>
  </si>
  <si>
    <t xml:space="preserve">ESTRUTURA MURO 04</t>
  </si>
  <si>
    <t xml:space="preserve">3.8.1</t>
  </si>
  <si>
    <t xml:space="preserve">3.8.1.1</t>
  </si>
  <si>
    <t xml:space="preserve">3.8.1.2</t>
  </si>
  <si>
    <t xml:space="preserve">3.8.1.3</t>
  </si>
  <si>
    <t xml:space="preserve">3.8.1.4</t>
  </si>
  <si>
    <t xml:space="preserve">3.8.1.5</t>
  </si>
  <si>
    <t xml:space="preserve">3.8.1.6</t>
  </si>
  <si>
    <t xml:space="preserve">3.8.2</t>
  </si>
  <si>
    <t xml:space="preserve">3.8.2.1</t>
  </si>
  <si>
    <t xml:space="preserve">3.8.2.2</t>
  </si>
  <si>
    <t xml:space="preserve">3.8.2.3</t>
  </si>
  <si>
    <t xml:space="preserve">3.8.2.4</t>
  </si>
  <si>
    <t xml:space="preserve">3.8.2.5</t>
  </si>
  <si>
    <t xml:space="preserve">3.8.2.6</t>
  </si>
  <si>
    <t xml:space="preserve">3.8.3</t>
  </si>
  <si>
    <t xml:space="preserve">3.8.3.1</t>
  </si>
  <si>
    <t xml:space="preserve">3.8.3.2</t>
  </si>
  <si>
    <t xml:space="preserve">3.8.3.3</t>
  </si>
  <si>
    <t xml:space="preserve">3.8.3.4</t>
  </si>
  <si>
    <t xml:space="preserve">3.8.4</t>
  </si>
  <si>
    <t xml:space="preserve">3.8.4.1</t>
  </si>
  <si>
    <t xml:space="preserve">3.8.4.2</t>
  </si>
  <si>
    <t xml:space="preserve">3.8.4.3</t>
  </si>
  <si>
    <t xml:space="preserve">3.8.4.4</t>
  </si>
  <si>
    <t xml:space="preserve"> 3.9 </t>
  </si>
  <si>
    <t xml:space="preserve">ESTRUTURA MURO 05</t>
  </si>
  <si>
    <t xml:space="preserve">3.9.1</t>
  </si>
  <si>
    <t xml:space="preserve">3.9.1.1</t>
  </si>
  <si>
    <t xml:space="preserve">3.9.1.2</t>
  </si>
  <si>
    <t xml:space="preserve">3.9.1.3</t>
  </si>
  <si>
    <t xml:space="preserve">3.9.1.4</t>
  </si>
  <si>
    <t xml:space="preserve">3.9.1.5</t>
  </si>
  <si>
    <t xml:space="preserve">3.9.1.6</t>
  </si>
  <si>
    <t xml:space="preserve">3.9.2</t>
  </si>
  <si>
    <t xml:space="preserve">3.9.2.1</t>
  </si>
  <si>
    <t xml:space="preserve">3.9.2.2</t>
  </si>
  <si>
    <t xml:space="preserve">3.9.2.3</t>
  </si>
  <si>
    <t xml:space="preserve">3.9.2.4</t>
  </si>
  <si>
    <t xml:space="preserve">3.9.2.5</t>
  </si>
  <si>
    <t xml:space="preserve">3.9.3</t>
  </si>
  <si>
    <t xml:space="preserve">3.9.3.1</t>
  </si>
  <si>
    <t xml:space="preserve">3.9.3.2</t>
  </si>
  <si>
    <t xml:space="preserve">3.9.3.3</t>
  </si>
  <si>
    <t xml:space="preserve">3.9.3.4</t>
  </si>
  <si>
    <t xml:space="preserve">3.9.3.5</t>
  </si>
  <si>
    <t xml:space="preserve">CANTONEIRA (ABAS IGUAIS) EM ACO CARBONO, 38,1 MM X 3,17 MM (L X E), 3,48 KG/M</t>
  </si>
  <si>
    <t xml:space="preserve">3.9.3.6</t>
  </si>
  <si>
    <t xml:space="preserve">PC_2021_05</t>
  </si>
  <si>
    <t xml:space="preserve">PORTÃO 4,6 X 2,4 m | GALVANIZADO E PINTADO COM ESMALTE SINTÉTICO</t>
  </si>
  <si>
    <t xml:space="preserve"> 3.10 </t>
  </si>
  <si>
    <t xml:space="preserve">ESTRUTURA MURO 06</t>
  </si>
  <si>
    <t xml:space="preserve">3.10.1</t>
  </si>
  <si>
    <t xml:space="preserve">3.10.1.1</t>
  </si>
  <si>
    <t xml:space="preserve">3.10.1.2</t>
  </si>
  <si>
    <t xml:space="preserve">3.10.1.3</t>
  </si>
  <si>
    <t xml:space="preserve">3.10.1.4</t>
  </si>
  <si>
    <t xml:space="preserve">3.10.1.5</t>
  </si>
  <si>
    <t xml:space="preserve">3.10.1.6</t>
  </si>
  <si>
    <t xml:space="preserve">3.10.2</t>
  </si>
  <si>
    <t xml:space="preserve">3.10.2.1</t>
  </si>
  <si>
    <t xml:space="preserve">3.10.2.2</t>
  </si>
  <si>
    <t xml:space="preserve">3.10.2.3</t>
  </si>
  <si>
    <t xml:space="preserve">3.10.2.4</t>
  </si>
  <si>
    <t xml:space="preserve">3.10.2.5</t>
  </si>
  <si>
    <t xml:space="preserve">3.10.3</t>
  </si>
  <si>
    <t xml:space="preserve">3.10.3.1</t>
  </si>
  <si>
    <t xml:space="preserve">3.10.3.2</t>
  </si>
  <si>
    <t xml:space="preserve">3.10.3.3</t>
  </si>
  <si>
    <t xml:space="preserve">3.10.3.4</t>
  </si>
  <si>
    <t xml:space="preserve">3.10.3.5</t>
  </si>
  <si>
    <t xml:space="preserve">3.10.3.6</t>
  </si>
  <si>
    <t xml:space="preserve">ALVENARIA, VEDAÇÕES E DIVISÓRIAS</t>
  </si>
  <si>
    <t xml:space="preserve"> 4.1 </t>
  </si>
  <si>
    <t xml:space="preserve">ALVENARIA DE VEDAÇÃO</t>
  </si>
  <si>
    <t xml:space="preserve"> 4.1.1 </t>
  </si>
  <si>
    <t xml:space="preserve">ALVENARIA DE VEDAÇÃO DE BLOCOS CERÂMICOS FURADOS NA VERTICAL DE 9X19X39 CM (ESPESSURA 9 CM) E ARGAMASSA DE ASSENTAMENTO COM PREPARO EM BETONEIRA. AF_12/2021</t>
  </si>
  <si>
    <t xml:space="preserve"> 4.1.2</t>
  </si>
  <si>
    <t xml:space="preserve">ALVENARIA DE VEDAÇÃO DE BLOCOS CERÂMICOS FURADOS NA VERTICAL DE 14X19X39 CM (ESPESSURA 14 CM) E ARGAMASSA DE ASSENTAMENTO COM PREPARO EM BETONEIRA. AF_12/2021</t>
  </si>
  <si>
    <t xml:space="preserve"> 4.1.3</t>
  </si>
  <si>
    <t xml:space="preserve">ALVENARIA DE VEDAÇÃO DE BLOCOS CERÂMICOS FURADOS NA VERTICAL DE 19X19X39 CM (ESPESSURA 19 CM) E ARGAMASSA DE ASSENTAMENTO COM PREPARO EM BETONEIRA. AF_12/2021</t>
  </si>
  <si>
    <t xml:space="preserve"> 4.1.4</t>
  </si>
  <si>
    <t xml:space="preserve"> CPU3114 </t>
  </si>
  <si>
    <t xml:space="preserve">PLACA CIMENTÍCIA E =10MM, PARA FECHAMENTO DA FACHADA (1 LADO/FACE), JUNTAS APARENTES, FIXADA EM ESTRUTURA METALICA, EXCLUSIVE ESTA (FORNECIMENTO E ASSENTAMENTO)</t>
  </si>
  <si>
    <t xml:space="preserve"> 4.1.5</t>
  </si>
  <si>
    <t xml:space="preserve"> CPU2535 </t>
  </si>
  <si>
    <t xml:space="preserve">COBOGO DE CIMENTO (ELEMENTO VAZADO, CIRCULAR), 30 X 30 X 5CM, ASSENTADO COM ARGAMASSA DE CIMENTO E AREIA</t>
  </si>
  <si>
    <t xml:space="preserve"> 4.1.6</t>
  </si>
  <si>
    <t xml:space="preserve">VERGA MOLDADA IN LOCO COM UTILIZAÇÃO DE BLOCOS CANALETA, ESPESSURA DE *20* CM. AF_03/2024</t>
  </si>
  <si>
    <t xml:space="preserve"> 4.1.7</t>
  </si>
  <si>
    <t xml:space="preserve">CONTRAVERGA MOLDADA IN LOCO COM UTILIZAÇÃO DE BLOCOS CANALETA, ESPESSURA DE *20* CM. AF_03/2024</t>
  </si>
  <si>
    <t xml:space="preserve"> 4.1.8</t>
  </si>
  <si>
    <t xml:space="preserve">FIXAÇÃO (ENCUNHAMENTO) DE ALVENARIA DE VEDAÇÃO COM ARGAMASSA APLICADA COM BISNAGA. AF_03/2024</t>
  </si>
  <si>
    <t xml:space="preserve"> 4.2 </t>
  </si>
  <si>
    <t xml:space="preserve">DRYWALL</t>
  </si>
  <si>
    <t xml:space="preserve"> 4.2.1 </t>
  </si>
  <si>
    <t xml:space="preserve">PAREDE COM SISTEMA EM CHAPAS DE GESSO PARA DRYWALL, USO INTERNO, COM DUAS FACES SIMPLES E ESTRUTURA METÁLICA COM GUIAS SIMPLES PARA PAREDES COM ÁREA LÍQUIDA MAIOR OU IGUAL A 6 M2, COM VÃOS. AF_07/2023_PS</t>
  </si>
  <si>
    <t xml:space="preserve"> 4.2.2 </t>
  </si>
  <si>
    <t xml:space="preserve"> CPU1942 </t>
  </si>
  <si>
    <t xml:space="preserve">PAREDE COM SISTEMA EM CHAPAS DE GESSO RU PARA DRYWALL, USO INTERNO, COM DUAS FACES SIMPLES E ESTRUTURA METÁLICA COM GUIAS SIMPLES PARA PAREDES COM ÁREA LÍQUIDA MAIOR OU IGUAL A 6 M2, COM VÃOS. AF_07/2023_PS</t>
  </si>
  <si>
    <t xml:space="preserve"> 4.2.3 </t>
  </si>
  <si>
    <t xml:space="preserve">INSTALAÇÃO DE REFORÇO DE MADEIRA EM PAREDE DRYWALL. AF_07/2023</t>
  </si>
  <si>
    <t xml:space="preserve"> 4.3 </t>
  </si>
  <si>
    <t xml:space="preserve">DIVISÓRIAS</t>
  </si>
  <si>
    <t xml:space="preserve"> 4.3.1 </t>
  </si>
  <si>
    <t xml:space="preserve">DIVISORIA SANITÁRIA, TIPO CABINE, EM PAINEL DE GRANILITE, ESP = 3CM, ASSENTADO COM ARGAMASSA COLANTE AC III-E, EXCLUSIVE FERRAGENS. AF_01/2021</t>
  </si>
  <si>
    <t xml:space="preserve">COBERTURA</t>
  </si>
  <si>
    <t xml:space="preserve"> 5.1 </t>
  </si>
  <si>
    <t xml:space="preserve"> 5.1.1 </t>
  </si>
  <si>
    <t xml:space="preserve">ESTRUTURA METÁLICA COBERTURA CENTRAL E MARQUISE FACHADA + ESTRUTURA DE MADEIRA TELHADO</t>
  </si>
  <si>
    <t xml:space="preserve"> 5.1.1.1 </t>
  </si>
  <si>
    <t xml:space="preserve"> 5.1.1.2</t>
  </si>
  <si>
    <t xml:space="preserve"> 5.1.1.3</t>
  </si>
  <si>
    <t xml:space="preserve"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</si>
  <si>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5.1.1.4</t>
  </si>
  <si>
    <t xml:space="preserve">TRAMA DE MADEIRA COMPOSTA POR TERÇAS PARA TELHADOS DE ATÉ 2 ÁGUAS PARA TELHA ONDULADA DE FIBROCIMENTO, METÁLICA, PLÁSTICA OU TERMOACÚSTICA, INCLUSO TRANSPORTE VERTICAL. AF_07/2019</t>
  </si>
  <si>
    <t xml:space="preserve"> 5.1.2 </t>
  </si>
  <si>
    <t xml:space="preserve">TELHAMENTO</t>
  </si>
  <si>
    <t xml:space="preserve"> 5.1.2.1 </t>
  </si>
  <si>
    <t xml:space="preserve"> CPU2684 </t>
  </si>
  <si>
    <t xml:space="preserve">TELHAMENTO COM TELHA METÁLICA TP-40 PRÉ-PINTADA COM PINTURA ELETROSTÁTICA NA COR BRANCA, 0,50MM, ATÉ DUAS ÁGUAS, INCLUSO IÇAMENTO</t>
  </si>
  <si>
    <t xml:space="preserve"> 5.1.3 </t>
  </si>
  <si>
    <t xml:space="preserve">COMPLEMENTOS</t>
  </si>
  <si>
    <t xml:space="preserve"> 5.1.3.1 </t>
  </si>
  <si>
    <t xml:space="preserve">CALHA EM CHAPA DE AÇO GALVANIZADO NÚMERO 24, DESENVOLVIMENTO DE 100 CM, INCLUSO TRANSPORTE VERTICAL. AF_07/2019</t>
  </si>
  <si>
    <t xml:space="preserve"> 5.1.3.2 </t>
  </si>
  <si>
    <t xml:space="preserve">CUMEEIRA PARA TELHA DE FIBROCIMENTO ESTRUTURAL E = 6 MM, INCLUSO ACESSÓRIOS DE FIXAÇÃO E IÇAMENTO. AF_07/2019</t>
  </si>
  <si>
    <t xml:space="preserve"> 5.1.3.3 </t>
  </si>
  <si>
    <t xml:space="preserve">RUFO EM CHAPA DE AÇO GALVANIZADO NÚMERO 24, CORTE DE 25 CM, INCLUSO TRANSPORTE VERTICAL. AF_07/2019</t>
  </si>
  <si>
    <t xml:space="preserve"> 5.2 </t>
  </si>
  <si>
    <t xml:space="preserve"> 5.2.1 </t>
  </si>
  <si>
    <t xml:space="preserve"> 5.2.1.1 </t>
  </si>
  <si>
    <t xml:space="preserve"> 5.2.1.2 </t>
  </si>
  <si>
    <t xml:space="preserve"> CPU3115 </t>
  </si>
  <si>
    <t xml:space="preserve">FECHAMENTO LATERAL COM TELHA METÁLICA COM PINTURA ELETROSTÁTICA 0,50 MM COM ACESSÓRIOS</t>
  </si>
  <si>
    <t xml:space="preserve"> 5.2.2 </t>
  </si>
  <si>
    <t xml:space="preserve"> 5.2.2.1 </t>
  </si>
  <si>
    <t xml:space="preserve"> 5.3 </t>
  </si>
  <si>
    <t xml:space="preserve"> 5.3.1 </t>
  </si>
  <si>
    <t xml:space="preserve"> 5.3.1.1 </t>
  </si>
  <si>
    <t xml:space="preserve"> 5.3.1.2</t>
  </si>
  <si>
    <t xml:space="preserve"> 5.3.2 </t>
  </si>
  <si>
    <t xml:space="preserve"> 5.3.2.1 </t>
  </si>
  <si>
    <t xml:space="preserve"> 5.3.3 </t>
  </si>
  <si>
    <t xml:space="preserve"> 5.3.3.1 </t>
  </si>
  <si>
    <t xml:space="preserve">COMPARTIMENTO RESERVATÓRIO (ALVENARIA E ACABAMENTOS)</t>
  </si>
  <si>
    <t xml:space="preserve"> 6.1 </t>
  </si>
  <si>
    <t xml:space="preserve"> 6.2 </t>
  </si>
  <si>
    <t xml:space="preserve">CHAPISCO APLICADO EM ALVENARIA (COM PRESENÇA DE VÃOS) E ESTRUTURAS DE CONCRETO DE FACHADA, COM COLHER DE PEDREIRO. ARGAMASSA TRAÇO 1:3 COM PREPARO EM BETONEIRA 400L. AF_10/2022</t>
  </si>
  <si>
    <t xml:space="preserve"> 6.3 </t>
  </si>
  <si>
    <t xml:space="preserve">MASSA ÚNICA, EM ARGAMASSA TRAÇO 1:2:8 PREPARO MECÂNICO, APLICADA MANUALMENTE EM PAREDES INTERNAS DE AMBIENTES COM ÁREA MAIOR QUE 10M², E = 10MM, COM TALISCAS. AF_03/2024</t>
  </si>
  <si>
    <t xml:space="preserve"> 6.4 </t>
  </si>
  <si>
    <t xml:space="preserve">AGETOP CIVIL</t>
  </si>
  <si>
    <t xml:space="preserve">FECHAMENTO LATERAL COM TELHA METÁLICA COM PINTURA ELETROSTÁTICA 0,65 MM COM ACESSÓRIOS</t>
  </si>
  <si>
    <t xml:space="preserve">ESQUADRIAS E GUARDA-CORPOS</t>
  </si>
  <si>
    <t xml:space="preserve"> 7.1 </t>
  </si>
  <si>
    <t xml:space="preserve">ESQUADRIAS DE MADEIRA</t>
  </si>
  <si>
    <t xml:space="preserve"> 7.1.1 </t>
  </si>
  <si>
    <t xml:space="preserve">PORTAS DE MADEIRA</t>
  </si>
  <si>
    <t xml:space="preserve"> 7.1.1.1 </t>
  </si>
  <si>
    <t xml:space="preserve"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</si>
  <si>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7.1.1.2</t>
  </si>
  <si>
    <t xml:space="preserve"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</si>
  <si>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7.1.1.3</t>
  </si>
  <si>
    <t xml:space="preserve">PORTA DE MADEIRA COMPENSADA LISA PARA PINTURA, 120X210X3,5CM, 2 FOLHAS, INCLUSO ADUELA 2A, ALIZAR 2A E DOBRADIÇAS. AF_12/2019</t>
  </si>
  <si>
    <t xml:space="preserve"> 7.1.1.4</t>
  </si>
  <si>
    <t xml:space="preserve"> CPU2199 </t>
  </si>
  <si>
    <t xml:space="preserve">PORTA COMPLETA MADEIRA 2 FL.2,00x2,10m COM VISOR/VIDRO</t>
  </si>
  <si>
    <t xml:space="preserve"> 7.1.1.5</t>
  </si>
  <si>
    <t xml:space="preserve"> CPU2536 </t>
  </si>
  <si>
    <t xml:space="preserve">PORTA COMPLETA MADEIRA 2,20m CORRER COM FERRAGENS</t>
  </si>
  <si>
    <t xml:space="preserve"> 7.2 </t>
  </si>
  <si>
    <t xml:space="preserve">ESQUADRIAS DE ALUMÍNIO</t>
  </si>
  <si>
    <t xml:space="preserve"> 7.2.1 </t>
  </si>
  <si>
    <t xml:space="preserve">PORTAS DE ALUMÍNIO</t>
  </si>
  <si>
    <t xml:space="preserve"> 7.2.1.1 </t>
  </si>
  <si>
    <t xml:space="preserve"> CPU2537 </t>
  </si>
  <si>
    <t xml:space="preserve">PORTA VENEZIANA DE ABRIR EM ALUMÍNIO, SOB MEDIDA</t>
  </si>
  <si>
    <t xml:space="preserve"> 7.2.1.2</t>
  </si>
  <si>
    <t xml:space="preserve"> CPU2202 </t>
  </si>
  <si>
    <t xml:space="preserve">PORTA DE ALUMÍNIO ANODIZADO, COM VENEZIANA, 2 FOLHAS, ABERTURA DE GIRO 1.50X2,10M</t>
  </si>
  <si>
    <t xml:space="preserve">un</t>
  </si>
  <si>
    <t xml:space="preserve"> 7.2.1.3</t>
  </si>
  <si>
    <t xml:space="preserve"> CPU2686 </t>
  </si>
  <si>
    <t xml:space="preserve">PORTA DE ALUMÍNIO ANODIZADO COM VIDRO, 3 FOLHAS, ABERTURA DE CORRER</t>
  </si>
  <si>
    <t xml:space="preserve"> 7.2.1.4</t>
  </si>
  <si>
    <t xml:space="preserve"> CPU2541 </t>
  </si>
  <si>
    <t xml:space="preserve">PORTA ALUMINIO ANODIZADO NATURAL 1 FOLHA DE ABRIR</t>
  </si>
  <si>
    <t xml:space="preserve"> 7.2.1.5</t>
  </si>
  <si>
    <t xml:space="preserve">PORTA DE CORRER DE ALUMÍNIO, COM DUAS FOLHAS PARA VIDRO, INCLUSO VIDRO LISO INCOLOR, FECHADURA E PUXADOR, SEM ALIZAR. AF_12/2019</t>
  </si>
  <si>
    <t xml:space="preserve"> 7.2.1.6</t>
  </si>
  <si>
    <t xml:space="preserve"> CPU2476 </t>
  </si>
  <si>
    <t xml:space="preserve">PORTA CAMARÃO 8 FOLHAS EM ALUMINIO ANODIZADO, ACABAMENTO E PINTURA NA COR BRANCA</t>
  </si>
  <si>
    <t xml:space="preserve"> 7.2.1.7</t>
  </si>
  <si>
    <t xml:space="preserve"> CPU3135 </t>
  </si>
  <si>
    <t xml:space="preserve">PORTA EM VIDRO TEMPERADO 10MM, INCOLOR, INCLUSIVE FERRAGENS DE FIXAÇÃO E INSTALAÇÃO, EXCLUSIVE PUXADOR</t>
  </si>
  <si>
    <t xml:space="preserve"> 7.2.2 </t>
  </si>
  <si>
    <t xml:space="preserve">JANELAS DE ALUMÍNIO</t>
  </si>
  <si>
    <t xml:space="preserve"> 7.2.2.1 </t>
  </si>
  <si>
    <t xml:space="preserve"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</si>
  <si>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7.2.2.2 </t>
  </si>
  <si>
    <t xml:space="preserve">CAIXILHO FIXO DE ALUMÍNIO PARA VIDRO (VIDRO INCLUSO), BATENTE/ REQUADRO DE 4 A 14 CM, SEM GUARNIÇÃO/ ALIZAR, FIXAÇÃO COM PARAFUSOS, VEDAÇÃO COM SILICONE, EXCLUSIVE CONTRAMARCO - FORNECIMENTO E INSTALAÇÃO. AF_11/2024</t>
  </si>
  <si>
    <t xml:space="preserve"> 7.2.2.3 </t>
  </si>
  <si>
    <t xml:space="preserve"> CPU2687 </t>
  </si>
  <si>
    <t xml:space="preserve">JANELA DE CORRER 4 FOLHAS EM ALUMINIO NATURAL COM VIDRO 6MM</t>
  </si>
  <si>
    <t xml:space="preserve"> 7.2.2.4 </t>
  </si>
  <si>
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</si>
  <si>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7.3 </t>
  </si>
  <si>
    <t xml:space="preserve">ESQUADRIAS METÁLICAS</t>
  </si>
  <si>
    <t xml:space="preserve"> 7.3.1 </t>
  </si>
  <si>
    <t xml:space="preserve">PORTAS METÁLICAS</t>
  </si>
  <si>
    <t xml:space="preserve"> 7.3.1.1 </t>
  </si>
  <si>
    <t xml:space="preserve"> CPU2544 </t>
  </si>
  <si>
    <t xml:space="preserve">PORTA CORTA FOGO, DE ABRIR, 02 FOLHAS, EM CHAPA DE AÇO GALVANIZADO Nº24, BATENTE EM CHAPA Nº18, CLASSE 90, ISOLANTE EM MANTA CERÂMICA INCOMBUSTÍVEL E=5CM,DOBRADIÇAS TIPO HELICOIDAL EM AÇO 1010/1020, E FECHADURA REVERSÍVEL SEM CHAVE</t>
  </si>
  <si>
    <t xml:space="preserve"> 7.4 </t>
  </si>
  <si>
    <t xml:space="preserve">ACESSÓRIOS</t>
  </si>
  <si>
    <t xml:space="preserve"> 7.4.1 </t>
  </si>
  <si>
    <t xml:space="preserve"> CPU2545 </t>
  </si>
  <si>
    <t xml:space="preserve">PUXADOR DUPLO EM AÇO INOXIDÁVEL, PARA PORTA DE MADEIRA, ALUMÍNIO OU VIDRO, DE 350 MM</t>
  </si>
  <si>
    <t xml:space="preserve"> 7.4.2</t>
  </si>
  <si>
    <t xml:space="preserve"> CPU2546 </t>
  </si>
  <si>
    <t xml:space="preserve">BARRA DE APOIO, RETA, FIXA, EM AÇO INOX, L=40CM, D=1 1/4", JACKWAL OU SIMILAR</t>
  </si>
  <si>
    <t xml:space="preserve"> 7.4.3</t>
  </si>
  <si>
    <t xml:space="preserve"> CPU2547 </t>
  </si>
  <si>
    <t xml:space="preserve">ALIZAR ALUMINIO PINTURA ELETROSTATICA BRANCA</t>
  </si>
  <si>
    <t xml:space="preserve"> 7.4.4</t>
  </si>
  <si>
    <t xml:space="preserve"> CPU2549 </t>
  </si>
  <si>
    <t xml:space="preserve">FECHADURA COM MAÇANETA TIPO ALAVANCA EM AÇO INOXIDÁVEL, PARA PORTA EXTERNA</t>
  </si>
  <si>
    <t xml:space="preserve"> 7.4.5</t>
  </si>
  <si>
    <t xml:space="preserve">TARJETA TIPO LIVRE/OCUPADO PARA PORTA DE BANHEIRO. AF_12/2019</t>
  </si>
  <si>
    <t xml:space="preserve"> 7.4.6</t>
  </si>
  <si>
    <t xml:space="preserve"> CPU2551 </t>
  </si>
  <si>
    <t xml:space="preserve">FERRAGENS PARA MÓDULO DE JANELA DE ALUMÍNIO MÁXIM AR, INCLUSIVE FECHO E BRAÇO, FORNECIMENTO E INSTALAÇÃO, EXCLUSIVE JANELA</t>
  </si>
  <si>
    <t xml:space="preserve"> 7.4.7</t>
  </si>
  <si>
    <t xml:space="preserve"> CPU3136 </t>
  </si>
  <si>
    <t xml:space="preserve">INSTALAÇÃO DE BARRA ANTI-PÂNICO DUPLA C/ TRAVA EM AÇO INOX DIÂM. 1 1/2</t>
  </si>
  <si>
    <t xml:space="preserve">CJ</t>
  </si>
  <si>
    <t xml:space="preserve"> 7.5 </t>
  </si>
  <si>
    <t xml:space="preserve">GUARDA-CORPO E CORRIMÃO</t>
  </si>
  <si>
    <t xml:space="preserve"> 7.5.1 </t>
  </si>
  <si>
    <t xml:space="preserve"> CPU3214 </t>
  </si>
  <si>
    <t xml:space="preserve">CORRIMÃO EM AÇO INOX Ø=1 1/2", DUPLO, H=90CM</t>
  </si>
  <si>
    <t xml:space="preserve">m</t>
  </si>
  <si>
    <t xml:space="preserve"> 7.6 </t>
  </si>
  <si>
    <t xml:space="preserve">GRADES DE PROTEÇÃO ESQUADRIAS EXTERNAS</t>
  </si>
  <si>
    <t xml:space="preserve"> 7.6.1 </t>
  </si>
  <si>
    <t xml:space="preserve"> CPU2694 </t>
  </si>
  <si>
    <t xml:space="preserve">PORTA DE ABRIR, DUAS FOLHAS, EM FERRO GALVANIZADO, BARRA QUADRADA 5/8", COM FUNDO E PINTURA ESMALTE SINTÉTICO ACETINADO</t>
  </si>
  <si>
    <t xml:space="preserve"> 7.6.2</t>
  </si>
  <si>
    <t xml:space="preserve"> CPU2691 </t>
  </si>
  <si>
    <t xml:space="preserve">GRADES EM FERRO GALVANIZADO, BARRA QUADRADA 5/8", COM FUNDO E PINTURA ESMALTE SINTÉTICO ACETINADO</t>
  </si>
  <si>
    <t xml:space="preserve"> 7.6.3</t>
  </si>
  <si>
    <t xml:space="preserve"> 14.002.0035-0 </t>
  </si>
  <si>
    <t xml:space="preserve">EMOP</t>
  </si>
  <si>
    <t xml:space="preserve">PORTA DE ENROLAR AUTOMATICA,COMPLETA,TIPO MEIA CANA MICROPER FURADA (TRANSVISION).FORNECIMENTO E COLOCACAO FURADA(TRANSVISION),EM ACO GALV.NATURAL CHAPA Nº22.FORN/COLO</t>
  </si>
  <si>
    <t xml:space="preserve">REVESTIMENTO DE PAREDE</t>
  </si>
  <si>
    <t xml:space="preserve"> 8.1 </t>
  </si>
  <si>
    <t xml:space="preserve">REVESTIMENTO ARGAMASSADO</t>
  </si>
  <si>
    <t xml:space="preserve"> 8.1.1 </t>
  </si>
  <si>
    <t xml:space="preserve"> 8.1.2 </t>
  </si>
  <si>
    <t xml:space="preserve"> 8.1.3 </t>
  </si>
  <si>
    <t xml:space="preserve">EMBOÇO, EM ARGAMASSA TRAÇO 1:2:8, PREPARO MECÂNICO, APLICADO MANUALMENTE EM PAREDES INTERNAS DE AMBIENTES COM ÁREA MAIOR QUE 10M², E = 10MM, COM TALISCAS. AF_03/2024</t>
  </si>
  <si>
    <t xml:space="preserve"> 8.2 </t>
  </si>
  <si>
    <t xml:space="preserve">REVESTIMENTO CERÂMICO</t>
  </si>
  <si>
    <t xml:space="preserve"> 8.2.1 </t>
  </si>
  <si>
    <t xml:space="preserve">REVESTIMENTO CERÂMICO PARA PAREDES INTERNAS COM PLACAS TIPO ESMALTADA DE DIMENSÕES 60X60 CM APLICADAS NA ALTURA INTEIRA DAS PAREDES. AF_02/2023_PE</t>
  </si>
  <si>
    <t xml:space="preserve"> 8.2.2 </t>
  </si>
  <si>
    <t xml:space="preserve"> CPU2902 </t>
  </si>
  <si>
    <t xml:space="preserve">REVESTIMENTO CERÂMICO, TIPO TIJOLINHO, PARA PAREDE, 20 X 06 VERMELHO, APLICADO COM ARGAMASSA INDUSTRIALIZADA AC-III, EXCLUSIVE REGULARIZAÇÃO DE BASE OU EMBOÇO</t>
  </si>
  <si>
    <t xml:space="preserve"> 8.3 </t>
  </si>
  <si>
    <t xml:space="preserve">REVESTIMENTO SINTETICO</t>
  </si>
  <si>
    <t xml:space="preserve">8.3.1</t>
  </si>
  <si>
    <t xml:space="preserve"> CPU2901 </t>
  </si>
  <si>
    <t xml:space="preserve">PISO EMBORRACHADO PARA AMORTECIMENTO DE IMPACTO, ESPESSURA 5,0 CM OU SIMILAR QUE ATENDA ABSORÇÃO DE IMPACTO A QUEDA DE ALTURA DE 1,50M CONFORME NBR 16071</t>
  </si>
  <si>
    <t xml:space="preserve">REVESTIMENTO DE PISO INTERNO</t>
  </si>
  <si>
    <t xml:space="preserve"> 9.1 </t>
  </si>
  <si>
    <t xml:space="preserve"> 9.1.1 </t>
  </si>
  <si>
    <t xml:space="preserve">EXECUÇÃO DE PASSEIO (CALÇADA) OU PISO DE CONCRETO COM CONCRETO MOLDADO IN LOCO, USINADO, ACABAMENTO CONVENCIONAL, ESPESSURA 8 CM, ARMADO. AF_08/2022</t>
  </si>
  <si>
    <t xml:space="preserve"> 9.1.2 </t>
  </si>
  <si>
    <t xml:space="preserve"> CPU2552 </t>
  </si>
  <si>
    <t xml:space="preserve">REGULARIZAÇÃO DE BASE PARA REVEST. DE PISOS COM ARG. TRAÇO T4, ESP. MÉDIA = 2,5CM</t>
  </si>
  <si>
    <t xml:space="preserve"> 9.2 </t>
  </si>
  <si>
    <t xml:space="preserve">REVESTIMENTO CERÂMICO TIPO PORCELANATO</t>
  </si>
  <si>
    <t xml:space="preserve">9.2.1</t>
  </si>
  <si>
    <t xml:space="preserve">REVESTIMENTO CERÂMICO PARA PISO COM PLACAS TIPO PORCELANATO DE DIMENSÕES 80X80 CM APLICADA EM AMBIENTES DE ÁREA MENOR QUE 5 M². AF_02/2023_PE</t>
  </si>
  <si>
    <t xml:space="preserve">9.2.2</t>
  </si>
  <si>
    <t xml:space="preserve">REVESTIMENTO CERÂMICO PARA PISO COM PLACAS TIPO PORCELANATO DE DIMENSÕES 80X80 CM APLICADA EM AMBIENTES DE ÁREA ENTRE 5 M² E 10 M². AF_02/2023_PE</t>
  </si>
  <si>
    <t xml:space="preserve">9.2.3</t>
  </si>
  <si>
    <t xml:space="preserve">REVESTIMENTO CERÂMICO PARA PISO COM PLACAS TIPO PORCELANATO DE DIMENSÕES 80X80 CM APLICADA EM AMBIENTES DE ÁREA MAIOR QUE 10 M². AF_02/2023_PE</t>
  </si>
  <si>
    <t xml:space="preserve"> 9.3 </t>
  </si>
  <si>
    <t xml:space="preserve">RODAPÉ</t>
  </si>
  <si>
    <t xml:space="preserve"> 9.3.1 </t>
  </si>
  <si>
    <t xml:space="preserve"> CPU3212 </t>
  </si>
  <si>
    <t xml:space="preserve">RODAPÉ EM PORCELANATO 7CM DE ALTURA COM PLACAS DE DIMENSÕES 80X80CM</t>
  </si>
  <si>
    <t xml:space="preserve">REVESTIMENTO DE PISO EXTERNO</t>
  </si>
  <si>
    <t xml:space="preserve"> 10.1 </t>
  </si>
  <si>
    <t xml:space="preserve"> 10.1.1 </t>
  </si>
  <si>
    <t xml:space="preserve"> 10.1.1.1 </t>
  </si>
  <si>
    <t xml:space="preserve">EXECUÇÃO DE PASSEIO (CALÇADA) OU PISO DE CONCRETO COM CONCRETO MOLDADO IN LOCO, USINADO C20, ACABAMENTO CONVENCIONAL, NÃO ARMADO. AF_08/2022</t>
  </si>
  <si>
    <t xml:space="preserve"> 10.2 </t>
  </si>
  <si>
    <t xml:space="preserve"> 10.2.1 </t>
  </si>
  <si>
    <t xml:space="preserve"> 10.2.1.1 </t>
  </si>
  <si>
    <t xml:space="preserve"> CPU2900 </t>
  </si>
  <si>
    <t xml:space="preserve">PISO SINTETICO PARA ATLETISMO, MOLDADO NO LOCAL, SEM JUNTAS OU EMENDAS, COM 2 CAMADAS DISTINTAS, SENDO A ANTERIOR COMPOSTA DE UMA MANTA FLEXIVEL DE GRANULOS PRETO DE BORRACHA VULCANIZADA DE GRANULOMETRIA CONTROLADA, AGLOMERADOS COM RESINAS DE POLIURETANO, MOLDADO "IN LOCO" SOBRE A BASE, COM APLICACAO PREVIA DE PRIMER DE POLIURETANO NA CAMADA SUPERIOR (ESPESSURA DE 3MM), E COMPOSTA DE GRANULADO FINO DE BORRACHA EPDM COLORIDA E RESINAS COLORIDAS DE POLIURETANO, COM INIBIDORES DE RAIOS UV QUE SERA APLICADA SOBRE A MANTA COM EQUIPAMENTO DE JATEAMENTO TIPO SPRAY, COM A SUPERFICIE ACABADA, TEXTURADA DE COR VERMELHA TIJOLO, TIPO LISOTAN, LISONDA OU SIMILAR.</t>
  </si>
  <si>
    <t xml:space="preserve"> 10.3 </t>
  </si>
  <si>
    <t xml:space="preserve"> 10.3.1 </t>
  </si>
  <si>
    <t xml:space="preserve"> 10.3.1.1 </t>
  </si>
  <si>
    <t xml:space="preserve">REVESTIMENTO DE TETO</t>
  </si>
  <si>
    <t xml:space="preserve"> 11.1 </t>
  </si>
  <si>
    <t xml:space="preserve"> 11.1.1 </t>
  </si>
  <si>
    <t xml:space="preserve">CHAPISCO APLICADO NO TETO OU EM ALVENARIA E ESTRUTURA, COM ROLO PARA TEXTURA ACRÍLICA. ARGAMASSA INDUSTRIALIZADA COM PREPARO EM MISTURADOR 300 KG. AF_10/2022</t>
  </si>
  <si>
    <t xml:space="preserve"> 11.1.2 </t>
  </si>
  <si>
    <t xml:space="preserve">MASSA ÚNICA, EM ARGAMASSA TRAÇO 1:2:8, PREPARO MECÂNICO, APLICADA MANUALMENTE EM TETO, E = 10MM, COM TALISCAS. AF_03/2024</t>
  </si>
  <si>
    <t xml:space="preserve"> 11.2 </t>
  </si>
  <si>
    <t xml:space="preserve">FORRO</t>
  </si>
  <si>
    <t xml:space="preserve"> 11.2.1 </t>
  </si>
  <si>
    <t xml:space="preserve">FORRO EM DRYWALL, PARA AMBIENTES COMERCIAIS, INCLUSIVE ESTRUTURA BIRECIONAL DE FIXAÇÃO. AF_08/2023_PS</t>
  </si>
  <si>
    <t xml:space="preserve"> 11.2.2</t>
  </si>
  <si>
    <t xml:space="preserve"> 13.55.01 </t>
  </si>
  <si>
    <t xml:space="preserve">SUDECAP</t>
  </si>
  <si>
    <t xml:space="preserve">ALÇAPÃO - 60 X 60CM, CAIXILHO CHAPA 18</t>
  </si>
  <si>
    <t xml:space="preserve">FACHADA</t>
  </si>
  <si>
    <t xml:space="preserve"> 12.1 </t>
  </si>
  <si>
    <t xml:space="preserve"> CPU2899 </t>
  </si>
  <si>
    <t xml:space="preserve">BRISE METÁLICO HUNTER DOUGLAS REF. MINIWAVE # 103 COR PRATA OU SIMILAR, COM ESTRUTURA E MONTAGEM, EXCLUSIVE ANDAIMES OU PLATAFORMA.</t>
  </si>
  <si>
    <t xml:space="preserve">PINTURA</t>
  </si>
  <si>
    <t xml:space="preserve"> 13.1 </t>
  </si>
  <si>
    <t xml:space="preserve">PAREDES</t>
  </si>
  <si>
    <t xml:space="preserve"> 13.1.1 </t>
  </si>
  <si>
    <t xml:space="preserve">FUNDO SELADOR ACRÍLICO, APLICAÇÃO MANUAL EM PAREDE, UMA DEMÃO. AF_04/2023</t>
  </si>
  <si>
    <t xml:space="preserve"> 13.1.2 </t>
  </si>
  <si>
    <t xml:space="preserve">EMASSAMENTO COM MASSA LÁTEX, APLICAÇÃO EM PAREDE, UMA DEMÃO, LIXAMENTO MANUAL. AF_04/2023</t>
  </si>
  <si>
    <t xml:space="preserve"> 13.1.3 </t>
  </si>
  <si>
    <t xml:space="preserve">APLICAÇÃO MANUAL DE MASSA ACRÍLICA EM PAREDES EXTERNAS DE CASAS, UMA DEMÃO. AF_03/2024</t>
  </si>
  <si>
    <t xml:space="preserve"> 13.1.4 </t>
  </si>
  <si>
    <t xml:space="preserve">PINTURA LÁTEX ACRÍLICA ECONÔMICA, APLICAÇÃO MANUAL EM PAREDES, DUAS DEMÃOS. AF_04/2023</t>
  </si>
  <si>
    <t xml:space="preserve"> 13.1.5 </t>
  </si>
  <si>
    <t xml:space="preserve"> 13.2 </t>
  </si>
  <si>
    <t xml:space="preserve">TETO</t>
  </si>
  <si>
    <t xml:space="preserve"> 13.2.1 </t>
  </si>
  <si>
    <t xml:space="preserve">FUNDO SELADOR ACRÍLICO, APLICAÇÃO MANUAL EM TETO, UMA DEMÃO. AF_04/2023</t>
  </si>
  <si>
    <t xml:space="preserve"> 13.2.2 </t>
  </si>
  <si>
    <t xml:space="preserve">EMASSAMENTO COM MASSA LÁTEX, APLICAÇÃO EM TETO, UMA DEMÃO, LIXAMENTO MANUAL. AF_04/2023</t>
  </si>
  <si>
    <t xml:space="preserve"> 13.2.3 </t>
  </si>
  <si>
    <t xml:space="preserve">PINTURA LÁTEX ACRÍLICA ECONÔMICA, APLICAÇÃO MANUAL EM TETO, DUAS DEMÃOS. AF_04/2023</t>
  </si>
  <si>
    <t xml:space="preserve"> 13.3 </t>
  </si>
  <si>
    <t xml:space="preserve">PISO DA QUADRA</t>
  </si>
  <si>
    <t xml:space="preserve"> 13.3.1 </t>
  </si>
  <si>
    <t xml:space="preserve">PINTURA DE PISO COM TINTA EPÓXI, APLICAÇÃO MANUAL, 2 DEMÃOS, INCLUSO PRIMER EPÓXI. AF_05/2021</t>
  </si>
  <si>
    <t xml:space="preserve"> 13.4 </t>
  </si>
  <si>
    <t xml:space="preserve">ESQUADRIAS</t>
  </si>
  <si>
    <t xml:space="preserve"> 13.4.1 </t>
  </si>
  <si>
    <t xml:space="preserve">PINTURA FUNDO NIVELADOR ALQUÍDICO BRANCO EM MADEIRA. AF_01/2021</t>
  </si>
  <si>
    <t xml:space="preserve"> 13.4.2 </t>
  </si>
  <si>
    <t xml:space="preserve">PINTURA TINTA DE ACABAMENTO (PIGMENTADA) ESMALTE SINTÉTICO ACETINADO EM MADEIRA, 2 DEMÃOS. AF_01/2021</t>
  </si>
  <si>
    <t xml:space="preserve">MARMORARIA</t>
  </si>
  <si>
    <t xml:space="preserve"> 14.1 </t>
  </si>
  <si>
    <t xml:space="preserve"> CPU2556 </t>
  </si>
  <si>
    <t xml:space="preserve">TAMPO/BANCADA EM GRANITO BRANCO SIENA, E=2CM</t>
  </si>
  <si>
    <t xml:space="preserve"> 14.2 </t>
  </si>
  <si>
    <t xml:space="preserve">PEITORIL LINEAR EM GRANITO OU MÁRMORE, L = 15CM, ASSENTADO COM ARGAMASSA 1:6 COM ADITIVO. AF_11/2020</t>
  </si>
  <si>
    <t xml:space="preserve"> 14.3</t>
  </si>
  <si>
    <t xml:space="preserve"> CPU2685 </t>
  </si>
  <si>
    <t xml:space="preserve">SOLEIRA EM BASALTO, LUSTRADO, E= *2,0* CM</t>
  </si>
  <si>
    <t xml:space="preserve">LOUÇAS, METAIS E ACESSÓRIOS</t>
  </si>
  <si>
    <t xml:space="preserve"> 15.1 </t>
  </si>
  <si>
    <t xml:space="preserve">EQUIPAMENTOS</t>
  </si>
  <si>
    <t xml:space="preserve"> 15.1.1 </t>
  </si>
  <si>
    <t xml:space="preserve">CHUVEIRO ELÉTRICO COMUM CORPO PLÁSTICO, TIPO DUCHA - FORNECIMENTO E INSTALAÇÃO. AF_01/2020</t>
  </si>
  <si>
    <t xml:space="preserve"> 15.2 </t>
  </si>
  <si>
    <t xml:space="preserve">LOUÇAS</t>
  </si>
  <si>
    <t xml:space="preserve"> 15.2.1 </t>
  </si>
  <si>
    <t xml:space="preserve">VASO SANITÁRIO SIFONADO COM CAIXA ACOPLADA LOUÇA BRANCA - PADRÃO MÉDIO, INCLUSO ENGATE FLEXÍVEL EM METAL CROMADO, 1/2 X 40CM - FORNECIMENTO E INSTALAÇÃO. AF_01/2020</t>
  </si>
  <si>
    <t xml:space="preserve"> 15.2.2</t>
  </si>
  <si>
    <t xml:space="preserve"> CPU2897 </t>
  </si>
  <si>
    <t xml:space="preserve">BACIA SIFONADA COM CAIXA DE DESCARGA ACOPLADA E TAMPA - INFANTIL</t>
  </si>
  <si>
    <t xml:space="preserve"> 15.2.3</t>
  </si>
  <si>
    <t xml:space="preserve"> CPU2698 </t>
  </si>
  <si>
    <t xml:space="preserve">LAVATÓRIO LOUÇA BRANCA COM COLUNA, *44 X 35,5* CM, PADRÃO POPULAR, INCLUSO SIFÃO FLEXÍVEL EM
PVC, VÁLVULA E ENGATE FLEXÍVEL 30CM EM PLÁSTICO PADRÃO POPULAR - FORNECIMENTO E INSTALAÇÃO.</t>
  </si>
  <si>
    <t xml:space="preserve"> 15.2.4</t>
  </si>
  <si>
    <t xml:space="preserve">TANQUE DE LOUÇA BRANCA COM COLUNA, 30L OU EQUIVALENTE, INCLUSO SIFÃO FLEXÍVEL EM PVC, VÁLVULA METÁLICA E TORNEIRA DE METAL CROMADO PADRÃO MÉDIO - FORNECIMENTO E INSTALAÇÃO. AF_01/2020</t>
  </si>
  <si>
    <t xml:space="preserve"> 15.2.5</t>
  </si>
  <si>
    <t xml:space="preserve">MICTÓRIO SIFONADO LOUÇA BRANCA - PADRÃO MÉDIO - FORNECIMENTO E INSTALAÇÃO. AF_01/2020</t>
  </si>
  <si>
    <t xml:space="preserve"> 15.2.6</t>
  </si>
  <si>
    <t xml:space="preserve">CUBA DE EMBUTIR OVAL EM LOUÇA BRANCA, 35 X 50CM OU EQUIVALENTE - FORNECIMENTO E INSTALAÇÃO. AF_01/2020</t>
  </si>
  <si>
    <t xml:space="preserve"> 15.3 </t>
  </si>
  <si>
    <t xml:space="preserve">METAIS E ACESSÓRIOS</t>
  </si>
  <si>
    <t xml:space="preserve"> 15.3.1 </t>
  </si>
  <si>
    <t xml:space="preserve"> CPU2559 </t>
  </si>
  <si>
    <t xml:space="preserve">FUNIL EXPURGO HOSPITALAR DE AÇO INOX 304  290X300MM E= 0,8MM SEM MESA PARA EMBUTIR - MIRNOX OU SIMILAR</t>
  </si>
  <si>
    <t xml:space="preserve"> 15.3.2</t>
  </si>
  <si>
    <t xml:space="preserve">CUBA DE EMBUTIR RETANGULAR DE AÇO INOXIDÁVEL, 46 X 30 X 12 CM - FORNECIMENTO E INSTALAÇÃO. AF_01/2020</t>
  </si>
  <si>
    <t xml:space="preserve"> 15.3.3</t>
  </si>
  <si>
    <t xml:space="preserve">TORNEIRA CROMADA 1/2" OU 3/4" PARA TANQUE, PADRÃO POPULAR - FORNECIMENTO E INSTALAÇÃO. AF_01/2020</t>
  </si>
  <si>
    <t xml:space="preserve"> 15.3.4</t>
  </si>
  <si>
    <t xml:space="preserve"> CPU2560 </t>
  </si>
  <si>
    <t xml:space="preserve">TORNEIRA CLÍNICA COM VOLANTE TIPO ALAVANCA</t>
  </si>
  <si>
    <t xml:space="preserve"> 15.3.5</t>
  </si>
  <si>
    <t xml:space="preserve"> CPU2561 </t>
  </si>
  <si>
    <t xml:space="preserve">TORNEIRA CLÍNICA DE MESA COM AREJADOR ARTICULADO, ACIONAMENTO COTOVELO</t>
  </si>
  <si>
    <t xml:space="preserve"> 15.3.6</t>
  </si>
  <si>
    <t xml:space="preserve"> CPU2562 </t>
  </si>
  <si>
    <t xml:space="preserve">TORNEIRA DE MESA COM FECHAMENTO AUTOMÁTICO, LINHA DECAMATIC ECO, REF.1173.C, DECA OU SIMILAR</t>
  </si>
  <si>
    <t xml:space="preserve"> 15.3.7</t>
  </si>
  <si>
    <t xml:space="preserve"> CPU2563 </t>
  </si>
  <si>
    <t xml:space="preserve">DUCHA HIGIÊNICA COM REGISTRO, LINHA DREAM, REF. 1984.C87.ACT.CR, DA DECA OU SIMILAR</t>
  </si>
  <si>
    <t xml:space="preserve"> 15.3.8</t>
  </si>
  <si>
    <t xml:space="preserve">BARRA DE APOIO RETA, EM ACO INOX POLIDO, COMPRIMENTO 80 CM, FIXADA NA PAREDE - FORNECIMENTO E INSTALAÇÃO. AF_01/2020</t>
  </si>
  <si>
    <t xml:space="preserve"> 15.3.9</t>
  </si>
  <si>
    <t xml:space="preserve"> 15.3.10</t>
  </si>
  <si>
    <t xml:space="preserve">BARRA DE APOIO LATERAL ARTICULADA, COM TRAVA, EM ACO INOX POLIDO, FIXADA NA PAREDE - FORNECIMENTO E INSTALAÇÃO. AF_01/2020</t>
  </si>
  <si>
    <t xml:space="preserve"> 15.3.11</t>
  </si>
  <si>
    <t xml:space="preserve">BARRA DE APOIO RETA, EM ACO INOX POLIDO, COMPRIMENTO 70 CM, FIXADA NA PAREDE - FORNECIMENTO E INSTALAÇÃO. AF_01/2020</t>
  </si>
  <si>
    <t xml:space="preserve"> 15.3.12</t>
  </si>
  <si>
    <t xml:space="preserve">BANCO ARTICULADO, EM ACO INOX, PARA PCD, FIXADO NA PAREDE - FORNECIMENTO E INSTALAÇÃO. AF_01/2020</t>
  </si>
  <si>
    <t xml:space="preserve"> 15.3.13</t>
  </si>
  <si>
    <t xml:space="preserve"> CPU2105 </t>
  </si>
  <si>
    <t xml:space="preserve">RALO SECO PVC QUADRADO 15x15 COM GRELHA</t>
  </si>
  <si>
    <t xml:space="preserve"> 15.3.14</t>
  </si>
  <si>
    <t xml:space="preserve"> CPU2564 </t>
  </si>
  <si>
    <t xml:space="preserve">ESTACAO DE CHAMADA DE BANHEIRO,COM INTERRUPTOR DE EMBUTIR.FO RNECIMENTO E COLOCACAO 3%-DESGASTE DE FERRAMENTAS E EPI</t>
  </si>
  <si>
    <t xml:space="preserve"> 15.3.15</t>
  </si>
  <si>
    <t xml:space="preserve">ASSENTO SANITARIO DE PLASTICO, TIPO CONVENCIONAL</t>
  </si>
  <si>
    <t xml:space="preserve">INSTALAÇÕES HIDROSSANITÁRIAS E PPCI</t>
  </si>
  <si>
    <t xml:space="preserve"> 16.1 </t>
  </si>
  <si>
    <t xml:space="preserve"> 16.1.1 </t>
  </si>
  <si>
    <t xml:space="preserve">HIDRÁULICA</t>
  </si>
  <si>
    <t xml:space="preserve"> 16.1.1.1 </t>
  </si>
  <si>
    <t xml:space="preserve"> CPU2565 </t>
  </si>
  <si>
    <t xml:space="preserve">ACOPLAMENTO RANHURADO EM FERRO FUNDIDO DN 60,3mm 2""</t>
  </si>
  <si>
    <t xml:space="preserve"> 16.1.1.2</t>
  </si>
  <si>
    <t xml:space="preserve">CAIXA DE EMBUTIR EM POLICARBONATO PARA ABRIGO DE HIDRÔMETRO - FORNECIMENTO E INSTALAÇÃO (EXCLUSIVE HIDRÔMETRO). AF_03/2024</t>
  </si>
  <si>
    <t xml:space="preserve"> 16.1.1.3</t>
  </si>
  <si>
    <t xml:space="preserve"> CPU2566 </t>
  </si>
  <si>
    <t xml:space="preserve">HIDRÔMETRO EM BRONZE, DIÂMETRO DE 40 MM (1 1/2´)</t>
  </si>
  <si>
    <t xml:space="preserve"> 16.1.1.4</t>
  </si>
  <si>
    <t xml:space="preserve">REGISTRO DE ESFERA, PVC, ROSCÁVEL, COM VOLANTE, 1 1/2" - FORNECIMENTO E INSTALAÇÃO. AF_08/2021</t>
  </si>
  <si>
    <t xml:space="preserve"> 16.1.1.5</t>
  </si>
  <si>
    <t xml:space="preserve">REGISTRO DE ESFERA, PVC, SOLDÁVEL, COM VOLANTE, DN 50 MM - FORNECIMENTO E INSTALAÇÃO. AF_08/2021</t>
  </si>
  <si>
    <t xml:space="preserve"> 16.1.1.6</t>
  </si>
  <si>
    <t xml:space="preserve">CURVA 90 GRAUS, PVC, SOLDÁVEL, DN 60 MM, INSTALADO EM RESERVAÇÃO PREDIAL DE ÁGUA - FORNECIMENTO E INSTALAÇÃO. AF_04/2024</t>
  </si>
  <si>
    <t xml:space="preserve"> 16.1.1.7</t>
  </si>
  <si>
    <t xml:space="preserve">ADAPTADOR CURTO COM BOLSA E ROSCA PARA REGISTRO, PVC, SOLDÁVEL, DN 50 MM X 1 1/2", INSTALADO EM RESERVAÇÃO PREDIAL DE ÁGUA - FORNECIMENTO E INSTALAÇÃO. AF_04/2024</t>
  </si>
  <si>
    <t xml:space="preserve"> 16.1.1.8</t>
  </si>
  <si>
    <t xml:space="preserve">CURVA 90 GRAUS, PVC, SOLDÁVEL, DN 50MM, INSTALADO EM RAMAL DE DISTRIBUIÇÃO DE ÁGUA - FORNECIMENTO E INSTALAÇÃO. AF_06/2022</t>
  </si>
  <si>
    <t xml:space="preserve"> 16.1.1.9</t>
  </si>
  <si>
    <t xml:space="preserve">TUBO, PVC, SOLDÁVEL, DE 50MM, INSTALADO EM RAMAL DE DISTRIBUIÇÃO DE ÁGUA - FORNECIMENTO E INSTALAÇÃO. AF_06/2022</t>
  </si>
  <si>
    <t xml:space="preserve"> 16.1.1.10</t>
  </si>
  <si>
    <t xml:space="preserve">TE DE REDUÇÃO, 90 GRAUS, PVC, SOLDÁVEL, DN 50 MM X 32 MM, INSTALADO EM RAMAL DE DISTRIBUIÇÃO DE ÁGUA - FORNECIMENTO E INSTALAÇÃO. AF_06/2022</t>
  </si>
  <si>
    <t xml:space="preserve"> 16.1.1.11</t>
  </si>
  <si>
    <t xml:space="preserve">REGISTRO DE GAVETA BRUTO, LATÃO, ROSCÁVEL, 3/4" - FORNECIMENTO E INSTALAÇÃO. AF_08/2021</t>
  </si>
  <si>
    <t xml:space="preserve"> 16.1.1.12</t>
  </si>
  <si>
    <t xml:space="preserve">REGISTRO DE GAVETA BRUTO, LATÃO, ROSCÁVEL, 1 1/2", COM ACABAMENTO E CANOPLA CROMADOS - FORNECIMENTO E INSTALAÇÃO. AF_08/2021</t>
  </si>
  <si>
    <t xml:space="preserve"> 16.1.1.13</t>
  </si>
  <si>
    <t xml:space="preserve">REGISTRO DE GAVETA BRUTO, LATÃO, ROSCÁVEL, 3/4", COM ACABAMENTO E CANOPLA CROMADOS - FORNECIMENTO E INSTALAÇÃO. AF_08/2021</t>
  </si>
  <si>
    <t xml:space="preserve"> 16.1.1.14</t>
  </si>
  <si>
    <t xml:space="preserve">REGISTRO DE PRESSÃO BRUTO, LATÃO, ROSCÁVEL, 3/4", COM ACABAMENTO E CANOPLA CROMADOS - FORNECIMENTO E INSTALAÇÃO. AF_08/2021</t>
  </si>
  <si>
    <t xml:space="preserve"> 16.1.1.15</t>
  </si>
  <si>
    <t xml:space="preserve">TUBO DE AÇO GALVANIZADO COM COSTURA, CLASSE MÉDIA, CONEXÃO RANHURADA, DN 65 (2 1/2"), INSTALADO EM PRUMADAS - FORNECIMENTO E INSTALAÇÃO. AF_10/2020</t>
  </si>
  <si>
    <t xml:space="preserve"> 16.1.1.16</t>
  </si>
  <si>
    <t xml:space="preserve">LUVA DE REDUÇÃO, PVC, SOLDÁVEL, DN 25MM X 20MM, INSTALADO EM RAMAL OU SUB-RAMAL DE ÁGUA - FORNECIMENTO E INSTALAÇÃO. AF_06/2022</t>
  </si>
  <si>
    <t xml:space="preserve"> 16.1.1.17</t>
  </si>
  <si>
    <t xml:space="preserve">ADAPTADOR CURTO COM BOLSA E ROSCA PARA REGISTRO, PVC, SOLDÁVEL, DN 25 MM X 3/4", INSTALADO EM RESERVAÇÃO PREDIAL DE ÁGUA - FORNECIMENTO E INSTALAÇÃO. AF_04/2024</t>
  </si>
  <si>
    <t xml:space="preserve"> 16.1.1.18</t>
  </si>
  <si>
    <t xml:space="preserve">ADAPTADOR CURTO COM BOLSA E ROSCA PARA REGISTRO, PVC, SOLDÁVEL, DN 50MM X 1.1/4", INSTALADO EM RAMAL DE DISTRIBUIÇÃO DE ÁGUA - FORNECIMENTO E INSTALAÇÃO. AF_06/2022</t>
  </si>
  <si>
    <t xml:space="preserve"> 16.1.1.19</t>
  </si>
  <si>
    <t xml:space="preserve">BUCHA DE REDUÇÃO, LONGA, PVC, SOLDÁVEL, DN 50 X 25 MM, INSTALADO EM PRUMADA DE ÁGUA - FORNECIMENTO E INSTALAÇÃO. AF_06/2022</t>
  </si>
  <si>
    <t xml:space="preserve"> 16.1.1.20</t>
  </si>
  <si>
    <t xml:space="preserve">CURVA 90 GRAUS, PVC, SOLDÁVEL, DN 25MM, INSTALADO EM PRUMADA DE ÁGUA - FORNECIMENTO E INSTALAÇÃO. AF_06/2022</t>
  </si>
  <si>
    <t xml:space="preserve"> 16.1.1.21</t>
  </si>
  <si>
    <t xml:space="preserve">CURVA DE TRANSPOSIÇÃO, PVC, SOLDÁVEL, DN 25MM, INSTALADO EM RAMAL OU SUB-RAMAL DE ÁGUA FORNECIMENTO E INSTALAÇÃO. AF_06/2022</t>
  </si>
  <si>
    <t xml:space="preserve"> 16.1.1.22</t>
  </si>
  <si>
    <t xml:space="preserve">JOELHO 90 GRAUS, PVC, SOLDÁVEL, DN 25MM, INSTALADO EM RAMAL DE DISTRIBUIÇÃO DE ÁGUA - FORNECIMENTO E INSTALAÇÃO. AF_06/2022</t>
  </si>
  <si>
    <t xml:space="preserve"> 16.1.1.23</t>
  </si>
  <si>
    <t xml:space="preserve">LUVA DE CORRER, PVC, SOLDÁVEL, DN 25MM, INSTALADO EM PRUMADA DE ÁGUA - FORNECIMENTO E INSTALAÇÃO. AF_06/2022</t>
  </si>
  <si>
    <t xml:space="preserve"> 16.1.1.24</t>
  </si>
  <si>
    <t xml:space="preserve">LUVA DE CORRER, PVC, SOLDÁVEL, DN 50MM, INSTALADO EM PRUMADA DE ÁGUA - FORNECIMENTO E INSTALAÇÃO. AF_06/2022</t>
  </si>
  <si>
    <t xml:space="preserve"> 16.1.1.25</t>
  </si>
  <si>
    <t xml:space="preserve">TUBO, PVC, SOLDÁVEL, DE 25MM, INSTALADO EM RAMAL OU SUB-RAMAL DE ÁGUA - FORNECIMENTO E INSTALAÇÃO. AF_06/2022</t>
  </si>
  <si>
    <t xml:space="preserve"> 16.1.1.26</t>
  </si>
  <si>
    <t xml:space="preserve">TE, PVC, SOLDÁVEL, DN 25MM, INSTALADO EM DRENO DE AR-CONDICIONADO - FORNECIMENTO E INSTALAÇÃO. AF_08/2022</t>
  </si>
  <si>
    <t xml:space="preserve"> 16.1.1.27</t>
  </si>
  <si>
    <t xml:space="preserve">TÊ DE REDUÇÃO, PVC, SOLDÁVEL, DN 50MM X 25MM, INSTALADO EM PRUMADA DE ÁGUA - FORNECIMENTO E INSTALAÇÃO. AF_06/2022</t>
  </si>
  <si>
    <t xml:space="preserve"> 16.1.1.28</t>
  </si>
  <si>
    <t xml:space="preserve">JOELHO 90 GRAUS COM BUCHA DE LATÃO, PVC, SOLDÁVEL, DN 25MM, X 3/4 INSTALADO EM RAMAL OU SUB-RAMAL DE ÁGUA - FORNECIMENTO E INSTALAÇÃO. AF_06/2022</t>
  </si>
  <si>
    <t xml:space="preserve"> 16.1.1.29</t>
  </si>
  <si>
    <t xml:space="preserve">JOELHO 90 GRAUS COM BUCHA DE LATÃO, PVC, SOLDÁVEL, DN 25MM, X 1/2 INSTALADO EM RAMAL OU SUB-RAMAL DE ÁGUA - FORNECIMENTO E INSTALAÇÃO. AF_06/2022</t>
  </si>
  <si>
    <t xml:space="preserve"> 16.1.1.30</t>
  </si>
  <si>
    <t xml:space="preserve">TÊ COM BUCHA DE LATÃO NA BOLSA CENTRAL, PVC, SOLDÁVEL, DN 25MM X 1/2, INSTALADO EM RAMAL OU SUB-RAMAL DE ÁGUA - FORNECIMENTO E INSTALAÇÃO. AF_06/2022</t>
  </si>
  <si>
    <t xml:space="preserve"> 16.1.1.31</t>
  </si>
  <si>
    <t xml:space="preserve">CAIXA D´ÁGUA EM POLIÉSTER REFORÇADO COM FIBRA DE VIDRO, 5000 LITROS - FORNECIMENTO E INSTALAÇÃO. AF_06/2021</t>
  </si>
  <si>
    <t xml:space="preserve"> 16.1.1.32</t>
  </si>
  <si>
    <t xml:space="preserve">TORNEIRA DE BOIA PARA CAIXA D'ÁGUA, ROSCÁVEL, 1" - FORNECIMENTO E INSTALAÇÃO. AF_08/2021</t>
  </si>
  <si>
    <t xml:space="preserve"> 16.1.1.33</t>
  </si>
  <si>
    <t xml:space="preserve">CAIXA D´ÁGUA EM POLIÉSTER REFORÇADO COM FIBRA DE VIDRO, 15000 LITROS - FORNECIMENTO E INSTALAÇÃO. AF_06/2021</t>
  </si>
  <si>
    <t xml:space="preserve"> 16.1.1.34</t>
  </si>
  <si>
    <t xml:space="preserve">TORNEIRA DE BOIA PARA CAIXA D'ÁGUA, ROSCÁVEL, 2" - FORNECIMENTO E INSTALAÇÃO. AF_08/2021</t>
  </si>
  <si>
    <t xml:space="preserve"> 16.1.2 </t>
  </si>
  <si>
    <t xml:space="preserve">SANITÁRIA</t>
  </si>
  <si>
    <t xml:space="preserve"> 16.1.2.1 </t>
  </si>
  <si>
    <t xml:space="preserve">CAIXA SIFONADA, PVC, DN 100 X 100 X 50 MM, JUNTA ELÁSTICA, FORNECIDA E INSTALADA EM RAMAL DE DESCARGA OU EM RAMAL DE ESGOTO SANITÁRIO. AF_08/2022</t>
  </si>
  <si>
    <t xml:space="preserve"> 16.1.2.2</t>
  </si>
  <si>
    <t xml:space="preserve">CAIXA INSPECAO DE CONCRETO PRE-MOLDADO 600X600 COM TAMPA</t>
  </si>
  <si>
    <t xml:space="preserve"> 16.1.2.3</t>
  </si>
  <si>
    <t xml:space="preserve">CAIXA ENTERRADA HIDRÁULICA RETANGULAR EM ALVENARIA COM TIJOLOS CERÂMICOS MACIÇOS, DIMENSÕES INTERNAS: 0,8X0,8X0,6 M PARA REDE DE ESGOTO. AF_12/2020</t>
  </si>
  <si>
    <t xml:space="preserve"> 16.1.2.4</t>
  </si>
  <si>
    <t xml:space="preserve">CAIXA SIFONADA, COM GRELHA QUADRADA, PVC, DN 150 X 150 X 50 MM, JUNTA SOLDÁVEL, FORNECIDA E INSTALADA EM RAMAL DE DESCARGA OU EM RAMAL DE ESGOTO SANITÁRIO. AF_08/2022</t>
  </si>
  <si>
    <t xml:space="preserve"> 16.1.2.5</t>
  </si>
  <si>
    <t xml:space="preserve">CAIXA SIFONADA, PVC, DN 150 X 185 X 75 MM, JUNTA ELÁSTICA, FORNECIDA E INSTALADA EM RAMAL DE DESCARGA OU EM RAMAL DE ESGOTO SANITÁRIO. AF_08/2022</t>
  </si>
  <si>
    <t xml:space="preserve"> 16.1.2.6</t>
  </si>
  <si>
    <t xml:space="preserve">RALO SIFONADO, PVC, DN 100 X 40 MM, JUNTA SOLDÁVEL, FORNECIDO E INSTALADO EM RAMAL DE DESCARGA OU EM RAMAL DE ESGOTO SANITÁRIO. AF_08/2022</t>
  </si>
  <si>
    <t xml:space="preserve"> 16.1.2.7</t>
  </si>
  <si>
    <t xml:space="preserve">SIFÃO DO TIPO FLEXÍVEL EM PVC 1 X 1.1/2 - FORNECIMENTO E INSTALAÇÃO. AF_01/2020</t>
  </si>
  <si>
    <t xml:space="preserve"> 16.1.2.8</t>
  </si>
  <si>
    <t xml:space="preserve">SIFÃO DO TIPO GARRAFA/COPO EM PVC 1.1/4 X 1.1/2" - FORNECIMENTO E INSTALAÇÃO. AF_01/2020</t>
  </si>
  <si>
    <t xml:space="preserve"> 16.1.2.9</t>
  </si>
  <si>
    <t xml:space="preserve"> CPU2573 </t>
  </si>
  <si>
    <t xml:space="preserve">SIFÃO CROMADO 1 1/4" X 2" (INSTALADO)</t>
  </si>
  <si>
    <t xml:space="preserve"> 16.1.2.10</t>
  </si>
  <si>
    <t xml:space="preserve">VÁLVULA EM PLÁSTICO 1" PARA PIA, TANQUE OU LAVATÓRIO, COM OU SEM LADRÃO - FORNECIMENTO E INSTALAÇÃO. AF_01/2020</t>
  </si>
  <si>
    <t xml:space="preserve"> 16.1.2.11</t>
  </si>
  <si>
    <t xml:space="preserve">CURVA LONGA, 45 GRAUS, PVC OCRE, JUNTA ELÁSTICA, DN 100 MM, PARA COLETOR PREDIAL DE ESGOTO. AF_06/2022</t>
  </si>
  <si>
    <t xml:space="preserve"> 16.1.2.12</t>
  </si>
  <si>
    <t xml:space="preserve">CURVA CURTA 90 GRAUS, PVC, SERIE NORMAL, ESGOTO PREDIAL, DN 100 MM, JUNTA ELÁSTICA, FORNECIDO E INSTALADO EM PRUMADA DE ESGOTO SANITÁRIO OU VENTILAÇÃO. AF_08/2022</t>
  </si>
  <si>
    <t xml:space="preserve"> 16.1.2.13</t>
  </si>
  <si>
    <t xml:space="preserve">CURVA CURTA 90 GRAUS, PVC, SERIE NORMAL, ESGOTO PREDIAL, DN 40 MM, JUNTA SOLDÁVEL, FORNECIDO E INSTALADO EM RAMAL DE DESCARGA OU RAMAL DE ESGOTO SANITÁRIO. AF_08/2022</t>
  </si>
  <si>
    <t xml:space="preserve"> 16.1.2.14</t>
  </si>
  <si>
    <t xml:space="preserve">JOELHO 45 GRAUS, PVC, SERIE NORMAL, ESGOTO PREDIAL, DN 100 MM, JUNTA ELÁSTICA, FORNECIDO E INSTALADO EM RAMAL DE DESCARGA OU RAMAL DE ESGOTO SANITÁRIO. AF_08/2022</t>
  </si>
  <si>
    <t xml:space="preserve"> 16.1.2.15</t>
  </si>
  <si>
    <t xml:space="preserve">JOELHO 45 GRAUS, PVC, SERIE NORMAL, ESGOTO PREDIAL, DN 40 MM, JUNTA SOLDÁVEL, FORNECIDO E INSTALADO EM RAMAL DE DESCARGA OU RAMAL DE ESGOTO SANITÁRIO. AF_08/2022</t>
  </si>
  <si>
    <t xml:space="preserve"> 16.1.2.16</t>
  </si>
  <si>
    <t xml:space="preserve">JOELHO 45 GRAUS, PVC, SERIE NORMAL, ESGOTO PREDIAL, DN 50 MM, JUNTA ELÁSTICA, FORNECIDO E INSTALADO EM RAMAL DE DESCARGA OU RAMAL DE ESGOTO SANITÁRIO. AF_08/2022</t>
  </si>
  <si>
    <t xml:space="preserve"> 16.1.2.17</t>
  </si>
  <si>
    <t xml:space="preserve">JOELHO 45 GRAUS, PVC, SERIE NORMAL, ESGOTO PREDIAL, DN 75 MM, JUNTA ELÁSTICA, FORNECIDO E INSTALADO EM RAMAL DE DESCARGA OU RAMAL DE ESGOTO SANITÁRIO. AF_08/2022</t>
  </si>
  <si>
    <t xml:space="preserve"> 16.1.2.18</t>
  </si>
  <si>
    <t xml:space="preserve">JOELHO 90 GRAUS, PVC, SERIE NORMAL, ESGOTO PREDIAL, DN 40 MM, JUNTA SOLDÁVEL, FORNECIDO E INSTALADO EM RAMAL DE DESCARGA OU RAMAL DE ESGOTO SANITÁRIO. AF_08/2022</t>
  </si>
  <si>
    <t xml:space="preserve"> 16.1.2.19</t>
  </si>
  <si>
    <t xml:space="preserve">JOELHO 90 GRAUS, PVC, SERIE NORMAL, ESGOTO PREDIAL, DN 50 MM, JUNTA ELÁSTICA, FORNECIDO E INSTALADO EM RAMAL DE DESCARGA OU RAMAL DE ESGOTO SANITÁRIO. AF_08/2022</t>
  </si>
  <si>
    <t xml:space="preserve"> 16.1.2.20</t>
  </si>
  <si>
    <t xml:space="preserve">JUNÇÃO DE REDUÇÃO INVERTIDA, PVC, SÉRIE NORMAL, ESGOTO PREDIAL, DN 100 X 50 MM, JUNTA ELÁSTICA, FORNECIDO E INSTALADO EM RAMAL DE DESCARGA OU RAMAL DE ESGOTO SANITÁRIO. AF_08/2022</t>
  </si>
  <si>
    <t xml:space="preserve"> 16.1.2.21</t>
  </si>
  <si>
    <t xml:space="preserve">JUNÇÃO DE REDUCAO INVERTIDA, PVC, SÉRIE NORMAL, ESGOTO PREDIAL, DN 100 X 75 MM, JUNTA ELÁSTICA, FORNECIDO E INSTALADO EM RAMAL DE DESCARGA OU RAMAL DE ESGOTO SANITÁRIO. AF_08/2022</t>
  </si>
  <si>
    <t xml:space="preserve"> 16.1.2.22</t>
  </si>
  <si>
    <t xml:space="preserve">JUNÇÃO SIMPLES, PVC, SERIE NORMAL, ESGOTO PREDIAL, DN 100 X 100 MM, JUNTA ELÁSTICA, FORNECIDO E INSTALADO EM RAMAL DE DESCARGA OU RAMAL DE ESGOTO SANITÁRIO. AF_08/2022</t>
  </si>
  <si>
    <t xml:space="preserve"> 16.1.2.23</t>
  </si>
  <si>
    <t xml:space="preserve">JUNÇÃO SIMPLES, PVC, SERIE NORMAL, ESGOTO PREDIAL, DN 40 MM, JUNTA SOLDÁVEL, FORNECIDO E INSTALADO EM RAMAL DE DESCARGA OU RAMAL DE ESGOTO SANITÁRIO. AF_08/2022</t>
  </si>
  <si>
    <t xml:space="preserve"> 16.1.2.24</t>
  </si>
  <si>
    <t xml:space="preserve">JUNÇÃO SIMPLES, PVC, SERIE NORMAL, ESGOTO PREDIAL, DN 50 X 50 MM, JUNTA ELÁSTICA, FORNECIDO E INSTALADO EM RAMAL DE DESCARGA OU RAMAL DE ESGOTO SANITÁRIO. AF_08/2022</t>
  </si>
  <si>
    <t xml:space="preserve"> 16.1.2.25</t>
  </si>
  <si>
    <t xml:space="preserve">JUNÇÃO DE REDUÇÃO INVERTIDA, PVC, SÉRIE NORMAL, ESGOTO PREDIAL, DN 75 X 50 MM, JUNTA ELÁSTICA, FORNECIDO E INSTALADO EM PRUMADA DE ESGOTO SANITÁRIO OU VENTILAÇÃO. AF_08/2022</t>
  </si>
  <si>
    <t xml:space="preserve"> 16.1.2.26</t>
  </si>
  <si>
    <t xml:space="preserve"> CPU2688 </t>
  </si>
  <si>
    <t xml:space="preserve">REDUCAO EXCENTRICA ESGOTO PVC 100x75mm</t>
  </si>
  <si>
    <t xml:space="preserve"> 16.1.2.27</t>
  </si>
  <si>
    <t xml:space="preserve">REDUÇÃO EXCÊNTRICA, PVC, SERIE R, ÁGUA PLUVIAL, DN 75 X 50 MM, JUNTA ELÁSTICA, FORNECIDO E INSTALADO EM RAMAL DE ENCAMINHAMENTO. AF_06/2022</t>
  </si>
  <si>
    <t xml:space="preserve"> 16.1.2.28</t>
  </si>
  <si>
    <t xml:space="preserve"> CPU2574 </t>
  </si>
  <si>
    <t xml:space="preserve">TUBO DE PVC RÍGIDO PXB COM VIROLA E ANEL DE BORRACHA, LINHA ESGOTO SÉRIE REFORÇADA ´R´, DN= 100 MM, INCLUSIVE CONEXÕES</t>
  </si>
  <si>
    <t xml:space="preserve"> 16.1.2.29</t>
  </si>
  <si>
    <t xml:space="preserve"> CPU2576 </t>
  </si>
  <si>
    <t xml:space="preserve">TUBO DE PVC RÍGIDO PXB COM VIROLA E ANEL DE BORRACHA, LINHA ESGOTO SÉRIE REFORÇADA ´R´, DN= 50 MM, INCLUSIVE CONEXÕES</t>
  </si>
  <si>
    <t xml:space="preserve"> 16.1.2.30</t>
  </si>
  <si>
    <t xml:space="preserve"> CPU2577 </t>
  </si>
  <si>
    <t xml:space="preserve">TUBO DE PVC RÍGIDO PXB COM VIROLA E ANEL DE BORRACHA, LINHA ESGOTO SÉRIE REFORÇADA ´R´, DN= 75 MM, INCLUSIVE CONEXÕES</t>
  </si>
  <si>
    <t xml:space="preserve"> 16.1.2.31</t>
  </si>
  <si>
    <t xml:space="preserve"> CPU2578 </t>
  </si>
  <si>
    <t xml:space="preserve">TUBO DE PVC RÍGIDO SOLDÁVEL MARROM, DN= 40 MM, (1 1/4´), INCLUSIVE CONEXÕES</t>
  </si>
  <si>
    <t xml:space="preserve"> 16.1.2.32</t>
  </si>
  <si>
    <t xml:space="preserve"> CPU2586 </t>
  </si>
  <si>
    <t xml:space="preserve">TUBO DE PVC RÍGIDO, PONTAS LISAS, SOLDÁVEL, LINHA ESGOTO SÉRIE REFORÇADA ´R´, DN= 40 MM, INCLUSIVE CONEXÕES</t>
  </si>
  <si>
    <t xml:space="preserve"> 16.1.2.33</t>
  </si>
  <si>
    <t xml:space="preserve"> CPU2579 </t>
  </si>
  <si>
    <t xml:space="preserve">TUBO DE PVC RÍGIDO BRANCO, PONTAS LISAS, SOLDÁVEL, LINHA ESGOTO SÉRIE NORMAL, DN= 40 MM, INCLUSIVE CONEXÕES</t>
  </si>
  <si>
    <t xml:space="preserve"> 16.1.2.34</t>
  </si>
  <si>
    <t xml:space="preserve">TE, PVC, SERIE NORMAL, ESGOTO PREDIAL, DN 40 X 40 MM, JUNTA SOLDÁVEL, FORNECIDO E INSTALADO EM RAMAL DE DESCARGA OU RAMAL DE ESGOTO SANITÁRIO. AF_08/2022</t>
  </si>
  <si>
    <t xml:space="preserve"> 16.1.2.35</t>
  </si>
  <si>
    <t xml:space="preserve"> 16.1.2.36</t>
  </si>
  <si>
    <t xml:space="preserve">BUCHA DE REDUÇÃO, LONGA, PVC, SOLDÁVEL, DN 40 X 25 MM, INSTALADO EM RAMAL DE DISTRIBUIÇÃO DE ÁGUA - FORNECIMENTO E INSTALAÇÃO. AF_06/2022</t>
  </si>
  <si>
    <t xml:space="preserve"> 16.1.2.37</t>
  </si>
  <si>
    <t xml:space="preserve"> 16.1.2.38</t>
  </si>
  <si>
    <t xml:space="preserve"> 16.1.2.39</t>
  </si>
  <si>
    <t xml:space="preserve"> 16.1.2.40</t>
  </si>
  <si>
    <t xml:space="preserve"> CPU2588 </t>
  </si>
  <si>
    <t xml:space="preserve">ANEL DE BORRACHA PARA TUBO PVC SANITARIO D = 50MM</t>
  </si>
  <si>
    <t xml:space="preserve"> 16.1.2.41</t>
  </si>
  <si>
    <t xml:space="preserve">JOELHO 90 GRAUS, PVC, SERIE R, ÁGUA PLUVIAL, DN 50 MM, JUNTA ELÁSTICA, FORNECIDO E INSTALADO EM RAMAL DE ENCAMINHAMENTO. AF_06/2022</t>
  </si>
  <si>
    <t xml:space="preserve"> 16.1.2.42</t>
  </si>
  <si>
    <t xml:space="preserve">LUVA SIMPLES, PVC, SERIE R, ÁGUA PLUVIAL, DN 50 MM, JUNTA ELÁSTICA, FORNECIDO E INSTALADO EM RAMAL DE ENCAMINHAMENTO. AF_06/2022</t>
  </si>
  <si>
    <t xml:space="preserve"> 16.1.2.43</t>
  </si>
  <si>
    <t xml:space="preserve">TUBO PVC, SÉRIE R, ÁGUA PLUVIAL, DN 50 MM, FORNECIDO E INSTALADO EM RAMAL DE ENCAMINHAMENTO. AF_06/2022</t>
  </si>
  <si>
    <t xml:space="preserve"> 16.1.2.44</t>
  </si>
  <si>
    <t xml:space="preserve">JOELHO 45 GRAUS, PVC, SERIE R, ÁGUA PLUVIAL, DN 100 MM, JUNTA ELÁSTICA, FORNECIDO E INSTALADO EM RAMAL DE ENCAMINHAMENTO. AF_06/2022</t>
  </si>
  <si>
    <t xml:space="preserve"> 16.1.2.45</t>
  </si>
  <si>
    <t xml:space="preserve">JOELHO 45 GRAUS, PVC, SERIE R, ÁGUA PLUVIAL, DN 50 MM, JUNTA ELÁSTICA, FORNECIDO E INSTALADO EM RAMAL DE ENCAMINHAMENTO. AF_06/2022</t>
  </si>
  <si>
    <t xml:space="preserve"> 16.1.2.46</t>
  </si>
  <si>
    <t xml:space="preserve">CONCRETO MAGRO PARA LASTRO, TRAÇO 1:4,5:4,5 (EM MASSA SECA DE CIMENTO/ AREIA MÉDIA/ BRITA 1) - PREPARO MECÂNICO COM BETONEIRA 400 L. AF_05/2021</t>
  </si>
  <si>
    <t xml:space="preserve"> 16.1.2.47</t>
  </si>
  <si>
    <t xml:space="preserve">JOELHO 90 GRAUS, PVC, SERIE NORMAL, ESGOTO PREDIAL, DN 75 MM, JUNTA ELÁSTICA, FORNECIDO E INSTALADO EM RAMAL DE DESCARGA OU RAMAL DE ESGOTO SANITÁRIO. AF_08/2022</t>
  </si>
  <si>
    <t xml:space="preserve"> 16.1.2.48</t>
  </si>
  <si>
    <t xml:space="preserve">TERMINAL DE VENTILAÇÃO, PVC, SÉRIE NORMAL, ESGOTO PREDIAL, DN 50 MM, JUNTA SOLDÁVEL, FORNECIDO E INSTALADO EM PRUMADA DE ESGOTO SANITÁRIO OU VENTILAÇÃO. AF_08/2022</t>
  </si>
  <si>
    <t xml:space="preserve"> 16.1.2.49</t>
  </si>
  <si>
    <t xml:space="preserve">TERMINAL DE VENTILAÇÃO, PVC, SÉRIE NORMAL, ESGOTO PREDIAL, DN 75 MM, JUNTA SOLDÁVEL, FORNECIDO E INSTALADO EM PRUMADA DE ESGOTO SANITÁRIO OU VENTILAÇÃO. AF_08/2022</t>
  </si>
  <si>
    <t xml:space="preserve"> 16.1.2.50</t>
  </si>
  <si>
    <t xml:space="preserve"> CPU2587 </t>
  </si>
  <si>
    <t xml:space="preserve">TUBO DE PVC RÍGIDO SOLDÁVEL MARROM, DN= 75 MM, (2 1/2´), INCLUSIVE CONEXÕES</t>
  </si>
  <si>
    <t xml:space="preserve"> 16.1.2.51</t>
  </si>
  <si>
    <t xml:space="preserve">TE, PVC, SERIE NORMAL, ESGOTO PREDIAL, DN 50 X 50 MM, JUNTA ELÁSTICA, FORNECIDO E INSTALADO EM PRUMADA DE ESGOTO SANITÁRIO OU VENTILAÇÃO. AF_08/2022</t>
  </si>
  <si>
    <t xml:space="preserve"> 16.1.2.52</t>
  </si>
  <si>
    <t xml:space="preserve">TE, PVC, SERIE NORMAL, ESGOTO PREDIAL, DN 75 X 75 MM, JUNTA ELÁSTICA, FORNECIDO E INSTALADO EM PRUMADA DE ESGOTO SANITÁRIO OU VENTILAÇÃO. AF_08/2022</t>
  </si>
  <si>
    <t xml:space="preserve"> 16.1.3 </t>
  </si>
  <si>
    <t xml:space="preserve">PLUVIAL</t>
  </si>
  <si>
    <t xml:space="preserve"> 16.1.3.1 </t>
  </si>
  <si>
    <t xml:space="preserve"> CPU2591 </t>
  </si>
  <si>
    <t xml:space="preserve">CAIXA DE PASSAGEM EM ALVENARIA DE TIJOLOS MACIÇOS ESP. = 0,12M,  DIM. INT. = 0.50 X 0.50 X 0.60M, COM GRELHA DE FERRO FUNDIDO</t>
  </si>
  <si>
    <t xml:space="preserve"> 16.1.3.2</t>
  </si>
  <si>
    <t xml:space="preserve">CAIXA ENTERRADA HIDRÁULICA RETANGULAR EM ALVENARIA COM TIJOLOS CERÂMICOS MACIÇOS, DIMENSÕES INTERNAS: 0,6X0,6X0,6 M PARA REDE DE DRENAGEM. AF_12/2020</t>
  </si>
  <si>
    <t xml:space="preserve"> 16.1.3.3</t>
  </si>
  <si>
    <t xml:space="preserve"> 16.1.3.4</t>
  </si>
  <si>
    <t xml:space="preserve">TUBO DE PVC CORRUGADO DE DUPLA PAREDE PARA REDE COLETORA DE ESGOTO, DN 150 MM, JUNTA ELÁSTICA - FORNECIMENTO E ASSENTAMENTO. AF_01/2021</t>
  </si>
  <si>
    <t xml:space="preserve"> 16.1.3.5</t>
  </si>
  <si>
    <t xml:space="preserve"> 16.1.3.6</t>
  </si>
  <si>
    <t xml:space="preserve"> 16.1.3.7</t>
  </si>
  <si>
    <t xml:space="preserve"> 16.1.3.8</t>
  </si>
  <si>
    <t xml:space="preserve">JOELHO 45 GRAUS, PVC, SERIE NORMAL, ESGOTO PREDIAL, DN 150 MM, JUNTA ELÁSTICA, FORNECIDO E INSTALADO EM SUBCOLETOR AÉREO DE ESGOTO SANITÁRIO. AF_08/2022</t>
  </si>
  <si>
    <t xml:space="preserve"> 16.1.3.9</t>
  </si>
  <si>
    <t xml:space="preserve">JOELHO 90 GRAUS, PVC, SERIE R, ÁGUA PLUVIAL, DN 100 MM, JUNTA ELÁSTICA, FORNECIDO E INSTALADO EM CONDUTORES VERTICAIS DE ÁGUAS PLUVIAIS. AF_06/2022</t>
  </si>
  <si>
    <t xml:space="preserve"> 16.1.3.10</t>
  </si>
  <si>
    <t xml:space="preserve">JOELHO 90 GRAUS, PVC, SERIE R, ÁGUA PLUVIAL, DN 150 MM, JUNTA ELÁSTICA, FORNECIDO E INSTALADO EM CONDUTORES VERTICAIS DE ÁGUAS PLUVIAIS. AF_06/2022</t>
  </si>
  <si>
    <t xml:space="preserve"> 16.1.3.11</t>
  </si>
  <si>
    <t xml:space="preserve"> 16.1.3.12</t>
  </si>
  <si>
    <t xml:space="preserve">JUNÇÃO SIMPLES, PVC, SERIE R, ÁGUA PLUVIAL, DN 150 X 150 MM, JUNTA ELÁSTICA, FORNECIDO E INSTALADO EM RAMAL DE ENCAMINHAMENTO. AF_06/2022</t>
  </si>
  <si>
    <t xml:space="preserve"> 16.1.3.13</t>
  </si>
  <si>
    <t xml:space="preserve">JUNÇÃO SIMPLES, PVC, SERIE R, ÁGUA PLUVIAL, DN 150 X 100 MM, JUNTA ELÁSTICA, FORNECIDO E INSTALADO EM RAMAL DE ENCAMINHAMENTO. AF_06/2022</t>
  </si>
  <si>
    <t xml:space="preserve"> 16.1.3.14</t>
  </si>
  <si>
    <t xml:space="preserve">REDUÇÃO EXCÊNTRICA, PVC, SERIE R, ÁGUA PLUVIAL, DN 150 X 100 MM, JUNTA ELÁSTICA, FORNECIDO E INSTALADO EM RAMAL DE ENCAMINHAMENTO. AF_06/2022</t>
  </si>
  <si>
    <t xml:space="preserve"> 16.1.3.15</t>
  </si>
  <si>
    <t xml:space="preserve"> 16.1.3.16</t>
  </si>
  <si>
    <t xml:space="preserve"> CPU2575 </t>
  </si>
  <si>
    <t xml:space="preserve">TUBO DE PVC RÍGIDO PXB COM VIROLA E ANEL DE BORRACHA, LINHA ESGOTO SÉRIE REFORÇADA ´R´. DN= 150 MM, INCLUSIVE CONEXÕES</t>
  </si>
  <si>
    <t xml:space="preserve"> 16.1.3.17</t>
  </si>
  <si>
    <t xml:space="preserve">TUBO, PVC OCRE, JUNTA ELÁSTICA, DN 150 MM, PARA COLETOR PREDIAL DE ESGOTO. AF_06/2022</t>
  </si>
  <si>
    <t xml:space="preserve"> 16.1.3.18</t>
  </si>
  <si>
    <t xml:space="preserve">BUCHA DE REDUÇÃO, CURTA, PVC, SOLDÁVEL, DN 25 X 20 MM, INSTALADO EM RAMAL DE DISTRIBUIÇÃO DE ÁGUA - FORNECIMENTO E INSTALAÇÃO. AF_06/2022</t>
  </si>
  <si>
    <t xml:space="preserve"> 16.1.3.19</t>
  </si>
  <si>
    <t xml:space="preserve"> 16.1.3.20</t>
  </si>
  <si>
    <t xml:space="preserve"> 16.1.3.21</t>
  </si>
  <si>
    <t xml:space="preserve">JOELHO 45 GRAUS, PVC, SOLDÁVEL, DN 25MM, INSTALADO EM RAMAL OU SUB-RAMAL DE ÁGUA - FORNECIMENTO E INSTALAÇÃO. AF_06/2022</t>
  </si>
  <si>
    <t xml:space="preserve"> 16.1.3.22</t>
  </si>
  <si>
    <t xml:space="preserve"> 16.1.3.23</t>
  </si>
  <si>
    <t xml:space="preserve"> 16.1.3.24</t>
  </si>
  <si>
    <t xml:space="preserve"> 16.1.4 </t>
  </si>
  <si>
    <t xml:space="preserve">PREVENÇÃO E COMBATE A INCÊNDIO (PCI)</t>
  </si>
  <si>
    <t xml:space="preserve"> 16.1.4.1 </t>
  </si>
  <si>
    <t xml:space="preserve"> CPU2592 </t>
  </si>
  <si>
    <t xml:space="preserve">PLACA DE SINALIZACAO, FOTOLUMINESCENTE, EM PVC , COM LOGOTIPO "CUIDADO RISCO DE CHOQUE ELÉTRICO"- PLACA E5</t>
  </si>
  <si>
    <t xml:space="preserve"> 16.1.4.2</t>
  </si>
  <si>
    <t xml:space="preserve">EXTINTOR PO QUIMICO SECO ABC 4kg NBR 15808:2017</t>
  </si>
  <si>
    <t xml:space="preserve"> 16.1.4.3</t>
  </si>
  <si>
    <t xml:space="preserve"> CPU2843 </t>
  </si>
  <si>
    <t xml:space="preserve">PLACA DE SINALIZACAO, FOTOLUMINESCENTE, 30X30 CM, EM PVC , COM LOGOTIPO "ALARME SONORO"- PLACA E1</t>
  </si>
  <si>
    <t xml:space="preserve"> 16.1.4.4</t>
  </si>
  <si>
    <t xml:space="preserve"> CPU2844 </t>
  </si>
  <si>
    <t xml:space="preserve">PLACA DE SINALIZACAO, FOTOLUMINESCENTE, 38X19 CM, EM PVC , COM LOGOTIPO "COMANDO MANUAL DE ALARME DE INCÊNDIO"- PLACA E2</t>
  </si>
  <si>
    <t xml:space="preserve"> 16.1.4.5</t>
  </si>
  <si>
    <t xml:space="preserve"> CPU2845 </t>
  </si>
  <si>
    <t xml:space="preserve">PLACA DE SINALIZACAO, FOTOLUMINESCENTE,38X 19CM, EM PVC , COM LOGOTIPO "BOMBAS DE INCÊNDIO" -  PLACA E3</t>
  </si>
  <si>
    <t xml:space="preserve"> 16.1.4.6</t>
  </si>
  <si>
    <t xml:space="preserve"> CPU2593 </t>
  </si>
  <si>
    <t xml:space="preserve">PLACA DE SINALIZACAO, FOTOLUMINESCENTE, EM PVC , COM LOGOTIPO "EXTINTOR DE INCÊNDIO PORTÁTIL"- PLACA E5</t>
  </si>
  <si>
    <t xml:space="preserve"> 16.1.4.7</t>
  </si>
  <si>
    <t xml:space="preserve"> CPU2846 </t>
  </si>
  <si>
    <t xml:space="preserve">PLACA DE SINALIZACAO, FOTOLUMINESCENTE, 30X30 CM, EM PVC , COM LOGOTIPO "ABRIGO DE MANGUEIRA E HIDRANTE"- PLACA E7</t>
  </si>
  <si>
    <t xml:space="preserve"> 16.1.4.8</t>
  </si>
  <si>
    <t xml:space="preserve"> CPU2595 </t>
  </si>
  <si>
    <t xml:space="preserve">PLACA DE SINALIZACAO DE SEGURANCA CONTRA INCENDIO, FOTOLUMINESCENTE, RETANGULAR, *20 X 40* CM, EM PVC *2* MM ANTI-CHAMAS (SIMBOLOS, CORES E PICTOGRAMAS CONFORME NBR 13434)</t>
  </si>
  <si>
    <t xml:space="preserve"> 16.1.4.9</t>
  </si>
  <si>
    <t xml:space="preserve"> CPU3216 </t>
  </si>
  <si>
    <t xml:space="preserve">FITA ZEBRADA AMARELA PARA SINALIZAÇAO L= 7CM</t>
  </si>
  <si>
    <t xml:space="preserve"> 16.1.4.10</t>
  </si>
  <si>
    <t xml:space="preserve"> CPU2598 </t>
  </si>
  <si>
    <t xml:space="preserve">PLACA DE SINALIZACAO, FOTOLUMINESCENTE, 38X19 CM, EM PVC , COM SETA INDICATIVA DE SENTIDO (ESQUERDA OU DIREITA) DE SAÍDA DE EMERGÊNCIA- PLACA S2</t>
  </si>
  <si>
    <t xml:space="preserve"> 16.1.4.11</t>
  </si>
  <si>
    <t xml:space="preserve"> CPU2600 </t>
  </si>
  <si>
    <t xml:space="preserve">PLACA DE SINALIZAÇÃO DE SEGURANÇA CODIGO 14 - 315/158(NBR 13.434); CÓDIGO S3(NT 14/2010-ES) ("SAIDA DE EMERGÊNCIA" - SETA VERTICAL)</t>
  </si>
  <si>
    <t xml:space="preserve"> 16.1.4.12</t>
  </si>
  <si>
    <t xml:space="preserve"> CPU2847 </t>
  </si>
  <si>
    <t xml:space="preserve">LUMINARIA DE EMERGENCIA 30 LEDS BIVOLT LDE INTELBRAS</t>
  </si>
  <si>
    <t xml:space="preserve"> 16.1.4.13</t>
  </si>
  <si>
    <t xml:space="preserve"> CPU2648 </t>
  </si>
  <si>
    <t xml:space="preserve">BLOCO AUTÔNOMO DE ILUMINAÇÃO DE EMERGÊNCIA LED, COM AUTONOMIA MÍNIMA DE 3 HORAS, FLUXO LUMINOSO DE 2.000 ATÉ 3.000 LÚMENS, EQUIPADO COM 2 FARÓIS</t>
  </si>
  <si>
    <t xml:space="preserve"> 16.1.4.14</t>
  </si>
  <si>
    <t xml:space="preserve"> CPU2599 </t>
  </si>
  <si>
    <t xml:space="preserve">ABRIGO DE SOBREPOR EM CHAPA DE AÇO CARBONO PINTADO COM TINTA A BASE DE EPOXI VERMELHA, DIMENSÕES 75X35X25CM</t>
  </si>
  <si>
    <t xml:space="preserve"> 16.1.4.15</t>
  </si>
  <si>
    <t xml:space="preserve"> CPU2849 </t>
  </si>
  <si>
    <t xml:space="preserve">CENTRAL DE ALARME ENDEREÇÁVEL DE INCENDIO COM SISTEMA P/ ATÉ 250 DISPOSITIVOS, MARCAL VERIN OU SIMILAR, MODELO VRE-250 C/ BATERIA DE 12V E 7AMPERES</t>
  </si>
  <si>
    <t xml:space="preserve"> 16.1.4.16</t>
  </si>
  <si>
    <t xml:space="preserve"> CPU2850 </t>
  </si>
  <si>
    <t xml:space="preserve">AVISADOR SONORO TIPO SIRENE PARA INCÊNDIO</t>
  </si>
  <si>
    <t xml:space="preserve"> 16.1.4.17</t>
  </si>
  <si>
    <t xml:space="preserve"> CPU2851 </t>
  </si>
  <si>
    <t xml:space="preserve">ACIONADOR MANUAL QUEBRA-VIDRO ENDEREÇÁVEL</t>
  </si>
  <si>
    <t xml:space="preserve"> 16.1.4.18</t>
  </si>
  <si>
    <t xml:space="preserve">AGESUL</t>
  </si>
  <si>
    <t xml:space="preserve">CAIXA EM ALVENARIA PARA HIDRANTE DE PASSEIO, INCLUSIVE REQUADRO E TAMPA DE FERRO FUNDIDO COM INSCRICAO "INCENDIO" - ANEXO H.S.-112 (I)</t>
  </si>
  <si>
    <t xml:space="preserve"> 16.1.4.19</t>
  </si>
  <si>
    <t xml:space="preserve"> CPU2852 </t>
  </si>
  <si>
    <t xml:space="preserve">FLANGE SEXTAVADA EM AÇO GALV. D=65mm (2 1/2")</t>
  </si>
  <si>
    <t xml:space="preserve"> 16.1.4.20</t>
  </si>
  <si>
    <t xml:space="preserve"> CPU2853 </t>
  </si>
  <si>
    <t xml:space="preserve">BOMBA CENTRÍFUGA TRIFÁSICA 5CV, MODELO 620 DANCOR, OU EQUIVALENTE</t>
  </si>
  <si>
    <t xml:space="preserve"> 16.1.4.21</t>
  </si>
  <si>
    <t xml:space="preserve">REGISTRO DE GAVETA BRUTO, LATÃO, ROSCÁVEL, 2 1/2" - FORNECIMENTO E INSTALAÇÃO. AF_08/2021</t>
  </si>
  <si>
    <t xml:space="preserve"> 16.1.4.22</t>
  </si>
  <si>
    <t xml:space="preserve">VÁLVULA DE RETENÇÃO HORIZONTAL, DE BRONZE, ROSCÁVEL, 2 1/2" - FORNECIMENTO E INSTALAÇÃO. AF_08/2021</t>
  </si>
  <si>
    <t xml:space="preserve"> 16.1.4.23</t>
  </si>
  <si>
    <t xml:space="preserve">TÊ, EM AÇO, CONEXÃO SOLDADA, DN 65 (2 1/2"), INSTALADO EM REDE DE ALIMENTAÇÃO PARA HIDRANTE - FORNECIMENTO E INSTALAÇÃO. AF_10/2020</t>
  </si>
  <si>
    <t xml:space="preserve"> 16.1.4.24</t>
  </si>
  <si>
    <t xml:space="preserve">MANÔMETRO 0 A 200 PSI (0 A 14 KGF/CM2), D = 50MM - FORNECIMENTO E INSTALAÇÃO. AF_10/2020</t>
  </si>
  <si>
    <t xml:space="preserve"> 16.1.4.25</t>
  </si>
  <si>
    <t xml:space="preserve"> CPU2855 </t>
  </si>
  <si>
    <t xml:space="preserve">LUVA REDUCAO PVC ROSCA 1 1/4""x1""</t>
  </si>
  <si>
    <t xml:space="preserve"> 16.1.4.26</t>
  </si>
  <si>
    <t xml:space="preserve">TÊ, EM AÇO, CONEXÃO SOLDADA, DN 32 (1 1/4"), INSTALADO EM REDE DE ALIMENTAÇÃO PARA HIDRANTE - FORNECIMENTO E INSTALAÇÃO. AF_10/2020</t>
  </si>
  <si>
    <t xml:space="preserve"> 16.1.4.27</t>
  </si>
  <si>
    <t xml:space="preserve">UNIÃO, EM FERRO GALVANIZADO, DN 32 (1 1/4"), CONEXÃO ROSQUEADA, INSTALADO EM REDE DE ALIMENTAÇÃO PARA HIDRANTE - FORNECIMENTO E INSTALAÇÃO. AF_10/2020</t>
  </si>
  <si>
    <t xml:space="preserve"> 16.1.4.28</t>
  </si>
  <si>
    <t xml:space="preserve"> CPU2856 </t>
  </si>
  <si>
    <t xml:space="preserve">PRESSOSTATO ALTA/BAIXA COM REARME MANUAL REF. KP15</t>
  </si>
  <si>
    <t xml:space="preserve"> 16.1.4.29</t>
  </si>
  <si>
    <t xml:space="preserve"> 16.1.4.30</t>
  </si>
  <si>
    <t xml:space="preserve">TUBO DE AÇO GALVANIZADO COM COSTURA, CLASSE MÉDIA, DN 32 (1 1/4"), CONEXÃO ROSQUEADA, INSTALADO EM REDE DE ALIMENTAÇÃO PARA HIDRANTE - FORNECIMENTO E INSTALAÇÃO. AF_10/2020</t>
  </si>
  <si>
    <t xml:space="preserve"> 16.1.4.31</t>
  </si>
  <si>
    <t xml:space="preserve">ABRIGO PARA HIDRANTE, 90X60X17CM, COM REGISTRO GLOBO ANGULAR 45 GRAUS 2 1/2", ADAPTADOR STORZ 2 1/2", MANGUEIRA DE INCÊNDIO 20M, REDUÇÃO 2 1/2" X 1 1/2" E ESGUICHO EM LATÃO 1 1/2" - FORNECIMENTO E INSTALAÇÃO. AF_10/2020</t>
  </si>
  <si>
    <t xml:space="preserve"> 16.1.4.32</t>
  </si>
  <si>
    <t xml:space="preserve">TÊ, EM AÇO, CONEXÃO RANHURADA, DN 65 (2 1/2"), INSTALADO EM PRUMADAS - FORNECIMENTO E INSTALAÇÃO. AF_10/2020</t>
  </si>
  <si>
    <t xml:space="preserve"> 16.1.4.33</t>
  </si>
  <si>
    <t xml:space="preserve">CURVA 90 GRAUS, EM AÇO, CONEXÃO RANHURADA, DN 65 (2 1/2"), INSTALADO EM PRUMADAS - FORNECIMENTO E INSTALAÇÃO. AF_10/2020</t>
  </si>
  <si>
    <t xml:space="preserve"> 16.1.4.34</t>
  </si>
  <si>
    <t xml:space="preserve">ACOPLAMENTO RÍGIDO EM AÇO, CONEXÃO RANHURADA, DN 65 (2 1/2"), INSTALADO EM PRUMADAS - FORNECIMENTO E INSTALAÇÃO. AF_10/2020</t>
  </si>
  <si>
    <t xml:space="preserve"> 16.1.4.35</t>
  </si>
  <si>
    <t xml:space="preserve">ACOPLAMENTO RÍGIDO EM AÇO, CONEXÃO RANHURADA, DN 50 (2"), INSTALADO EM PRUMADAS - FORNECIMENTO E INSTALAÇÃO. AF_10/2020</t>
  </si>
  <si>
    <t xml:space="preserve"> 16.1.4.36</t>
  </si>
  <si>
    <t xml:space="preserve"> CPU2601 </t>
  </si>
  <si>
    <t xml:space="preserve">PLACA FOTOLUMINESCENTE DE SINALIZACAO DE SEGURANCA CONTRA IN CENDIO,PARA EQUIPAMENTOS DE COMBATE A INCENDIO E ALARME,EM P VC ANTICHAMA,DIMENSOES APROXIMADAS DE (20X15)CM,CONFORME ABN T NBR 16820.FORNECIMENTO E COLOCACAO</t>
  </si>
  <si>
    <t xml:space="preserve"> 16.2 </t>
  </si>
  <si>
    <t xml:space="preserve"> 16.2.1 </t>
  </si>
  <si>
    <t xml:space="preserve"> 16.2.1.1 </t>
  </si>
  <si>
    <t xml:space="preserve"> CPU2857 </t>
  </si>
  <si>
    <t xml:space="preserve">RALO HEMISFERICO 100mm PVC (RALO ABACAXI)</t>
  </si>
  <si>
    <t xml:space="preserve"> 16.2.1.2</t>
  </si>
  <si>
    <t xml:space="preserve"> 16.2.1.3</t>
  </si>
  <si>
    <t xml:space="preserve"> 16.2.1.4</t>
  </si>
  <si>
    <t xml:space="preserve"> 16.2.1.5</t>
  </si>
  <si>
    <t xml:space="preserve"> 16.2.1.6</t>
  </si>
  <si>
    <t xml:space="preserve"> 16.2.1.7</t>
  </si>
  <si>
    <t xml:space="preserve"> 16.2.1.8</t>
  </si>
  <si>
    <t xml:space="preserve">PLUG, PVC OCRE, JUNTA ELÁSTICA, DN 100 MM, PARA COLETOR PREDIAL DE ESGOTO. AF_06/2022</t>
  </si>
  <si>
    <t xml:space="preserve"> 16.2.1.9</t>
  </si>
  <si>
    <t xml:space="preserve"> 16.2.1.10</t>
  </si>
  <si>
    <t xml:space="preserve"> 16.2.1.11</t>
  </si>
  <si>
    <t xml:space="preserve">TUBO DE PVC PARA REDE COLETORA DE ESGOTO DE PAREDE MACIÇA, DN 100 MM, JUNTA ELÁSTICA - FORNECIMENTO E ASSENTAMENTO. AF_01/2021</t>
  </si>
  <si>
    <t xml:space="preserve"> 16.2.1.12</t>
  </si>
  <si>
    <t xml:space="preserve"> 16.2.1.13</t>
  </si>
  <si>
    <t xml:space="preserve">TE, PVC, SERIE NORMAL, ESGOTO PREDIAL, DN 100 X 100 MM, JUNTA ELÁSTICA, FORNECIDO E INSTALADO EM PRUMADA DE ESGOTO SANITÁRIO OU VENTILAÇÃO. AF_08/2022</t>
  </si>
  <si>
    <t xml:space="preserve">INSTALAÇÕES ELÉTRICAS</t>
  </si>
  <si>
    <t xml:space="preserve"> 17.1 </t>
  </si>
  <si>
    <t xml:space="preserve"> 17.1.1 </t>
  </si>
  <si>
    <t xml:space="preserve">INFRAESTRUTURA</t>
  </si>
  <si>
    <t xml:space="preserve"> 17.1.1.1 </t>
  </si>
  <si>
    <t xml:space="preserve"> CPU2602 </t>
  </si>
  <si>
    <t xml:space="preserve">BUCHA COM ARRUELA EM LIGA ESPECIAL ZAMAK P/ELETRODUTO 32MM, D=1 1/4"</t>
  </si>
  <si>
    <t xml:space="preserve"> 17.1.1.2</t>
  </si>
  <si>
    <t xml:space="preserve">CAIXA RETANGULAR 4" X 2" MÉDIA (1,30 M DO PISO), PVC, INSTALADA EM PAREDE - FORNECIMENTO E INSTALAÇÃO. AF_03/2023</t>
  </si>
  <si>
    <t xml:space="preserve"> 17.1.1.3</t>
  </si>
  <si>
    <t xml:space="preserve">CAIXA OCTOGONAL 3" X 3", PVC, INSTALADA EM LAJE - FORNECIMENTO E INSTALAÇÃO. AF_03/2023</t>
  </si>
  <si>
    <t xml:space="preserve"> 17.1.1.4</t>
  </si>
  <si>
    <t xml:space="preserve">CAIXA RETANGULAR 4" X 2" MÉDIA (1,30 M DO PISO), METÁLICA, INSTALADA EM PAREDE - FORNECIMENTO E INSTALAÇÃO. AF_03/2023</t>
  </si>
  <si>
    <t xml:space="preserve"> 17.1.1.5</t>
  </si>
  <si>
    <t xml:space="preserve">CURVA 90 GRAUS PARA ELETRODUTO, PVC, ROSCÁVEL, DN 40 MM (1 1/4"), PARA CIRCUITOS TERMINAIS, INSTALADA EM PAREDE - FORNECIMENTO E INSTALAÇÃO. AF_03/2023</t>
  </si>
  <si>
    <t xml:space="preserve"> 17.1.1.6</t>
  </si>
  <si>
    <t xml:space="preserve"> CPU2604 </t>
  </si>
  <si>
    <t xml:space="preserve">LEITOS - PORCA E ARRUELA 3/8""</t>
  </si>
  <si>
    <t xml:space="preserve"> 17.1.1.7</t>
  </si>
  <si>
    <t xml:space="preserve"> CPU2858 </t>
  </si>
  <si>
    <t xml:space="preserve">ARRUELA DE LISA 5/16"</t>
  </si>
  <si>
    <t xml:space="preserve"> 17.1.1.8</t>
  </si>
  <si>
    <t xml:space="preserve"> CPU2859 </t>
  </si>
  <si>
    <t xml:space="preserve">FORNECIMENTO E INSTALAÇÃO DE BUCHA DE NYLON S10</t>
  </si>
  <si>
    <t xml:space="preserve"> 17.1.1.9</t>
  </si>
  <si>
    <t xml:space="preserve"> CPU2605 </t>
  </si>
  <si>
    <t xml:space="preserve">CHUMBADOR CB 3/8""x2.1/2""+ PARAFUSO</t>
  </si>
  <si>
    <t xml:space="preserve"> 17.1.1.10</t>
  </si>
  <si>
    <t xml:space="preserve"> CPU2860 </t>
  </si>
  <si>
    <t xml:space="preserve">FORNECIMENTO E INSTALAÇÃO DE PARAFUSO CABEÇA LENTILHA 5/16" X 1/2"</t>
  </si>
  <si>
    <t xml:space="preserve"> 17.1.1.11</t>
  </si>
  <si>
    <t xml:space="preserve"> CPU2606 </t>
  </si>
  <si>
    <t xml:space="preserve">PARAFUSO LENTILHA 42x13MM COM PORCA E ARRUELA</t>
  </si>
  <si>
    <t xml:space="preserve"> 17.1.1.12</t>
  </si>
  <si>
    <t xml:space="preserve"> CPU2607 </t>
  </si>
  <si>
    <t xml:space="preserve">SUPORTE PARA FIXACAO FITA ALUMINIO OU CABO COBRE NU</t>
  </si>
  <si>
    <t xml:space="preserve"> 17.1.1.13</t>
  </si>
  <si>
    <t xml:space="preserve"> CPU2865 </t>
  </si>
  <si>
    <t xml:space="preserve">SUPORTE SUSPENSAO VERTICAL PARA ELETROCALHA 50 x 50 mm</t>
  </si>
  <si>
    <t xml:space="preserve"> 17.1.1.14</t>
  </si>
  <si>
    <t xml:space="preserve"> CPU2608 </t>
  </si>
  <si>
    <t xml:space="preserve">VERGALHAO ACO GALV C/OM ROSCA TOTAL PARA PERFILADO 1/4""</t>
  </si>
  <si>
    <t xml:space="preserve"> 17.1.1.15</t>
  </si>
  <si>
    <t xml:space="preserve"> CPU2862 </t>
  </si>
  <si>
    <t xml:space="preserve">CABO DE COBRE FLEXÍVEL DE 120 MM², ISOLAMENTO 0,6/1KV - ISOLAÇÃO HEPR 90°C</t>
  </si>
  <si>
    <t xml:space="preserve"> 17.1.1.16</t>
  </si>
  <si>
    <t xml:space="preserve"> CPU2863 </t>
  </si>
  <si>
    <t xml:space="preserve">CABO DE COBRE FLEXÍVEL DE 16 MM², ISOLAMENTO 0,6/1KV - ISOLAÇÃO HEPR 90°C</t>
  </si>
  <si>
    <t xml:space="preserve"> 17.1.1.17</t>
  </si>
  <si>
    <t xml:space="preserve"> CPU2864 </t>
  </si>
  <si>
    <t xml:space="preserve">CABO DE COBRE FLEXÍVEL DE 240 MM², ISOLAMENTO 0,6/1KV - ISOLAÇÃO HEPR 90°C</t>
  </si>
  <si>
    <t xml:space="preserve"> 17.1.1.18</t>
  </si>
  <si>
    <t xml:space="preserve">CABO DE COBRE FLEXÍVEL ISOLADO, 16 MM², ANTI-CHAMA 0,6/1,0 KV, PARA CIRCUITOS TERMINAIS - FORNECIMENTO E INSTALAÇÃO. AF_03/2023</t>
  </si>
  <si>
    <t xml:space="preserve"> 17.1.1.19</t>
  </si>
  <si>
    <t xml:space="preserve">CABO DE COBRE FLEXÍVEL ISOLADO, 25 MM², ANTI-CHAMA 0,6/1,0 KV, PARA REDE ENTERRADA DE DISTRIBUIÇÃO DE ENERGIA ELÉTRICA - FORNECIMENTO E INSTALAÇÃO. AF_12/2021</t>
  </si>
  <si>
    <t xml:space="preserve"> 17.1.1.20</t>
  </si>
  <si>
    <t xml:space="preserve">CABO DE COBRE FLEXÍVEL ISOLADO, 35 MM², ANTI-CHAMA 0,6/1,0 KV, PARA REDE ENTERRADA DE DISTRIBUIÇÃO DE ENERGIA ELÉTRICA - FORNECIMENTO E INSTALAÇÃO. AF_12/2021</t>
  </si>
  <si>
    <t xml:space="preserve"> 17.1.1.21</t>
  </si>
  <si>
    <t xml:space="preserve">CABO DE COBRE FLEXÍVEL ISOLADO, 1,5 MM², ANTI-CHAMA 450/750 V, PARA CIRCUITOS TERMINAIS - FORNECIMENTO E INSTALAÇÃO. AF_03/2023</t>
  </si>
  <si>
    <t xml:space="preserve"> 17.1.1.22</t>
  </si>
  <si>
    <t xml:space="preserve">CABO DE COBRE FLEXÍVEL ISOLADO, 10 MM², ANTI-CHAMA 450/750 V, PARA CIRCUITOS TERMINAIS - FORNECIMENTO E INSTALAÇÃO. AF_03/2023</t>
  </si>
  <si>
    <t xml:space="preserve"> 17.1.1.23</t>
  </si>
  <si>
    <t xml:space="preserve">CABO DE COBRE FLEXÍVEL ISOLADO, 2,5 MM², ANTI-CHAMA 450/750 V, PARA CIRCUITOS TERMINAIS - FORNECIMENTO E INSTALAÇÃO. AF_03/2023</t>
  </si>
  <si>
    <t xml:space="preserve"> 17.1.1.24</t>
  </si>
  <si>
    <t xml:space="preserve">CABO DE COBRE FLEXÍVEL ISOLADO, 4 MM², ANTI-CHAMA 450/750 V, PARA CIRCUITOS TERMINAIS - FORNECIMENTO E INSTALAÇÃO. AF_03/2023</t>
  </si>
  <si>
    <t xml:space="preserve"> 17.1.1.25</t>
  </si>
  <si>
    <t xml:space="preserve">CABO DE COBRE FLEXÍVEL ISOLADO, 6 MM², ANTI-CHAMA 450/750 V, PARA CIRCUITOS TERMINAIS - FORNECIMENTO E INSTALAÇÃO. AF_03/2023</t>
  </si>
  <si>
    <t xml:space="preserve"> 17.1.1.26</t>
  </si>
  <si>
    <t xml:space="preserve"> CPU2612 </t>
  </si>
  <si>
    <t xml:space="preserve">CAIXA DE PASSAGEM CH.DE ACO C/TAMPA APARAF. 200x200x100 PISO</t>
  </si>
  <si>
    <t xml:space="preserve"> 17.1.1.27</t>
  </si>
  <si>
    <t xml:space="preserve"> CPU2611 </t>
  </si>
  <si>
    <t xml:space="preserve">CAIXA DE PASSAGEM DE ACO C/ TAMPA APARAFUSADA 302X302X120</t>
  </si>
  <si>
    <t xml:space="preserve"> 17.1.1.28</t>
  </si>
  <si>
    <t xml:space="preserve">CAMPAINHA CIGARRA (1 MÓDULO), 10A/250V, INCLUINDO SUPORTE E PLACA - FORNECIMENTO E INSTALAÇÃO. AF_03/2023</t>
  </si>
  <si>
    <t xml:space="preserve"> 17.1.1.29</t>
  </si>
  <si>
    <t xml:space="preserve"> CPU2866 </t>
  </si>
  <si>
    <t xml:space="preserve">DIMMER COMPLETO COM PLACA 2"" x 4""</t>
  </si>
  <si>
    <t xml:space="preserve"> 17.1.1.30</t>
  </si>
  <si>
    <t xml:space="preserve">INTERRUPTOR INTERMEDIÁRIO (1 MÓDULO), 10A/250V, INCLUINDO SUPORTE E PLACA - FORNECIMENTO E INSTALAÇÃO. AF_03/2023</t>
  </si>
  <si>
    <t xml:space="preserve"> 17.1.1.31</t>
  </si>
  <si>
    <t xml:space="preserve">INTERRUPTOR PARALELO (1 MÓDULO), 10A/250V, INCLUINDO SUPORTE E PLACA - FORNECIMENTO E INSTALAÇÃO. AF_03/2023</t>
  </si>
  <si>
    <t xml:space="preserve"> 17.1.1.32</t>
  </si>
  <si>
    <t xml:space="preserve">INTERRUPTOR PARALELO (2 MÓDULOS), 10A/250V, INCLUINDO SUPORTE E PLACA - FORNECIMENTO E INSTALAÇÃO. AF_03/2023</t>
  </si>
  <si>
    <t xml:space="preserve"> 17.1.1.33</t>
  </si>
  <si>
    <t xml:space="preserve">INTERRUPTOR SIMPLES (1 MÓDULO) COM INTERRUPTOR PARALELO (1 MÓDULO), 10A/250V, INCLUINDO SUPORTE E PLACA - FORNECIMENTO E INSTALAÇÃO. AF_03/2023</t>
  </si>
  <si>
    <t xml:space="preserve"> 17.1.1.34</t>
  </si>
  <si>
    <t xml:space="preserve">INTERRUPTOR SIMPLES (1 MÓDULO), 10A/250V, INCLUINDO SUPORTE E PLACA - FORNECIMENTO E INSTALAÇÃO. AF_03/2023</t>
  </si>
  <si>
    <t xml:space="preserve"> 17.1.1.35</t>
  </si>
  <si>
    <t xml:space="preserve"> CPU2613 </t>
  </si>
  <si>
    <t xml:space="preserve">PLACA COM UM FURO IMPERIA BRANCO IRIEL P/ SAIDA CABO DE SOM</t>
  </si>
  <si>
    <t xml:space="preserve"> 17.1.1.36</t>
  </si>
  <si>
    <t xml:space="preserve"> CPU2614 </t>
  </si>
  <si>
    <t xml:space="preserve">PLACA (ESPELHO) 1 POSTO HORIZONTAL 4x2 PIAL PLUS</t>
  </si>
  <si>
    <t xml:space="preserve"> 17.1.1.37</t>
  </si>
  <si>
    <t xml:space="preserve">INTERRUPTOR PULSADOR CAMPAINHA (1 MÓDULO), 10A/250V, INCLUINDO SUPORTE E PLACA - FORNECIMENTO E INSTALAÇÃO. AF_03/2023</t>
  </si>
  <si>
    <t xml:space="preserve"> 17.1.1.38</t>
  </si>
  <si>
    <t xml:space="preserve">TOMADA MÉDIA DE EMBUTIR (1 MÓDULO), 2P+T 10 A, INCLUINDO SUPORTE E PLACA - FORNECIMENTO E INSTALAÇÃO. AF_03/2023</t>
  </si>
  <si>
    <t xml:space="preserve"> 17.1.1.39</t>
  </si>
  <si>
    <t xml:space="preserve">INTERRUPTOR SIMPLES (1 MÓDULO) COM 1 TOMADA DE EMBUTIR 2P+T 10 A, SEM SUPORTE E SEM PLACA - FORNECIMENTO E INSTALAÇÃO. AF_03/2023</t>
  </si>
  <si>
    <t xml:space="preserve"> 17.1.1.40</t>
  </si>
  <si>
    <t xml:space="preserve">TOMADA MÉDIA DE EMBUTIR (2 MÓDULOS), 2P+T 10 A, SEM SUPORTE E SEM PLACA - FORNECIMENTO E INSTALAÇÃO. AF_03/2023</t>
  </si>
  <si>
    <t xml:space="preserve"> 17.1.1.41</t>
  </si>
  <si>
    <t xml:space="preserve">TOMADA MÉDIA DE EMBUTIR (2 MÓDULOS), 2P+T 20 A, SEM SUPORTE E SEM PLACA - FORNECIMENTO E INSTALAÇÃO. AF_03/2023</t>
  </si>
  <si>
    <t xml:space="preserve"> 17.1.1.42</t>
  </si>
  <si>
    <t xml:space="preserve">TOMADA MÉDIA DE EMBUTIR (1 MÓDULO), 2P+T 10 A, SEM SUPORTE E SEM PLACA - FORNECIMENTO E INSTALAÇÃO. AF_03/2023</t>
  </si>
  <si>
    <t xml:space="preserve"> 17.1.1.43</t>
  </si>
  <si>
    <t xml:space="preserve">TOMADA MÉDIA DE EMBUTIR (1 MÓDULO), 2P+T 20 A, SEM SUPORTE E SEM PLACA - FORNECIMENTO E INSTALAÇÃO. AF_03/2023</t>
  </si>
  <si>
    <t xml:space="preserve"> 17.1.1.44</t>
  </si>
  <si>
    <t xml:space="preserve">RELÉ FOTOELÉTRICO PARA COMANDO DE ILUMINAÇÃO EXTERNA 1000 W - FORNECIMENTO E INSTALAÇÃO. AF_02/2025</t>
  </si>
  <si>
    <t xml:space="preserve"> 17.1.1.45</t>
  </si>
  <si>
    <t xml:space="preserve"> CPU2616 </t>
  </si>
  <si>
    <t xml:space="preserve">RELÉ DE TEMPO ELETRÔNICO DE 3 ATÉ 30S - 220V - 50/60HZ</t>
  </si>
  <si>
    <t xml:space="preserve"> 17.1.1.46</t>
  </si>
  <si>
    <t xml:space="preserve">DISJUNTOR TRIPOLAR TIPO DIN, CORRENTE NOMINAL DE 10A - FORNECIMENTO E INSTALAÇÃO. AF_07/2025</t>
  </si>
  <si>
    <t xml:space="preserve"> 17.1.1.47</t>
  </si>
  <si>
    <t xml:space="preserve"> CPU2693 </t>
  </si>
  <si>
    <t xml:space="preserve">DISJUNTOR DIN TRIPOLAR 100A CURVA C STECK - CAIXA MOLDADA 10 KA - QD3, QD4, QD6, QDAR3, QDAR1 e QDAR2</t>
  </si>
  <si>
    <t xml:space="preserve"> 17.1.1.48</t>
  </si>
  <si>
    <t xml:space="preserve"> CPU2867 </t>
  </si>
  <si>
    <t xml:space="preserve">DISJUNTOR TERMOMAGNETICO TRIPOLAR  16 A, PADRÃO DIN (EUROPEU - LINHA BRANCA),CURVA C, CORRENTE 3KA</t>
  </si>
  <si>
    <t xml:space="preserve"> 17.1.1.49</t>
  </si>
  <si>
    <t xml:space="preserve"> CPU2868 </t>
  </si>
  <si>
    <t xml:space="preserve">DISJUNTOR TERMOMAGNETICO TRIPOLAR  50 A, PADRÃO DIN (EUROPEU - LINHA BRANCA),CURVA C, CORRENTE 5KA - CASA DE BOMBAS INCENDIO</t>
  </si>
  <si>
    <t xml:space="preserve"> 17.1.1.50</t>
  </si>
  <si>
    <t xml:space="preserve"> CPU2869 </t>
  </si>
  <si>
    <t xml:space="preserve">DISJUNTOR TERMOMAGNÉTICO TRIPOLAR 63 A COM CAIXA MOLDADA 10 KA - QDAR 4</t>
  </si>
  <si>
    <t xml:space="preserve"> 17.1.1.51</t>
  </si>
  <si>
    <t xml:space="preserve"> CPU2870 </t>
  </si>
  <si>
    <t xml:space="preserve">DISJUNTOR TERMOMAGNETICO TRIPOLAR  63 A, PADRÃO DIN (EUROPEU - LINHA BRANCA),CURVA C - QDG2</t>
  </si>
  <si>
    <t xml:space="preserve"> 17.1.1.52</t>
  </si>
  <si>
    <t xml:space="preserve"> CPU2699 </t>
  </si>
  <si>
    <t xml:space="preserve">DISJUNTOR TERMOMAGNETICO BIPOLAR, 63 A</t>
  </si>
  <si>
    <t xml:space="preserve"> 17.1.1.53</t>
  </si>
  <si>
    <t xml:space="preserve">DISJUNTOR TRIPOLAR TIPO NEMA, CORRENTE NOMINAL 100A 5 KA -QD3, QD4, QD6, QDAR3, QDAR1 e QDAR2 - FORNECIMENTO E INSTALAÇÃO. AF_07/2025</t>
  </si>
  <si>
    <t xml:space="preserve"> 17.1.1.54</t>
  </si>
  <si>
    <t xml:space="preserve">DISJUNTOR MONOPOLAR TIPO DIN, CORRENTE NOMINAL DE 10A - FORNECIMENTO E INSTALAÇÃO. AF_07/2025</t>
  </si>
  <si>
    <t xml:space="preserve"> 17.1.1.55</t>
  </si>
  <si>
    <t xml:space="preserve">DISJUNTOR MONOPOLAR TIPO DIN, CORRENTE NOMINAL DE 16A - FORNECIMENTO E INSTALAÇÃO. AF_07/2025</t>
  </si>
  <si>
    <t xml:space="preserve"> 17.1.1.56</t>
  </si>
  <si>
    <t xml:space="preserve">DISJUNTOR MONOPOLAR TIPO DIN, CORRENTE NOMINAL DE 20A - FORNECIMENTO E INSTALAÇÃO. AF_07/2025</t>
  </si>
  <si>
    <t xml:space="preserve"> 17.1.1.57</t>
  </si>
  <si>
    <t xml:space="preserve">DISJUNTOR BIPOLAR TIPO DIN, CORRENTE NOMINAL DE 10A - FORNECIMENTO E INSTALAÇÃO. AF_07/2025</t>
  </si>
  <si>
    <t xml:space="preserve"> 17.1.1.58</t>
  </si>
  <si>
    <t xml:space="preserve">DISJUNTOR BIPOLAR TIPO DIN, CORRENTE NOMINAL DE 16A - FORNECIMENTO E INSTALAÇÃO. AF_07/2025</t>
  </si>
  <si>
    <t xml:space="preserve"> 17.1.1.59</t>
  </si>
  <si>
    <t xml:space="preserve">DISJUNTOR BIPOLAR TIPO DIN, CORRENTE NOMINAL DE 32A - FORNECIMENTO E INSTALAÇÃO. AF_07/2025</t>
  </si>
  <si>
    <t xml:space="preserve"> 17.1.1.60</t>
  </si>
  <si>
    <t xml:space="preserve">DISJUNTOR BIPOLAR TIPO DIN, CORRENTE NOMINAL DE 20A - FORNECIMENTO E INSTALAÇÃO. AF_07/2025</t>
  </si>
  <si>
    <t xml:space="preserve"> 17.1.1.61</t>
  </si>
  <si>
    <t xml:space="preserve">DISJUNTOR BIPOLAR TIPO DIN, CORRENTE NOMINAL DE 25A - FORNECIMENTO E INSTALAÇÃO. AF_07/2025</t>
  </si>
  <si>
    <t xml:space="preserve"> 17.1.1.62</t>
  </si>
  <si>
    <t xml:space="preserve">DISJUNTOR BIPOLAR TIPO DIN, CORRENTE NOMINAL DE 40A - FORNECIMENTO E INSTALAÇÃO. AF_07/2025</t>
  </si>
  <si>
    <t xml:space="preserve"> 17.1.1.63</t>
  </si>
  <si>
    <t xml:space="preserve">DISJUNTOR TERMOMAGNÉTICO TRIPOLAR, CORRENTE NOMINAL DE 400A - QDG1 - ORSE</t>
  </si>
  <si>
    <t xml:space="preserve"> 17.1.1.64</t>
  </si>
  <si>
    <t xml:space="preserve"> CPU2871 </t>
  </si>
  <si>
    <t xml:space="preserve">DISJUNTOR TERMOMAGNETICO TRIPOLAR 500 A, QDG2</t>
  </si>
  <si>
    <t xml:space="preserve"> 17.1.1.65</t>
  </si>
  <si>
    <t xml:space="preserve"> CPU2618 </t>
  </si>
  <si>
    <t xml:space="preserve">DISPOSITIVO PROTETOR DE SURTO 220V OU 127V, 20 KA, TRIFASICO</t>
  </si>
  <si>
    <t xml:space="preserve"> 17.1.1.66</t>
  </si>
  <si>
    <t xml:space="preserve"> CPU2619 </t>
  </si>
  <si>
    <t xml:space="preserve">DISPOSITIVO DE PROTEÇÃO CONTRA SURTO, 1 POLO, SUPORTABILIDADE &amp;LT;= 4 KV, UN ATÉ 240V/415V, IIMP = 60 KA, CURVA DE ENSAIO 10/350µS - CLASSE 1</t>
  </si>
  <si>
    <t xml:space="preserve"> 17.1.1.67</t>
  </si>
  <si>
    <t xml:space="preserve">INTERRUPTOR DIFERENCIAL BIPOLAR DR 25A, 30MA  6KA</t>
  </si>
  <si>
    <t xml:space="preserve"> 17.1.1.68</t>
  </si>
  <si>
    <t xml:space="preserve">INTERRUPTOR DIFERENCIAL BIPOLAR DR 40A, 30MA ? 6KA, REFERÊNCIA SIEMENS, SCHNEIDER, WEG OU EQUIVALENTE</t>
  </si>
  <si>
    <t xml:space="preserve"> 17.1.1.69</t>
  </si>
  <si>
    <t xml:space="preserve"> CPU2873 </t>
  </si>
  <si>
    <t xml:space="preserve">DISPOSITIVO DIF.RESIDUAL DR ALTA SENS. TETRAP.63A</t>
  </si>
  <si>
    <t xml:space="preserve"> 17.1.1.70</t>
  </si>
  <si>
    <t xml:space="preserve"> CPU2622 </t>
  </si>
  <si>
    <t xml:space="preserve">DISPOSITIVO DR TETRAPOLAR 100 A, TIPO AC, 30MA</t>
  </si>
  <si>
    <t xml:space="preserve"> 17.1.1.71</t>
  </si>
  <si>
    <t xml:space="preserve"> CPU2623 </t>
  </si>
  <si>
    <t xml:space="preserve">SAIDA PARA ELETRODUTO MG2982 HORIZONTAL</t>
  </si>
  <si>
    <t xml:space="preserve"> 17.1.1.72</t>
  </si>
  <si>
    <t xml:space="preserve"> CPU2624 </t>
  </si>
  <si>
    <t xml:space="preserve">SAIDA HORIZONTAL PARA ELETROCALHA 1 1/4""</t>
  </si>
  <si>
    <t xml:space="preserve"> 17.1.1.73</t>
  </si>
  <si>
    <t xml:space="preserve"> CPU2625 </t>
  </si>
  <si>
    <t xml:space="preserve">CURVA DE INVERSAO PARA ELETROCALHA 100X100MM CHAPA 20</t>
  </si>
  <si>
    <t xml:space="preserve"> 17.1.1.74</t>
  </si>
  <si>
    <t xml:space="preserve"> CPU2875 </t>
  </si>
  <si>
    <t xml:space="preserve">CURVA HORIZONTAL 150 X 100 MM PARA ELETROCALHA METÁLICA, COM ÂNGULO 90° (REF.: MOPA OU SIMILAR)</t>
  </si>
  <si>
    <t xml:space="preserve"> 17.1.1.75</t>
  </si>
  <si>
    <t xml:space="preserve"> CPU2626 </t>
  </si>
  <si>
    <t xml:space="preserve">ELETROCALHA PERFURADA TIPO ""U"" 100X100 CHAPA 22 SEM TAMPA</t>
  </si>
  <si>
    <t xml:space="preserve"> 17.1.1.76</t>
  </si>
  <si>
    <t xml:space="preserve"> CPU2876 </t>
  </si>
  <si>
    <t xml:space="preserve">ELETROCALHA PERFURADA TIPO ""U"" 150X100 CHAPA 18 SEM TAMPA</t>
  </si>
  <si>
    <t xml:space="preserve"> 17.1.1.77</t>
  </si>
  <si>
    <t xml:space="preserve"> CPU2627 </t>
  </si>
  <si>
    <t xml:space="preserve">SUPORTE VERTICAL 150 X 150 MM PARA FIXAÇÃO DE ELETROCALHA METÁLICA (REF.: MOPA OU SIMILAR)</t>
  </si>
  <si>
    <t xml:space="preserve"> 17.1.1.78</t>
  </si>
  <si>
    <t xml:space="preserve"> CPU2877 </t>
  </si>
  <si>
    <t xml:space="preserve">TÊ HORIZONTAL 100 X 100 MM PARA ELETROCALHA METÁLICA</t>
  </si>
  <si>
    <t xml:space="preserve"> 17.1.1.79</t>
  </si>
  <si>
    <t xml:space="preserve"> CPU2630 </t>
  </si>
  <si>
    <t xml:space="preserve">EMENDA PARA ELETROCALHA TIPO U 100X100</t>
  </si>
  <si>
    <t xml:space="preserve"> 17.1.1.80</t>
  </si>
  <si>
    <t xml:space="preserve"> CPU2878 </t>
  </si>
  <si>
    <t xml:space="preserve">TAMPA DE ENCAIXE PARA ELETROCALHA, GALVANIZADA A FOGO, L= 100 MM</t>
  </si>
  <si>
    <t xml:space="preserve"> 17.1.1.81</t>
  </si>
  <si>
    <t xml:space="preserve"> CPU2879 </t>
  </si>
  <si>
    <t xml:space="preserve">TAMPA DE ENCAIXE PARA ELETROCALHA, GALVANIZADA A FOGO, L= 150 MM</t>
  </si>
  <si>
    <t xml:space="preserve"> 17.1.1.82</t>
  </si>
  <si>
    <t xml:space="preserve"> CPU2631 </t>
  </si>
  <si>
    <t xml:space="preserve">TERMINAL DE FECHAMENTO LISO,PARA ELETROCALHA PERFURADA OU LI SA,100X100MM.FORNECIMENTO E COLOCACAO</t>
  </si>
  <si>
    <t xml:space="preserve"> 17.1.1.83</t>
  </si>
  <si>
    <t xml:space="preserve">ELETRODUTO FLEXÍVEL CORRUGADO REFORÇADO, PVC, DN 32 MM (1"), PARA CIRCUITOS TERMINAIS, INSTALADO EM FORRO - FORNECIMENTO E INSTALAÇÃO. AF_03/2023</t>
  </si>
  <si>
    <t xml:space="preserve"> 17.1.1.84</t>
  </si>
  <si>
    <t xml:space="preserve">ELETRODUTO FLEXÍVEL CORRUGADO REFORÇADO, PVC, DN 25 MM (3/4"), PARA CIRCUITOS TERMINAIS, INSTALADO EM FORRO - FORNECIMENTO E INSTALAÇÃO. AF_03/2023</t>
  </si>
  <si>
    <t xml:space="preserve"> 17.1.1.85</t>
  </si>
  <si>
    <t xml:space="preserve">ELETRODUTO RÍGIDO ROSCÁVEL, PVC, DN 50 MM (1 1/2"), PARA REDE ENTERRADA DE DISTRIBUIÇÃO DE ENERGIA ELÉTRICA - FORNECIMENTO E INSTALAÇÃO. AF_12/2021</t>
  </si>
  <si>
    <t xml:space="preserve"> 17.1.1.86</t>
  </si>
  <si>
    <t xml:space="preserve">ELETRODUTO RÍGIDO ROSCÁVEL, PVC, DN 40 MM (1 1/4"), PARA CIRCUITOS TERMINAIS, INSTALADO EM FORRO - FORNECIMENTO E INSTALAÇÃO. AF_03/2023</t>
  </si>
  <si>
    <t xml:space="preserve"> 17.1.1.87</t>
  </si>
  <si>
    <t xml:space="preserve"> CPU2695 </t>
  </si>
  <si>
    <t xml:space="preserve">QUADRO DE DISTRIBUIÇÃO DE EMBUTIR, EM CHAPA DE AÇO, PARA ATÉ 70 DISJUNTORES, COM BARRAMENTO 100A, PADRÃO DIN, EXCLUSIVE DISJUNTORES - QD3, QD4, QD5, QD6</t>
  </si>
  <si>
    <t xml:space="preserve"> 17.1.1.88</t>
  </si>
  <si>
    <t xml:space="preserve"> CPU2882 </t>
  </si>
  <si>
    <t xml:space="preserve">QUADRO DE DISTRIBUIÇÃO DE EMBUTIR, EM CHAPA DE AÇO, PARA ATÉ 24 DISJUNTORES, COM BARRAMENTO 100A, PADRÃO DIN, EXCLUSIVE DISJUNTORES - QD1, QD7, QD8</t>
  </si>
  <si>
    <t xml:space="preserve"> 17.1.1.89</t>
  </si>
  <si>
    <t xml:space="preserve">QUADRO DE DISTRIBUIÇÃO DE ENERGIA EM CHAPA DE AÇO GALVANIZADO, DE EMBUTIR, COM BARRAMENTO TRIFÁSICO, PARA 40 DISJUNTORES DIN 100A - FORNECIMENTO E INSTALAÇÃO. AF_07/2025 - QDAR 4 - 100 A</t>
  </si>
  <si>
    <t xml:space="preserve"> 17.1.1.90</t>
  </si>
  <si>
    <t xml:space="preserve"> CPU2883 </t>
  </si>
  <si>
    <t xml:space="preserve">QUADRO GERAL DE DISTRIBUIÇÃO DE EM QUADRO GERAL DE DISTRIBUIÇÃO DE EMBUTIR, COM BARRAMENTO, EM CHAPA GALVANIZ., MEDINDO:1400X800X250CM, EXCLUSIVE DISJUNTORES - QDG1 e QDG2 - 500 A</t>
  </si>
  <si>
    <t xml:space="preserve"> 17.1.1.91</t>
  </si>
  <si>
    <t xml:space="preserve"> CPU2884 </t>
  </si>
  <si>
    <t xml:space="preserve">QFAC - QUADRO / PAINEL EM CHAPA DE AÇO PINTURA ELETROSTÁTICA A PÓ NA COR BEGE, GRAU DE PROTEÇÃO IP 54, COM BARRAMENTO, SEM DISJUNTORES - 1500X1000X350MM - QDAR1, QDAR2, QDAR3</t>
  </si>
  <si>
    <t xml:space="preserve"> 17.1.2 </t>
  </si>
  <si>
    <t xml:space="preserve">ILUMINAÇÃO</t>
  </si>
  <si>
    <t xml:space="preserve"> 17.1.2.1 </t>
  </si>
  <si>
    <t xml:space="preserve"> CPU2639 </t>
  </si>
  <si>
    <t xml:space="preserve">LUMINARIA DE EMBUTIR PLAFON 18W LED BRANCO FRIO 22,5x22,5</t>
  </si>
  <si>
    <t xml:space="preserve"> 17.1.2.2</t>
  </si>
  <si>
    <t xml:space="preserve"> CPU2642 </t>
  </si>
  <si>
    <t xml:space="preserve">LUMINÁRIA PLAFON (SOBREPOR) 22,5 X 22,5 - 18 W - 6000K - G- LIGHT OU SIMILAR</t>
  </si>
  <si>
    <t xml:space="preserve"> 17.1.2.3</t>
  </si>
  <si>
    <t xml:space="preserve"> CPU2643 </t>
  </si>
  <si>
    <t xml:space="preserve">LUMINÁRIA PLAFON LED QUADRADA DE EMBUTIR, 36W, 60X60 CM (MEDIDAS APROXIMADAS) - INCLUSO CORTE NO FORRO - QUENTE - 2700 A 3500 K</t>
  </si>
  <si>
    <t xml:space="preserve"> 17.1.2.4</t>
  </si>
  <si>
    <t xml:space="preserve"> CPU2696 </t>
  </si>
  <si>
    <t xml:space="preserve">LUMINARIA TIPO PLAFON COM PAINEL LED, 40X40CM, EMBUTIR, POTENCIA DE 36W, 4000K, LUZ NEUTRA, ELGIN OU SIMILAR - FORNECIMENTO E INSTALACAO - ATENTAR QUE PROJETO TEM 80 - QUENTE E 99 BRANCO</t>
  </si>
  <si>
    <t xml:space="preserve"> 17.1.2.5</t>
  </si>
  <si>
    <t xml:space="preserve"> CPU2697 </t>
  </si>
  <si>
    <t xml:space="preserve">LUMINARIA TIPO PLAFON COM PAINEL LED, 40X40CM, SOBREPOR, POTENCIA DE 36W, 4000K, LUZ NEUTRA, ELGIN OU SIMILAR - FORNECIMENTO E INSTALACAO</t>
  </si>
  <si>
    <t xml:space="preserve">CLIMATIZAÇÃO</t>
  </si>
  <si>
    <t xml:space="preserve"> 18.1 </t>
  </si>
  <si>
    <t xml:space="preserve"> 18.1.1 </t>
  </si>
  <si>
    <t xml:space="preserve">TUBO EM COBRE FLEXÍVEL, DN 1/4", COM ISOLAMENTO, INSTALADO EM FORRO, PARA RAMAL DE ALIMENTAÇÃO DE AR CONDICIONADO, INCLUSO FIXADOR. AF_11/2021</t>
  </si>
  <si>
    <t xml:space="preserve"> 18.1.2 </t>
  </si>
  <si>
    <t xml:space="preserve">TUBO EM COBRE FLEXÍVEL, DN 3/8", COM ISOLAMENTO, INSTALADO EM FORRO, PARA RAMAL DE ALIMENTAÇÃO DE AR CONDICIONADO, INCLUSO FIXADOR. AF_11/2021</t>
  </si>
  <si>
    <t xml:space="preserve"> 18.1.3 </t>
  </si>
  <si>
    <t xml:space="preserve">TUBO EM COBRE FLEXÍVEL, DN 1/2", COM ISOLAMENTO, INSTALADO EM FORRO, PARA RAMAL DE ALIMENTAÇÃO DE AR CONDICIONADO, INCLUSO FIXADOR. AF_11/2021</t>
  </si>
  <si>
    <t xml:space="preserve"> 18.1.4 </t>
  </si>
  <si>
    <t xml:space="preserve">TUBO EM COBRE FLEXÍVEL, DN 5/8", COM ISOLAMENTO, INSTALADO EM FORRO, PARA RAMAL DE ALIMENTAÇÃO DE AR CONDICIONADO, INCLUSO FIXADOR. AF_11/2021</t>
  </si>
  <si>
    <t xml:space="preserve"> 18.1.5 </t>
  </si>
  <si>
    <t xml:space="preserve"> CPU2886 </t>
  </si>
  <si>
    <t xml:space="preserve">REDE FRIGORÍGENA C/ TUBO DE COBRE 3/4" FLEXÍVEL, ISOLADO COM BORRACHA ELASTOMÉRICA, SUSTENTAÇÃO, SOLDA E LIMPEZA</t>
  </si>
  <si>
    <t xml:space="preserve"> 18.1.6 </t>
  </si>
  <si>
    <t xml:space="preserve"> CPU2652 </t>
  </si>
  <si>
    <t xml:space="preserve">CABO DE COBRE PP CORDPLAST 4 X 2,5 MM2, 450/750V - FORNECIMENTO E INSTALAÇÃO</t>
  </si>
  <si>
    <t xml:space="preserve"> 18.1.7 </t>
  </si>
  <si>
    <t xml:space="preserve"> CPU2653 </t>
  </si>
  <si>
    <t xml:space="preserve">CAIXA PARA ENCAIXE E INSTALACAO APARELHO AR CONDICIONADO</t>
  </si>
  <si>
    <t xml:space="preserve"> 18.1.8 </t>
  </si>
  <si>
    <t xml:space="preserve"> CPU2656 </t>
  </si>
  <si>
    <t xml:space="preserve"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</si>
  <si>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18.1.9 </t>
  </si>
  <si>
    <t xml:space="preserve"> CPU2887 </t>
  </si>
  <si>
    <t xml:space="preserve">ISOLAMENTO TÉRMICO C/ MANTAS LÃ VIDRO, E = 25 MM, FIXADAS C/ ASFALTO OXIDADO</t>
  </si>
  <si>
    <t xml:space="preserve"> 18.1.10 </t>
  </si>
  <si>
    <t xml:space="preserve"> CPU2806 </t>
  </si>
  <si>
    <t xml:space="preserve">DUTO FLEXIVEL DE ALUMINIO 6"" COM ISOLAMENTO TERMO-ACUSTICO</t>
  </si>
  <si>
    <t xml:space="preserve"> 18.1.11 </t>
  </si>
  <si>
    <t xml:space="preserve"> CPU2658 </t>
  </si>
  <si>
    <t xml:space="preserve">BARRA ROSCADA BICROMATIZADA Ø 3/8" X 3000MM</t>
  </si>
  <si>
    <t xml:space="preserve"> 18.1.12 </t>
  </si>
  <si>
    <t xml:space="preserve"> CPU2659 </t>
  </si>
  <si>
    <t xml:space="preserve">FORNECIMENTO E INSTALAÇÃO DE PORCA SEXTAVADA 3/8" (REF VL 1.55 VALEMAM OU SIMILAR)</t>
  </si>
  <si>
    <t xml:space="preserve"> 18.1.13 </t>
  </si>
  <si>
    <t xml:space="preserve">SUPORTE PARA 2 TUBOS HORIZONTAIS, ESPAÇADO A CADA 56 CM, EM PERFILADO COM COMPRIMENTO DE 25 CM FIXADO EM LAJE, POR METRO DE TUBULAÇÃO FIXADA. AF_09/2023</t>
  </si>
  <si>
    <t xml:space="preserve"> 18.1.14 </t>
  </si>
  <si>
    <t xml:space="preserve"> CPU2888 </t>
  </si>
  <si>
    <t xml:space="preserve">TOMADA PARA AR EXTERIOR COM FILTRO E REGISTRO 750x500mm</t>
  </si>
  <si>
    <t xml:space="preserve"> 18.1.15 </t>
  </si>
  <si>
    <t xml:space="preserve">PORTA EM ALUMÍNIO DE ABRIR TIPO VENEZIANA COM GUARNIÇÃO, FIXAÇÃO COM PARAFUSOS - FORNECIMENTO E INSTALAÇÃO. AF_12/2019</t>
  </si>
  <si>
    <t xml:space="preserve"> 18.2 </t>
  </si>
  <si>
    <t xml:space="preserve"> 18.2.1 </t>
  </si>
  <si>
    <t xml:space="preserve"> CPU2660 </t>
  </si>
  <si>
    <t xml:space="preserve">EXAUSTOR CENTRIFUGO SIROCO TRIFASICO MODELO EC4-TN</t>
  </si>
  <si>
    <t xml:space="preserve"> 18.2.2 </t>
  </si>
  <si>
    <t xml:space="preserve"> CPU2661 </t>
  </si>
  <si>
    <t xml:space="preserve">EXAUSTOR CENTRIFUGO SIROCO TRIFASICO EC5-TN-3</t>
  </si>
  <si>
    <t xml:space="preserve"> 18.2.3 </t>
  </si>
  <si>
    <t xml:space="preserve"> CPU2664 </t>
  </si>
  <si>
    <t xml:space="preserve">CAIXA DE VENTILACAO PARA FORRO COLARINHO COM BOCAL CVM2500</t>
  </si>
  <si>
    <t xml:space="preserve"> 18.2.4 </t>
  </si>
  <si>
    <t xml:space="preserve"> CPU2890 </t>
  </si>
  <si>
    <t xml:space="preserve">CAIXA DE VENTILACAO COM VENTILADOR CENTRIFUGO,VAZAO EM TORNO DE 4600M3/H,PRESSAO APROXIMADA DE 30MMCA.FORNECIMENTO E COL OCACAO</t>
  </si>
  <si>
    <t xml:space="preserve"> 18.2.5 </t>
  </si>
  <si>
    <t xml:space="preserve"> CPU2891 </t>
  </si>
  <si>
    <t xml:space="preserve">CAIXA DE VENTILACAO COM VENTILADOR CENTRIFUGO,VAZAO EM TORNO DE 1710M3/H,PRESSAO APROXIMADA DE 35MMCA.FORNECIMENTO E COL OCACAO</t>
  </si>
  <si>
    <t xml:space="preserve"> 18.2.6 </t>
  </si>
  <si>
    <t xml:space="preserve"> CPU2665 </t>
  </si>
  <si>
    <t xml:space="preserve">EXAUSTOR AXIAL MULTIVAC MODELO MURO 150A</t>
  </si>
  <si>
    <t xml:space="preserve">DADOS E VOZ</t>
  </si>
  <si>
    <t xml:space="preserve"> 19.1 </t>
  </si>
  <si>
    <t xml:space="preserve"> 19.2</t>
  </si>
  <si>
    <t xml:space="preserve"> CPU2678 </t>
  </si>
  <si>
    <t xml:space="preserve">LEITOS - PORCA E ARRUELA 1/4""</t>
  </si>
  <si>
    <t xml:space="preserve"> 19.3</t>
  </si>
  <si>
    <t xml:space="preserve"> 19.4</t>
  </si>
  <si>
    <t xml:space="preserve"> 19.5</t>
  </si>
  <si>
    <t xml:space="preserve"> 19.6</t>
  </si>
  <si>
    <t xml:space="preserve"> 19.7</t>
  </si>
  <si>
    <t xml:space="preserve"> 19.8</t>
  </si>
  <si>
    <t xml:space="preserve">TOMADA DE REDE RJ45 - FORNECIMENTO E INSTALAÇÃO. AF_08/2025</t>
  </si>
  <si>
    <t xml:space="preserve"> 19.9</t>
  </si>
  <si>
    <t xml:space="preserve"> 19.10</t>
  </si>
  <si>
    <t xml:space="preserve"> 19.11</t>
  </si>
  <si>
    <t xml:space="preserve"> CPU2892 </t>
  </si>
  <si>
    <t xml:space="preserve">CURVA HORIZONTAL 100 X 50 MM PARA ELETROCALHA METÁLICA, COM ÂNGULO 90°</t>
  </si>
  <si>
    <t xml:space="preserve"> 19.12</t>
  </si>
  <si>
    <t xml:space="preserve"> CPU2893 </t>
  </si>
  <si>
    <t xml:space="preserve">FORNECIMENTO E INSTALAÇÃO DE ELETROCALHA PERFURADA 100 X 50MM</t>
  </si>
  <si>
    <t xml:space="preserve"> 19.13</t>
  </si>
  <si>
    <t xml:space="preserve"> CPU2894 </t>
  </si>
  <si>
    <t xml:space="preserve">SUPORTE VERTICAL  100 X 75 MM  PARA FIXAÇÃO DE ELETROCALHA METÁLICA</t>
  </si>
  <si>
    <t xml:space="preserve"> 19.14</t>
  </si>
  <si>
    <t xml:space="preserve"> 19.15</t>
  </si>
  <si>
    <t xml:space="preserve"> CPU2895 </t>
  </si>
  <si>
    <t xml:space="preserve">TÊ HORIZONTAL 100 X 50 MM COM BASE LISA PERFURADA PARA ELETROCALHA METÁLICA</t>
  </si>
  <si>
    <t xml:space="preserve"> 19.16</t>
  </si>
  <si>
    <t xml:space="preserve"> CPU2670 </t>
  </si>
  <si>
    <t xml:space="preserve">EMENDA INTERNA PARA ELETROCALHA 50x50</t>
  </si>
  <si>
    <t xml:space="preserve"> 19.17</t>
  </si>
  <si>
    <t xml:space="preserve"> CPU2896 </t>
  </si>
  <si>
    <t xml:space="preserve">TERMINAL 100 X 50 MM PARA ELETROCALHA METALICA</t>
  </si>
  <si>
    <t xml:space="preserve"> 19.18</t>
  </si>
  <si>
    <t xml:space="preserve"> 19.19</t>
  </si>
  <si>
    <t xml:space="preserve"> 19.20</t>
  </si>
  <si>
    <t xml:space="preserve"> 19.21</t>
  </si>
  <si>
    <t xml:space="preserve"> 19.22</t>
  </si>
  <si>
    <t xml:space="preserve"> CPU2672 </t>
  </si>
  <si>
    <t xml:space="preserve">TOMADA PARA TV, TIPO PINO JACK, COM PLACA</t>
  </si>
  <si>
    <t xml:space="preserve">URBANIZAÇÃO</t>
  </si>
  <si>
    <t xml:space="preserve"> 20.1</t>
  </si>
  <si>
    <t xml:space="preserve">PAVIMENTAÇÃO E ACESSIBILIDADE</t>
  </si>
  <si>
    <t xml:space="preserve"> 20.1.1 </t>
  </si>
  <si>
    <t xml:space="preserve"> 20.1.2</t>
  </si>
  <si>
    <t xml:space="preserve">PISO PODOTÁTIL DE ALERTA OU DIRECIONAL, DE CONCRETO, ASSENTADO SOBRE ARGAMASSA. AF_03/2024</t>
  </si>
  <si>
    <t xml:space="preserve"> 20.2</t>
  </si>
  <si>
    <t xml:space="preserve">PISO INTERTRAVADO</t>
  </si>
  <si>
    <t xml:space="preserve">20.2.1</t>
  </si>
  <si>
    <t xml:space="preserve"> CPU2907 </t>
  </si>
  <si>
    <t xml:space="preserve">COLOCAÇÃO E COMPACTAÇÃO DE SAIBRO PARA BASE</t>
  </si>
  <si>
    <t xml:space="preserve">20.2.2</t>
  </si>
  <si>
    <t xml:space="preserve">CONSTRUÇÃO DE BASE E SUB-BASE PARA PAVIMENTAÇÃO DE BRITA GRADUADA SIMPLES, COM ESPESSURA DE 20 CM - EXCLUSIVE CARGA E TRANSPORTE. AF_09/2024</t>
  </si>
  <si>
    <t xml:space="preserve">20.2.3</t>
  </si>
  <si>
    <t xml:space="preserve"> CPU2908 </t>
  </si>
  <si>
    <t xml:space="preserve">TRANSPORTE MATERIAL GRANULAR (BGS, PÓ DE PEDRA, SAIBRO E RACHÃO)</t>
  </si>
  <si>
    <t xml:space="preserve">M3XKM</t>
  </si>
  <si>
    <t xml:space="preserve">20.2.4</t>
  </si>
  <si>
    <t xml:space="preserve">ASSENTAMENTO DE GUIA (MEIO-FIO) EM TRECHO RETO, CONFECCIONADA EM CONCRETO PRÉ-FABRICADO, DIMENSÕES 100X15X13X30 CM (COMPRIMENTO X BASE INFERIOR X BASE SUPERIOR X ALTURA). AF_01/2024</t>
  </si>
  <si>
    <t xml:space="preserve">20.2.5</t>
  </si>
  <si>
    <t xml:space="preserve">EXECUÇÃO DE PAVIMENTO EM PISO INTERTRAVADO, COM BLOCO 16 FACES DE 22 X 11 CM, ESPESSURA 8 CM. AF_10/2022</t>
  </si>
  <si>
    <t xml:space="preserve">20.2.6</t>
  </si>
  <si>
    <t xml:space="preserve">SICRO3</t>
  </si>
  <si>
    <t xml:space="preserve">Transporte com caminhão carroceria de 9 t - rodovia pavimentada</t>
  </si>
  <si>
    <t xml:space="preserve">tkm</t>
  </si>
  <si>
    <t xml:space="preserve">20.2.7</t>
  </si>
  <si>
    <t xml:space="preserve">SINALIZACAO HORIZONTAL SPRAY AMARELO</t>
  </si>
  <si>
    <t xml:space="preserve">20.2.8</t>
  </si>
  <si>
    <t xml:space="preserve">INSTALAÇÃO DE BALIZADOR METÁLICO, MODELO OLEGÁRIO, EM TUBO DE AÇO GALVANIZADO ESPESSURA 3" E DIMENSÕES 9 CM X 78,5 CM, COM PINTURA ELETROSTÁTICA, SOBRE SOLO. AF_11/2021</t>
  </si>
  <si>
    <t xml:space="preserve"> 20.3</t>
  </si>
  <si>
    <t xml:space="preserve">SINALIZAÇÃO</t>
  </si>
  <si>
    <t xml:space="preserve">20.3.1</t>
  </si>
  <si>
    <t xml:space="preserve"> CPU2674 </t>
  </si>
  <si>
    <t xml:space="preserve">LETRA CAIXA INOX ESCOVADO COLOCADA</t>
  </si>
  <si>
    <t xml:space="preserve"> 20.4</t>
  </si>
  <si>
    <t xml:space="preserve">GRADIL EM CONCRETO PRÉ-MOLDADO</t>
  </si>
  <si>
    <t xml:space="preserve">20.4.1</t>
  </si>
  <si>
    <t xml:space="preserve"> CPU2909 </t>
  </si>
  <si>
    <t xml:space="preserve">GRADIL DE CONCRETO COM FUNDAÇÕES - H=2,40m - FORNECIMENTO E INSTALAÇÃO</t>
  </si>
  <si>
    <t xml:space="preserve">SERVIÇOS COMPLEMENTARES (LIMPEZA GERAL)</t>
  </si>
  <si>
    <t xml:space="preserve"> 21.1</t>
  </si>
  <si>
    <t xml:space="preserve"> CPU2676 </t>
  </si>
  <si>
    <t xml:space="preserve">LIMPEZA GERAL</t>
  </si>
  <si>
    <t xml:space="preserve"> 21.2</t>
  </si>
  <si>
    <t xml:space="preserve"> CPU2675 </t>
  </si>
  <si>
    <t xml:space="preserve">LIMPEZA/REMOÇÃO DE TINTAS EM PISOS E REVESTIMENTOS</t>
  </si>
  <si>
    <t xml:space="preserve">ATUALIZAÇÃO - PROJETO ELÉTRICO - GPPE</t>
  </si>
  <si>
    <t xml:space="preserve">22.1</t>
  </si>
  <si>
    <t xml:space="preserve">REDE MÉDIA TENSÃO</t>
  </si>
  <si>
    <t xml:space="preserve">22.1.1</t>
  </si>
  <si>
    <t xml:space="preserve">REMOCAO POSTE DE MT e BT - ENTREGAR CEEE - COM TRANSPORTE</t>
  </si>
  <si>
    <t xml:space="preserve">22.1.2</t>
  </si>
  <si>
    <t xml:space="preserve"> 04.17.080 </t>
  </si>
  <si>
    <t xml:space="preserve">CPOS/CDHU</t>
  </si>
  <si>
    <t xml:space="preserve">REMOÇÃO REDE MT/BT - ESTRUTURA PRIMARIA, SECUNDARIA, CABOS,...</t>
  </si>
  <si>
    <t xml:space="preserve">22.1.3</t>
  </si>
  <si>
    <t xml:space="preserve"> ELE_POSTE_DT_12_300 </t>
  </si>
  <si>
    <t xml:space="preserve">POSTE CONCRETO DUPLO T 12/300 CIF - Fornecimento e assentamento</t>
  </si>
  <si>
    <t xml:space="preserve">22.1.4</t>
  </si>
  <si>
    <t xml:space="preserve">POSTE DE CONCRETO SECAO DUPLO T COMPRIMENTO = 11M, CARGA NOMINAL NO TOPO 300 KGF, INCLUSIVE ESCAVACAO, TRANSPORTE, FORNECIMENTO E INSTALACAO</t>
  </si>
  <si>
    <t xml:space="preserve">22.1.5</t>
  </si>
  <si>
    <t xml:space="preserve">POSTE DE CONCRETO SECAO DUPLO T COMPRIMENTO = 11M, CARGA NOMINAL NO TOPO 600 KGF, INCLUSIVE ESCAVACAO, TRANSPORTE, FORNECIMENTO E INSTALACAO</t>
  </si>
  <si>
    <t xml:space="preserve">22.1.6</t>
  </si>
  <si>
    <t xml:space="preserve">CRUZETA FV - fibra de vidro1900 mm - tipo T</t>
  </si>
  <si>
    <t xml:space="preserve">22.1.7</t>
  </si>
  <si>
    <t xml:space="preserve">ORSE</t>
  </si>
  <si>
    <t xml:space="preserve">Implantação de estrutura n3/n4</t>
  </si>
  <si>
    <t xml:space="preserve">22.1.8</t>
  </si>
  <si>
    <t xml:space="preserve">Implantação de estrutura n1</t>
  </si>
  <si>
    <t xml:space="preserve">22.1.9</t>
  </si>
  <si>
    <t xml:space="preserve">Fornecimento de grampo de linha viva 6 a 250 mcm, ramal 8 a 2/0 awg</t>
  </si>
  <si>
    <t xml:space="preserve">22.1.10</t>
  </si>
  <si>
    <t xml:space="preserve">Fornecimento de conector cunha p/c 1/0 c/ 1/0 awg a1</t>
  </si>
  <si>
    <t xml:space="preserve">22.1.11</t>
  </si>
  <si>
    <t xml:space="preserve">Fornecimento de cartucho p/conector cunha série vermelho</t>
  </si>
  <si>
    <t xml:space="preserve">22.1.12</t>
  </si>
  <si>
    <t xml:space="preserve">ISOLADOR DE ANCORAGEM POLIMÉRICO 15KV</t>
  </si>
  <si>
    <t xml:space="preserve">22.1.13</t>
  </si>
  <si>
    <t xml:space="preserve">GANCHO OLHAL PARA 5000 dan - PADRÃO EQUATORIAL</t>
  </si>
  <si>
    <t xml:space="preserve">22.1.14</t>
  </si>
  <si>
    <t xml:space="preserve">ALCA PREFORMADA DE DISTRIBUICAO PARA CABO 1/0 AWG</t>
  </si>
  <si>
    <t xml:space="preserve">22.1.15</t>
  </si>
  <si>
    <t xml:space="preserve">SEDOP</t>
  </si>
  <si>
    <t xml:space="preserve">Manilha sapatilha galvanizada</t>
  </si>
  <si>
    <t xml:space="preserve">22.1.16</t>
  </si>
  <si>
    <t xml:space="preserve">ISOLADOR TIPO PILAR CLASSE 15 KV COM PINO ROSCA EXTERNA - FORNECIMENTO E INSTALACAO</t>
  </si>
  <si>
    <t xml:space="preserve">22.1.17</t>
  </si>
  <si>
    <t xml:space="preserve">LACO PREFORMADO PARA CABO 1/0 AWG</t>
  </si>
  <si>
    <t xml:space="preserve">22.1.18</t>
  </si>
  <si>
    <t xml:space="preserve"> 39.14.010 </t>
  </si>
  <si>
    <t xml:space="preserve">CABO DE ALUMÍNIO NU COM ALMA DE AÇO CAA, 1/0 AWG - RAVEN</t>
  </si>
  <si>
    <t xml:space="preserve">22.1.19</t>
  </si>
  <si>
    <t xml:space="preserve"> 37.15.170 </t>
  </si>
  <si>
    <t xml:space="preserve">CHAVE FUSÍVEL BASE ´C´ PARA 25 KV/100 A, COM CAPACIDADE DE RUPTURA ATÉ 10 KA - COM ELO FUSÍVEL 10 K - 25 KV - HOMOLOGADA EQUATORIAL</t>
  </si>
  <si>
    <t xml:space="preserve">22.1.20</t>
  </si>
  <si>
    <t xml:space="preserve">HASTE DE ATERRAMENTO, DIÂMETRO 5/8", COM 3 METROS - FORNECIMENTO E INSTALAÇÃO. AF_08/2023</t>
  </si>
  <si>
    <t xml:space="preserve">22.1.21</t>
  </si>
  <si>
    <t xml:space="preserve">ATERRAMENTO - SOLDA EXOTÉRMICA - CARTUCHO 150 G</t>
  </si>
  <si>
    <t xml:space="preserve">22.1.22</t>
  </si>
  <si>
    <t xml:space="preserve"> C0519 </t>
  </si>
  <si>
    <t xml:space="preserve">SEINFRA</t>
  </si>
  <si>
    <t xml:space="preserve">CABO COBRE NU 25MM2</t>
  </si>
  <si>
    <t xml:space="preserve">22.1.23</t>
  </si>
  <si>
    <t xml:space="preserve"> 11.92.04 </t>
  </si>
  <si>
    <t xml:space="preserve">MOLDE PARA SOLDA EXOTÉRMICA HCL 5/8" 50-5</t>
  </si>
  <si>
    <t xml:space="preserve">22.1.24</t>
  </si>
  <si>
    <t xml:space="preserve">ARMAÇÃO SECUNDÁRIA, COM 1 ESTRIBO E 1 ISOLADOR - FORNECIMENTO E INSTALAÇÃO. AF_12/2025</t>
  </si>
  <si>
    <t xml:space="preserve">22.1.25</t>
  </si>
  <si>
    <t xml:space="preserve">PORCA OLHAL ROSCA M16x2</t>
  </si>
  <si>
    <t xml:space="preserve">22.1.26</t>
  </si>
  <si>
    <t xml:space="preserve">ALÇA PRE FORMADA CABO MULTIPLEXADO 70  MM²</t>
  </si>
  <si>
    <t xml:space="preserve">22.1.27</t>
  </si>
  <si>
    <t xml:space="preserve">LAÇO PREFORMADO CABO MULTIPLEXADO 70 mm²</t>
  </si>
  <si>
    <t xml:space="preserve">Un</t>
  </si>
  <si>
    <t xml:space="preserve">22.1.28</t>
  </si>
  <si>
    <t xml:space="preserve">ABRAÇADEIRA PLÁSTICA</t>
  </si>
  <si>
    <t xml:space="preserve">22.1.29</t>
  </si>
  <si>
    <t xml:space="preserve">CONECTOR CUNHA ESTRIBO PARA CABO 70MM2</t>
  </si>
  <si>
    <t xml:space="preserve">22.1.30</t>
  </si>
  <si>
    <t xml:space="preserve">Cabo multiplex 4 x 70mm2</t>
  </si>
  <si>
    <t xml:space="preserve">22.1.31</t>
  </si>
  <si>
    <t xml:space="preserve">Mão-de-obra para implantação de estrutura S1</t>
  </si>
  <si>
    <t xml:space="preserve">22.1.32</t>
  </si>
  <si>
    <t xml:space="preserve"> E00669 </t>
  </si>
  <si>
    <t xml:space="preserve">Suporte isolador simples</t>
  </si>
  <si>
    <t xml:space="preserve">22.1.33</t>
  </si>
  <si>
    <t xml:space="preserve">ISOLADOR S1</t>
  </si>
  <si>
    <t xml:space="preserve">H</t>
  </si>
  <si>
    <t xml:space="preserve">22.1.34</t>
  </si>
  <si>
    <t xml:space="preserve">Cabo multiplex 3 x 10mm2</t>
  </si>
  <si>
    <t xml:space="preserve">22.2</t>
  </si>
  <si>
    <t xml:space="preserve">SUBESTAÇÃO 225 KVA - 13,8KV-220/127V- MEDIÇÃO INDIRETA EM MURETA - PADRÃO EQUATORIAL</t>
  </si>
  <si>
    <t xml:space="preserve">22.2.1</t>
  </si>
  <si>
    <t xml:space="preserve">CIVIL</t>
  </si>
  <si>
    <t xml:space="preserve">22.2.1.1</t>
  </si>
  <si>
    <t xml:space="preserve">ALVENARIA</t>
  </si>
  <si>
    <t xml:space="preserve">22.2.1.1.1</t>
  </si>
  <si>
    <t xml:space="preserve">ENGENHEIRO CIVIL DE OBRA JUNIOR COM ENCARGOS COMPLEMENTARES</t>
  </si>
  <si>
    <t xml:space="preserve">22.2.1.1.2</t>
  </si>
  <si>
    <t xml:space="preserve">22.2.1.1.3</t>
  </si>
  <si>
    <t xml:space="preserve">IMPERMEABILIZAÇÃO DE SUPERFÍCIE COM ARGAMASSA POLIMÉRICA / MEMBRANA ACRÍLICA, 4 DEMÃOS, REFORÇADA COM VÉU DE POLIÉSTER (MAV). AF_09/2023</t>
  </si>
  <si>
    <t xml:space="preserve">22.2.1.2</t>
  </si>
  <si>
    <t xml:space="preserve">ESTRUTURAL</t>
  </si>
  <si>
    <t xml:space="preserve">22.2.1.2.1</t>
  </si>
  <si>
    <t xml:space="preserve">22.2.1.2.2</t>
  </si>
  <si>
    <t xml:space="preserve">22.2.1.2.3</t>
  </si>
  <si>
    <t xml:space="preserve">22.2.1.2.4</t>
  </si>
  <si>
    <t xml:space="preserve">22.2.1.2.5</t>
  </si>
  <si>
    <t xml:space="preserve">22.2.1.2.6</t>
  </si>
  <si>
    <t xml:space="preserve">22.2.1.2.7</t>
  </si>
  <si>
    <t xml:space="preserve">MICROESTACA INJETADA CARGA DIAMENTRO DE 25cm</t>
  </si>
  <si>
    <t xml:space="preserve">22.2.1.2.8</t>
  </si>
  <si>
    <t xml:space="preserve">22.2.1.2.9</t>
  </si>
  <si>
    <t xml:space="preserve">MONTAGEM E DESMONTAGEM DE FÔRMA DE LAJE MACIÇA, PÉ-DIREITO SIMPLES, EM CHAPA DE MADEIRA COMPENSADA RESINADA, 4 UTILIZAÇÕES. AF_09/2020</t>
  </si>
  <si>
    <t xml:space="preserve">22.2.1.2.10</t>
  </si>
  <si>
    <t xml:space="preserve">CONCRETAGEM DE VIGAS E LAJES, FCK=25 MPA, PARA LAJES MACIÇAS OU NERVURADAS COM USO DE BOMBA - LANÇAMENTO, ADENSAMENTO E ACABAMENTO. AF_02/2022_PS</t>
  </si>
  <si>
    <t xml:space="preserve">22.2.2</t>
  </si>
  <si>
    <t xml:space="preserve">MONTAGEM SUBESTAÇÃO</t>
  </si>
  <si>
    <t xml:space="preserve">22.2.2.1</t>
  </si>
  <si>
    <t xml:space="preserve">ENGENHEIRO ELETRICISTA COM ENCARGOS COMPLEMENTARES</t>
  </si>
  <si>
    <t xml:space="preserve">22.2.2.2</t>
  </si>
  <si>
    <t xml:space="preserve">Poste de concreto duplo T (DT) 10/1000 - fornecimento</t>
  </si>
  <si>
    <t xml:space="preserve">22.2.2.3</t>
  </si>
  <si>
    <t xml:space="preserve">22.2.2.4</t>
  </si>
  <si>
    <t xml:space="preserve">22.2.2.5</t>
  </si>
  <si>
    <t xml:space="preserve">PARA RAIO POLIMERICO DE DISTRIBUICAO 15KV 10KA C/ FERRAGEM</t>
  </si>
  <si>
    <t xml:space="preserve">22.2.2.6</t>
  </si>
  <si>
    <t xml:space="preserve">CORDOALHA DE COBRE NU 50 MM², NÃO ENTERRADA, COM ISOLADOR - FORNECIMENTO E INSTALAÇÃO. AF_08/2023</t>
  </si>
  <si>
    <t xml:space="preserve">22.2.2.7</t>
  </si>
  <si>
    <t xml:space="preserve">CONECTOR PARAFUSO FENDIDO BIMETALICO 25mm</t>
  </si>
  <si>
    <t xml:space="preserve">22.2.2.8</t>
  </si>
  <si>
    <t xml:space="preserve"> ED-51075 </t>
  </si>
  <si>
    <t xml:space="preserve">SETOP</t>
  </si>
  <si>
    <t xml:space="preserve">SOLDA EXOTÉRMICA MOLDE SCI 50 3</t>
  </si>
  <si>
    <t xml:space="preserve">U</t>
  </si>
  <si>
    <t xml:space="preserve">22.2.2.9</t>
  </si>
  <si>
    <t xml:space="preserve">22.2.2.10</t>
  </si>
  <si>
    <t xml:space="preserve">22.2.2.11</t>
  </si>
  <si>
    <t xml:space="preserve">HASTE ATERRAMENTO COBREADA 5/8"" x 2,40m NORMATIZADA INTELLI</t>
  </si>
  <si>
    <t xml:space="preserve">22.2.2.12</t>
  </si>
  <si>
    <t xml:space="preserve">Fornecimento de alça preformada de alumínio p/ ca 1/0 awg</t>
  </si>
  <si>
    <t xml:space="preserve">22.2.2.13</t>
  </si>
  <si>
    <t xml:space="preserve">Gancho suspensão com olhal, fornecimento</t>
  </si>
  <si>
    <t xml:space="preserve">22.2.2.14</t>
  </si>
  <si>
    <t xml:space="preserve">TRANSFORMADOR DE DISTRIBUIÇÃO, 225 KVA, TRIFÁSICO, 60 HZ, CLASSE 15 KV, IMERSO EM ÓLEO MINERAL, INSTALAÇÃO EM POSTE (NÃO INCLUSO SUPORTE) - FORNECIMENTO E INSTALAÇÃO. AF_12/2020</t>
  </si>
  <si>
    <t xml:space="preserve">22.2.2.15</t>
  </si>
  <si>
    <t xml:space="preserve"> 36.20.360 </t>
  </si>
  <si>
    <t xml:space="preserve">SUPORTE DE TRANSFORMADOR EM POSTE OU ESTALEIRO</t>
  </si>
  <si>
    <t xml:space="preserve">22.2.2.16</t>
  </si>
  <si>
    <t xml:space="preserve">ELETRODUTO GALVANIZADO (PESADO) NBR 5598 100mm 4""</t>
  </si>
  <si>
    <t xml:space="preserve">22.2.2.17</t>
  </si>
  <si>
    <t xml:space="preserve">CURVA 90 MACHO-FEMEA GALVANIZADA 4""</t>
  </si>
  <si>
    <t xml:space="preserve">22.2.2.18</t>
  </si>
  <si>
    <t xml:space="preserve">UNIAO FEMEA/FEMEA PPR DN 20mm AGUA QUENTE</t>
  </si>
  <si>
    <t xml:space="preserve">22.2.2.19</t>
  </si>
  <si>
    <t xml:space="preserve"> 68.20.040 </t>
  </si>
  <si>
    <t xml:space="preserve">BRAÇADEIRA CIRCULAR EM AÇO CARBONO GALVANIZADO, DIÂMETRO NOMINAL DE 140 ATÉ 300 MM</t>
  </si>
  <si>
    <t xml:space="preserve">22.2.2.20</t>
  </si>
  <si>
    <t xml:space="preserve">CURVA 90 PVC RIGIDO SOLDAVEL 110mm</t>
  </si>
  <si>
    <t xml:space="preserve">22.2.2.21</t>
  </si>
  <si>
    <t xml:space="preserve">QUADRO DE MEDIÇÃO GERAL DE ENERGIA PARA BARRAMENTO BLINDADO COM 4 MEDIDORES - FORNECIMENTO E INSTALAÇÃO. AF_07/2025</t>
  </si>
  <si>
    <t xml:space="preserve">22.2.2.22</t>
  </si>
  <si>
    <t xml:space="preserve">Disjuntor termomagnético tripolar 600 A com caixa moldada 10 kA</t>
  </si>
  <si>
    <t xml:space="preserve">22.2.2.23</t>
  </si>
  <si>
    <t xml:space="preserve">CONECTOR METALICO TIPO PARAFUSO FENDIDO (SPLIT BOLT)50mm</t>
  </si>
  <si>
    <t xml:space="preserve">22.2.2.24</t>
  </si>
  <si>
    <t xml:space="preserve">CONECTOR METAL TIPO PARAFUSO FENDIDO(SPLIT BOLT)CABOS 240MM</t>
  </si>
  <si>
    <t xml:space="preserve">22.2.2.25</t>
  </si>
  <si>
    <t xml:space="preserve">CABO DE COBRE FLEXÍVEL ISOLADO, 240 MM², ANTI-CHAMA 0,6/1,0 KV, PARA REDE ENTERRADA DE DISTRIBUIÇÃO DE ENERGIA ELÉTRICA - FORNECIMENTO E INSTALAÇÃO. AF_12/2021</t>
  </si>
  <si>
    <t xml:space="preserve">22.2.2.26</t>
  </si>
  <si>
    <t xml:space="preserve">BUCHA E ARRUELA ALUMINIO 4""</t>
  </si>
  <si>
    <t xml:space="preserve">22.2.2.27</t>
  </si>
  <si>
    <t xml:space="preserve">BUCHA E ARRUELA 1""</t>
  </si>
  <si>
    <t xml:space="preserve">22.2.2.28</t>
  </si>
  <si>
    <t xml:space="preserve">ELETRODUTO RÍGIDO SOLDÁVEL, PVC, DN 32 MM (1"), APARENTE - FORNECIMENTO E INSTALAÇÃO. AF_01/2026</t>
  </si>
  <si>
    <t xml:space="preserve">22.2.2.29</t>
  </si>
  <si>
    <t xml:space="preserve">PLACA PVC 3 mm PARA USO EXTERNO 20x20 cm - NÚMERO 501</t>
  </si>
  <si>
    <t xml:space="preserve">22.2.2.30</t>
  </si>
  <si>
    <t xml:space="preserve"> C0633 </t>
  </si>
  <si>
    <t xml:space="preserve">CAIXA EM ALVENARIA (80X80X60cm) DE 1 TIJOLO COMUM, LASTRO DE BRITA E TAMPA DE CONCRETO</t>
  </si>
  <si>
    <t xml:space="preserve">22.2.2.31</t>
  </si>
  <si>
    <t xml:space="preserve">ELETRODUTO FLEXÍVEL CORRUGADO, PEAD, DN 100 (4"), PARA REDE ENTERRADA DE DISTRIBUIÇÃO DE ENERGIA ELÉTRICA - FORNECIMENTO E INSTALAÇÃO. AF_12/2021</t>
  </si>
  <si>
    <t xml:space="preserve">22.2.2.32</t>
  </si>
  <si>
    <t xml:space="preserve">ELETRODUTO RÍGIDO ROSCÁVEL, PVC, DN 110 MM (4"), PARA REDE ENTERRADA DE DISTRIBUIÇÃO DE ENERGIA ELÉTRICA - FORNECIMENTO E INSTALAÇÃO. AF_12/2021</t>
  </si>
  <si>
    <t xml:space="preserve">22.2.2.33</t>
  </si>
  <si>
    <t xml:space="preserve">Luva de pvc rígido roscável  diâm = 4"</t>
  </si>
  <si>
    <t xml:space="preserve">22.2.2.34</t>
  </si>
  <si>
    <t xml:space="preserve">22.2.3</t>
  </si>
  <si>
    <t xml:space="preserve">22.2.3.1</t>
  </si>
  <si>
    <t xml:space="preserve">22.2.3.2</t>
  </si>
  <si>
    <t xml:space="preserve">22.2.3.3</t>
  </si>
  <si>
    <t xml:space="preserve">Caixa de alvenaria de tijolo maciço (0,10m) dimensões interna 30x30x30cm revestida internamente com argamassa 1:3 e tampa de concreto - R1</t>
  </si>
  <si>
    <t xml:space="preserve">22.2.3.4</t>
  </si>
  <si>
    <t xml:space="preserve">Lastro de brita 2</t>
  </si>
  <si>
    <t xml:space="preserve">22.2.3.5</t>
  </si>
  <si>
    <t xml:space="preserve">22.2.3.6</t>
  </si>
  <si>
    <t xml:space="preserve">22.2.3.7</t>
  </si>
  <si>
    <t xml:space="preserve">CORDOALHA DE COBRE NU 50 MM², ENTERRADA - FORNECIMENTO E INSTALAÇÃO. AF_08/2023</t>
  </si>
  <si>
    <t xml:space="preserve">22.3</t>
  </si>
  <si>
    <t xml:space="preserve">ILUMINAÇÃO EXTERNA</t>
  </si>
  <si>
    <t xml:space="preserve">22.3.1</t>
  </si>
  <si>
    <t xml:space="preserve">22.3.2</t>
  </si>
  <si>
    <t xml:space="preserve">22.3.3</t>
  </si>
  <si>
    <t xml:space="preserve">CONCRETO MAGRO PARA LASTRO, TRAÇO 1:4,5:4,5 (EM MASSA SECA DE CIMENTO/ AREIA MÉDIA/ BRITA 1) - PREPARO MECÂNICO COM BETONEIRA 600 L. AF_05/2021</t>
  </si>
  <si>
    <t xml:space="preserve">22.3.4</t>
  </si>
  <si>
    <t xml:space="preserve">22.3.5</t>
  </si>
  <si>
    <t xml:space="preserve">ELETRODUTO FLEXÍVEL CORRUGADO, PEAD, DN 50 (1 1/2"), PARA REDE ENTERRADA DE DISTRIBUIÇÃO DE ENERGIA ELÉTRICA - FORNECIMENTO E INSTALAÇÃO. AF_12/2021</t>
  </si>
  <si>
    <t xml:space="preserve">22.3.6</t>
  </si>
  <si>
    <t xml:space="preserve">CABO DE COBRE FLEXÍVEL ISOLADO, 6 MM², ANTI-CHAMA 0,6/1,0 KV, PARA CIRCUITOS TERMINAIS - FORNECIMENTO E INSTALAÇÃO. AF_03/2023</t>
  </si>
  <si>
    <t xml:space="preserve">22.3.7</t>
  </si>
  <si>
    <t xml:space="preserve"> ELE_ILU_15000_lumens </t>
  </si>
  <si>
    <t xml:space="preserve">Luminária referência TAU M PROCEL 84W 14795lm 4.000K - minimo 15000 lumens - máximo 100 W</t>
  </si>
  <si>
    <t xml:space="preserve">22.3.8</t>
  </si>
  <si>
    <t xml:space="preserve">CABO PP 3 CONDUTORES 450/750V 2,50mm2</t>
  </si>
  <si>
    <t xml:space="preserve">22.3.9</t>
  </si>
  <si>
    <t xml:space="preserve">22.3.10</t>
  </si>
  <si>
    <t xml:space="preserve"> ELE_POSTE_CONICO_7 </t>
  </si>
  <si>
    <t xml:space="preserve">POSTE CÔNICO RETO ENGASTADO - ALT 7,00 M - C/ JANELA DE INSPEÇÃO E NÚCLEO PARA 2 PÉTALAS - ACABAMENTO ZINCADO</t>
  </si>
  <si>
    <t xml:space="preserve">22.3.11</t>
  </si>
  <si>
    <t xml:space="preserve">ARANDELA EXTERNA FACHO DUPLO - LED BULBO 15 W - 4000k</t>
  </si>
  <si>
    <t xml:space="preserve">22.4</t>
  </si>
  <si>
    <t xml:space="preserve">QD5</t>
  </si>
  <si>
    <t xml:space="preserve">22.4.1</t>
  </si>
  <si>
    <t xml:space="preserve">DISJUNTOR TRIPOLAR DIN 63A - FORNECIMENTO E INSTALAÇÃO. AF_07/2025</t>
  </si>
  <si>
    <t xml:space="preserve">22.4.2</t>
  </si>
  <si>
    <t xml:space="preserve">22.4.3</t>
  </si>
  <si>
    <t xml:space="preserve">DISJUNTOR BIPOLAR TIPO DR, CORRENTE NOMINAL DE 25A - FORNECIMENTO E INSTALAÇÃO. AF_07/2025</t>
  </si>
  <si>
    <t xml:space="preserve">22.4.4</t>
  </si>
  <si>
    <t xml:space="preserve">22.5</t>
  </si>
  <si>
    <t xml:space="preserve">QD7 - ILUMINAÇÃO TOMADAS SALA RESÍDUOS</t>
  </si>
  <si>
    <t xml:space="preserve">22.5.1</t>
  </si>
  <si>
    <t xml:space="preserve">22.5.2</t>
  </si>
  <si>
    <t xml:space="preserve">22.5.3</t>
  </si>
  <si>
    <t xml:space="preserve">22.5.4</t>
  </si>
  <si>
    <t xml:space="preserve">22.5.5</t>
  </si>
  <si>
    <t xml:space="preserve">22.5.6</t>
  </si>
  <si>
    <t xml:space="preserve">CURVA ELETRODUTO PVC 1.1/2""</t>
  </si>
  <si>
    <t xml:space="preserve">22.5.7</t>
  </si>
  <si>
    <t xml:space="preserve">BUCHA E ARRUELA 1.1/2""</t>
  </si>
  <si>
    <t xml:space="preserve">22.5.8</t>
  </si>
  <si>
    <t xml:space="preserve">22.6</t>
  </si>
  <si>
    <t xml:space="preserve">QD8 - QUADRA COBERTA</t>
  </si>
  <si>
    <t xml:space="preserve">22.6.1</t>
  </si>
  <si>
    <t xml:space="preserve">22.6.2</t>
  </si>
  <si>
    <t xml:space="preserve"> C0628 </t>
  </si>
  <si>
    <t xml:space="preserve">CAIXA DE PASSAGEM PVC COM TAMPA PARAFUSADA 200X200X100mm - IP68 - SOBRE FORRO</t>
  </si>
  <si>
    <t xml:space="preserve">22.6.3</t>
  </si>
  <si>
    <t xml:space="preserve">22.6.4</t>
  </si>
  <si>
    <t xml:space="preserve">22.6.5</t>
  </si>
  <si>
    <t xml:space="preserve">22.6.6</t>
  </si>
  <si>
    <t xml:space="preserve">DISJUNTOR TETRAPOLAR TIPO DR, CORRENTE NOMINAL DE 40A - FORNECIMENTO E INSTALAÇÃO. AF_07/2025</t>
  </si>
  <si>
    <t xml:space="preserve">22.6.7</t>
  </si>
  <si>
    <t xml:space="preserve">DISPOSITIVO DPS 20KA-175V OU 275V - FORNECIMENTO E INSTALAÇÃO. AF_07/2025</t>
  </si>
  <si>
    <t xml:space="preserve">22.6.8</t>
  </si>
  <si>
    <t xml:space="preserve">22.6.9</t>
  </si>
  <si>
    <t xml:space="preserve">22.6.10</t>
  </si>
  <si>
    <t xml:space="preserve">22.6.11</t>
  </si>
  <si>
    <t xml:space="preserve">Tomada industrial externa 2P + T, 20A</t>
  </si>
  <si>
    <t xml:space="preserve">22.6.12</t>
  </si>
  <si>
    <t xml:space="preserve"> C2495 </t>
  </si>
  <si>
    <t xml:space="preserve">TOMADA EXTERNA 2P + T - 127 V -  REFERENCIA AQUATIC</t>
  </si>
  <si>
    <t xml:space="preserve">22.6.13</t>
  </si>
  <si>
    <t xml:space="preserve">MANOPLA E CANOPLA CROMADA - FORNECIMENTO E INSTALAÇÃO. AF_01/2020</t>
  </si>
  <si>
    <t xml:space="preserve">22.7</t>
  </si>
  <si>
    <t xml:space="preserve">QUADRA COBERTA - ILUMINAÇÃO</t>
  </si>
  <si>
    <t xml:space="preserve">22.7.1</t>
  </si>
  <si>
    <t xml:space="preserve">22.7.2</t>
  </si>
  <si>
    <t xml:space="preserve">CURVA 90 GRAUS PARA ELETRODUTO, PVC, SOLDÁVEL, DN 32 MM (1''), APARENTE - FORNECIMENTO E INSTALAÇÃO. AF_01/2026</t>
  </si>
  <si>
    <t xml:space="preserve">22.7.3</t>
  </si>
  <si>
    <t xml:space="preserve">CONDULETE PVC 1" COM TAMPA</t>
  </si>
  <si>
    <t xml:space="preserve">22.7.4</t>
  </si>
  <si>
    <t xml:space="preserve">22.7.5</t>
  </si>
  <si>
    <t xml:space="preserve"> NEO_0136 </t>
  </si>
  <si>
    <t xml:space="preserve">PERFILADOS PERFURADOS GALVANIZADOS À FOGO 38X38MM - FORNECIMENTO E INSTALAÇÃO.</t>
  </si>
  <si>
    <t xml:space="preserve">22.7.6</t>
  </si>
  <si>
    <t xml:space="preserve">Suporte horizontal 100 x 50 mm para fixação de eletrocalha metálica (ref.: mopa ou similar)</t>
  </si>
  <si>
    <t xml:space="preserve">22.7.7</t>
  </si>
  <si>
    <t xml:space="preserve">22.7.8</t>
  </si>
  <si>
    <t xml:space="preserve">Terminal de compressão para cabo de   4 mm2 - fornecimento e instalação</t>
  </si>
  <si>
    <t xml:space="preserve">22.7.9</t>
  </si>
  <si>
    <t xml:space="preserve">22.7.10</t>
  </si>
  <si>
    <t xml:space="preserve">Refletor modular de Led linear para campo ou quadra, 200W, IP68 dúplo, módulos N2, corpo em alumínio, pintura eletrostática, proteção contra corrosão, 6500K, FP = &gt;0.95, IRC = Ra&gt;80. FL = 22.000 Luméns, VU = 50.000h, ângulo do feixe = 120º</t>
  </si>
  <si>
    <t xml:space="preserve">22.8</t>
  </si>
  <si>
    <t xml:space="preserve">JARDIM SENSORIAL - MARQUISE ESQUERDA</t>
  </si>
  <si>
    <t xml:space="preserve">22.8.1</t>
  </si>
  <si>
    <t xml:space="preserve">22.8.2</t>
  </si>
  <si>
    <t xml:space="preserve">22.8.3</t>
  </si>
  <si>
    <t xml:space="preserve">ABRACADEIRA PVC 1"" CINZA CLARO CEMAR</t>
  </si>
  <si>
    <t xml:space="preserve">22.8.4</t>
  </si>
  <si>
    <t xml:space="preserve">Saída lateral p/ eletroduto 1"</t>
  </si>
  <si>
    <t xml:space="preserve">22.8.5</t>
  </si>
  <si>
    <t xml:space="preserve">22.8.6</t>
  </si>
  <si>
    <t xml:space="preserve">JUNCAO TIPO ""T"" 38x38mm PARA PERFILADO PERFURADO</t>
  </si>
  <si>
    <t xml:space="preserve">22.8.7</t>
  </si>
  <si>
    <t xml:space="preserve">Gancho curto para perfilado, ( ref.: Mopa ou similar)</t>
  </si>
  <si>
    <t xml:space="preserve">22.8.8</t>
  </si>
  <si>
    <t xml:space="preserve">Cantoneira "ZZ" para fixação de  perfilado, ref. Mopa ou similar</t>
  </si>
  <si>
    <t xml:space="preserve">22.8.9</t>
  </si>
  <si>
    <t xml:space="preserve">Fornecimento e instalação de mão francesa simples 50 mm</t>
  </si>
  <si>
    <t xml:space="preserve">22.8.10</t>
  </si>
  <si>
    <t xml:space="preserve">Luminária hermética  de sobrepor, para lâmpada tubular T8, 2x18w, IP65, 65cm,ref.: LMIP65 2x18 - T8C, da G-light ou similar, exclusive lâmpadas</t>
  </si>
  <si>
    <t xml:space="preserve">22.8.11</t>
  </si>
  <si>
    <t xml:space="preserve">Lampada led tubular t8 bivolt 18/20 w, 120 cm</t>
  </si>
  <si>
    <t xml:space="preserve">22.8.12</t>
  </si>
  <si>
    <t xml:space="preserve">22.8.13</t>
  </si>
  <si>
    <t xml:space="preserve">22.8.14</t>
  </si>
  <si>
    <t xml:space="preserve">22.8.15</t>
  </si>
  <si>
    <t xml:space="preserve">5023ORSE</t>
  </si>
  <si>
    <t xml:space="preserve">Cabo de cobre PP Cordplast 2 x 2,5 mm2, 450/750v - fornecimento</t>
  </si>
  <si>
    <t xml:space="preserve">22.8.16</t>
  </si>
  <si>
    <t xml:space="preserve">Interruptor 3 teclas paralelo (s/fiação)</t>
  </si>
  <si>
    <t xml:space="preserve">22.8.17</t>
  </si>
  <si>
    <t xml:space="preserve"> C3483 </t>
  </si>
  <si>
    <t xml:space="preserve">TERMINAL OLHAL PARA CABO DE 4,00MM2 À 6,00MM2</t>
  </si>
  <si>
    <t xml:space="preserve">22.8.18</t>
  </si>
  <si>
    <t xml:space="preserve">22.9</t>
  </si>
  <si>
    <t xml:space="preserve">SALA MULTISENSORIAL</t>
  </si>
  <si>
    <t xml:space="preserve">22.9.1</t>
  </si>
  <si>
    <t xml:space="preserve">ARANDELA INTERNA FACHO SIMPLES - FORNECIMENTO E INSTALAÇÃO</t>
  </si>
  <si>
    <t xml:space="preserve">22.9.2</t>
  </si>
  <si>
    <t xml:space="preserve">LÂMPADA BULBO LED 12 W, DIMERIZÁVEL - FORNECIMENTO E INSTALAÇÃO.</t>
  </si>
  <si>
    <t xml:space="preserve">22.10</t>
  </si>
  <si>
    <t xml:space="preserve">SALA REORGANIZAÇÃO</t>
  </si>
  <si>
    <t xml:space="preserve">22.10.1</t>
  </si>
  <si>
    <t xml:space="preserve">22.10.2</t>
  </si>
  <si>
    <t xml:space="preserve">22.10.3</t>
  </si>
  <si>
    <t xml:space="preserve">22.10.4</t>
  </si>
  <si>
    <t xml:space="preserve">ELETRODUTO FLEXÍVEL CORRUGADO, PVC, DN 25 MM (3/4"), PARA CIRCUITOS TERMINAIS, INSTALADO EM PAREDE - FORNECIMENTO E INSTALAÇÃO. AF_03/2023</t>
  </si>
  <si>
    <t xml:space="preserve">22.11</t>
  </si>
  <si>
    <t xml:space="preserve">SALA ESPERA BAIXO ESTIMULO SENSORIAL</t>
  </si>
  <si>
    <t xml:space="preserve">22.11.1</t>
  </si>
  <si>
    <t xml:space="preserve">22.11.2</t>
  </si>
  <si>
    <t xml:space="preserve">22.11.3</t>
  </si>
  <si>
    <t xml:space="preserve">22.11.4</t>
  </si>
  <si>
    <t xml:space="preserve">22.12</t>
  </si>
  <si>
    <t xml:space="preserve">AUDITÓRIO</t>
  </si>
  <si>
    <t xml:space="preserve">22.12.1</t>
  </si>
  <si>
    <t xml:space="preserve">INTERRUPTOR C/ DIMMER DE TOQUE 127 V / 500 W</t>
  </si>
  <si>
    <t xml:space="preserve">22.13</t>
  </si>
  <si>
    <t xml:space="preserve">CASA BOMBAS INCÊNDIO</t>
  </si>
  <si>
    <t xml:space="preserve">22.13.1</t>
  </si>
  <si>
    <t xml:space="preserve"> ELE_QUADRO_BOMBA_INC </t>
  </si>
  <si>
    <t xml:space="preserve">QUADRO DE COMANDO PARA 2 BOMBAS DE INCENDIO DE (5,0 CV E 1 CV), TRIFÁSICA, 220 VOLTS COM PRESSOOTATO, MANOMETRO - COM INSTALAÇÃO HIDRAULICA E ELETRICA - FORNECIMENTO E INSTALAÇÃO</t>
  </si>
  <si>
    <t xml:space="preserve">22.13.2</t>
  </si>
  <si>
    <t xml:space="preserve">Bomba para incêndio jockey 1 1/2" cv</t>
  </si>
  <si>
    <t xml:space="preserve">22.13.3</t>
  </si>
  <si>
    <t xml:space="preserve">ELETRODUTO FLEXÍVEL CORRUGADO, PEAD, DN 63 (2"), PARA REDE ENTERRADA DE DISTRIBUIÇÃO DE ENERGIA ELÉTRICA - FORNECIMENTO E INSTALAÇÃO. AF_12/2021</t>
  </si>
  <si>
    <t xml:space="preserve">22.13.4</t>
  </si>
  <si>
    <t xml:space="preserve">22.13.5</t>
  </si>
  <si>
    <t xml:space="preserve">22.13.6</t>
  </si>
  <si>
    <t xml:space="preserve">22.13.7</t>
  </si>
  <si>
    <t xml:space="preserve">22.13.8</t>
  </si>
  <si>
    <t xml:space="preserve">22.13.9</t>
  </si>
  <si>
    <t xml:space="preserve">22.13.10</t>
  </si>
  <si>
    <t xml:space="preserve">22.13.11</t>
  </si>
  <si>
    <t xml:space="preserve">22.13.12</t>
  </si>
  <si>
    <t xml:space="preserve">22.13.13</t>
  </si>
  <si>
    <t xml:space="preserve">ELETRODUTO RÍGIDO ROSCÁVEL, PVC, DN 60 MM (2"), PARA REDE ENTERRADA DE DISTRIBUIÇÃO DE ENERGIA ELÉTRICA - FORNECIMENTO E INSTALAÇÃO. AF_12/2021</t>
  </si>
  <si>
    <t xml:space="preserve">22.13.14</t>
  </si>
  <si>
    <t xml:space="preserve">22.13.15</t>
  </si>
  <si>
    <t xml:space="preserve">BUCHA E ARRUELA 2""</t>
  </si>
  <si>
    <t xml:space="preserve">22.13.16</t>
  </si>
  <si>
    <t xml:space="preserve">22.13.17</t>
  </si>
  <si>
    <t xml:space="preserve">22.14</t>
  </si>
  <si>
    <t xml:space="preserve">CASA DE BOMBAS DE RECALQUE</t>
  </si>
  <si>
    <t xml:space="preserve">22.14.1</t>
  </si>
  <si>
    <t xml:space="preserve">22.14.2</t>
  </si>
  <si>
    <t xml:space="preserve">22.14.3</t>
  </si>
  <si>
    <t xml:space="preserve">22.14.4</t>
  </si>
  <si>
    <t xml:space="preserve">22.14.5</t>
  </si>
  <si>
    <t xml:space="preserve">22.14.6</t>
  </si>
  <si>
    <t xml:space="preserve">22.14.7</t>
  </si>
  <si>
    <t xml:space="preserve">INTERRUPTOR SIMPLES (4 MÓDULOS), 10A/250V, SEM SUPORTE E SEM PLACA - FORNECIMENTO E INSTALAÇÃO. AF_03/2023</t>
  </si>
  <si>
    <t xml:space="preserve">22.14.8</t>
  </si>
  <si>
    <t xml:space="preserve">22.14.9</t>
  </si>
  <si>
    <t xml:space="preserve">22.15</t>
  </si>
  <si>
    <t xml:space="preserve">22.15.1</t>
  </si>
  <si>
    <t xml:space="preserve">22.15.2</t>
  </si>
  <si>
    <t xml:space="preserve">Terminal de compressão em latão  50mm2</t>
  </si>
  <si>
    <t xml:space="preserve">22.15.3</t>
  </si>
  <si>
    <t xml:space="preserve">CONECTOR TIPO PARAFUSO FENDIDO 50 MM2</t>
  </si>
  <si>
    <t xml:space="preserve">22.16</t>
  </si>
  <si>
    <t xml:space="preserve">CLIMATIZAÇÃO (EQUIPAMENTOS)</t>
  </si>
  <si>
    <t xml:space="preserve">22.16.1</t>
  </si>
  <si>
    <t xml:space="preserve">AR CONDICIONADO SPLIT ON/OFF, CASSETE (TETO), 36000 BTU/H, CICLO QUENTE/FRIO - FORNECIMENTO E INSTALAÇÃO. AF_11/2021_PE</t>
  </si>
  <si>
    <t xml:space="preserve">22.16.2</t>
  </si>
  <si>
    <t xml:space="preserve">AR CONDICIONADO SPLIT ON/OFF, CASSETE (TETO), 48000 BTU/H, CICLO QUENTE/FRIO - FORNECIMENTO E INSTALAÇÃO. AF_11/2021_PE</t>
  </si>
  <si>
    <t xml:space="preserve">22.16.3</t>
  </si>
  <si>
    <t xml:space="preserve">AR CONDICIONADO SPLIT INVERTER, PISO TETO, APRESENTANDO ENTRE 54000 E 58000 BTU/H, CICLO FRIO - FORNECIMENTO E INSTALAÇÃO. AF_11/2021_PE</t>
  </si>
  <si>
    <t xml:space="preserve">CRONOGRAMA FÍSICO – FINANCEIRO</t>
  </si>
  <si>
    <t xml:space="preserve">Centro Especializado em Reabilitação</t>
  </si>
  <si>
    <t xml:space="preserve">Mês 1</t>
  </si>
  <si>
    <t xml:space="preserve">Mês  2</t>
  </si>
  <si>
    <t xml:space="preserve">Mês 3</t>
  </si>
  <si>
    <t xml:space="preserve">Mês 4</t>
  </si>
  <si>
    <t xml:space="preserve">Mês 5</t>
  </si>
  <si>
    <t xml:space="preserve">Mês  6</t>
  </si>
  <si>
    <t xml:space="preserve">Mês 7</t>
  </si>
  <si>
    <t xml:space="preserve">Mês 8</t>
  </si>
  <si>
    <t xml:space="preserve">Mês 9</t>
  </si>
  <si>
    <t xml:space="preserve">Mês  10</t>
  </si>
  <si>
    <t xml:space="preserve">Mês 11</t>
  </si>
  <si>
    <t xml:space="preserve">Mês  12</t>
  </si>
  <si>
    <t xml:space="preserve">NOME DO RESPONSÁVEL TÉCNICO</t>
  </si>
  <si>
    <t xml:space="preserve">PROFISSÃO E DADOS DO CONSELHO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</si>
</sst>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@"/>
    <numFmt numFmtId="166" formatCode="mmm/yy"/>
    <numFmt numFmtId="167" formatCode="[$-416]mmmm\-yy"/>
    <numFmt numFmtId="168" formatCode="0.00%"/>
    <numFmt numFmtId="169" formatCode="#,##0.00"/>
    <numFmt numFmtId="170" formatCode="_-* #,##0.00_-;\-* #,##0.00_-;_-* \-??_-;_-@"/>
    <numFmt numFmtId="171" formatCode="_-&quot;R$ &quot;* #,##0.00_-;&quot;-R$ &quot;* #,##0.00_-;_-&quot;R$ &quot;* \-??_-;_-@_-"/>
    <numFmt numFmtId="172" formatCode="_-&quot;R$ &quot;* #,##0.00_-;&quot;-R$ &quot;* #,##0.00_-;_-&quot;R$ &quot;* \-??_-;_-@"/>
    <numFmt numFmtId="173" formatCode="_-* #,##0.00_-;\-* #,##0.00_-;_-* \-??_-;_-@_-"/>
    <numFmt numFmtId="174" formatCode="&quot;R$ &quot;#,##0.00"/>
    <numFmt numFmtId="175" formatCode="dd/mm/yy;@"/>
    <numFmt numFmtId="176" formatCode="0%"/>
    <numFmt numFmtId="177" formatCode="#,##0.00\ %"/>
    <numFmt numFmtId="178" formatCode="[$R$-416]\ #,##0.00;[RED]\-[$R$-416]\ #,##0.00"/>
    <numFmt numFmtId="179" formatCode="_-&quot;R$ &quot;* #,##0.00_-;&quot;-R$ &quot;* #,##0.00_-;_-&quot;R$ &quot;* \-??_-;_-@"/>
  </numFmts>
  <fonts count="31">
    <font>
      <sz val="11"/>
      <color theme="1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2"/>
      <charset val="1"/>
    </font>
    <font>
      <sz val="11"/>
      <name val="Arial"/>
      <family val="1"/>
      <charset val="1"/>
    </font>
    <font>
      <b val="true"/>
      <sz val="10"/>
      <color theme="1"/>
      <name val="Arial"/>
      <family val="2"/>
      <charset val="1"/>
    </font>
    <font>
      <sz val="16"/>
      <color theme="1"/>
      <name val="Arial"/>
      <family val="2"/>
      <charset val="1"/>
    </font>
    <font>
      <b val="true"/>
      <sz val="17"/>
      <color theme="1"/>
      <name val="Arial"/>
      <family val="2"/>
      <charset val="1"/>
    </font>
    <font>
      <sz val="12"/>
      <color theme="1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1"/>
      <color theme="1"/>
      <name val="Arial"/>
      <family val="2"/>
      <charset val="1"/>
    </font>
    <font>
      <b val="true"/>
      <sz val="10"/>
      <name val="Arial"/>
      <family val="1"/>
      <charset val="1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  <font>
      <b val="true"/>
      <sz val="12"/>
      <color theme="1"/>
      <name val="Arial"/>
      <family val="2"/>
      <charset val="1"/>
    </font>
    <font>
      <sz val="10"/>
      <color theme="1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2"/>
      <color theme="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name val="Arial"/>
      <family val="2"/>
    </font>
    <font>
      <sz val="10"/>
      <color rgb="FF000000"/>
      <name val="Arial"/>
      <family val="2"/>
      <charset val="1"/>
    </font>
    <font>
      <b val="true"/>
      <sz val="14"/>
      <color theme="1"/>
      <name val="Arial"/>
      <family val="2"/>
      <charset val="1"/>
    </font>
    <font>
      <sz val="14"/>
      <color theme="1"/>
      <name val="Arial"/>
      <family val="2"/>
      <charset val="1"/>
    </font>
    <font>
      <b val="true"/>
      <sz val="11"/>
      <color theme="0"/>
      <name val="Arial"/>
      <family val="2"/>
      <charset val="1"/>
    </font>
    <font>
      <b val="true"/>
      <sz val="11"/>
      <color rgb="FF000000"/>
      <name val="Arial"/>
      <family val="1"/>
      <charset val="1"/>
    </font>
    <font>
      <sz val="11"/>
      <color rgb="FF000000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7"/>
      <color rgb="FF000000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2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151F3A"/>
        <bgColor rgb="FF203864"/>
      </patternFill>
    </fill>
    <fill>
      <patternFill patternType="solid">
        <fgColor rgb="FFF2F2F2"/>
        <bgColor rgb="FFE2F0D9"/>
      </patternFill>
    </fill>
    <fill>
      <patternFill patternType="solid">
        <fgColor theme="5" tint="0.5999"/>
        <bgColor rgb="FFCCCCCC"/>
      </patternFill>
    </fill>
    <fill>
      <patternFill patternType="solid">
        <fgColor rgb="FFD8ECF6"/>
        <bgColor rgb="FFDEEBF7"/>
      </patternFill>
    </fill>
    <fill>
      <patternFill patternType="solid">
        <fgColor theme="8" tint="0.7999"/>
        <bgColor rgb="FFD8ECF6"/>
      </patternFill>
    </fill>
    <fill>
      <patternFill patternType="solid">
        <fgColor rgb="FFDFF0D8"/>
        <bgColor rgb="FFE2F0D9"/>
      </patternFill>
    </fill>
    <fill>
      <patternFill patternType="solid">
        <fgColor theme="9" tint="0.7999"/>
        <bgColor rgb="FFDFF0D8"/>
      </patternFill>
    </fill>
    <fill>
      <patternFill patternType="solid">
        <fgColor theme="4" tint="-0.5"/>
        <bgColor rgb="FF333399"/>
      </patternFill>
    </fill>
  </fills>
  <borders count="2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13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5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5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7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5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5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7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7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7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5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5" fillId="0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5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0" borderId="1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5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1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9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0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1" fontId="4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1" fontId="7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9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4" fillId="0" borderId="0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1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1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5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9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5" fontId="4" fillId="5" borderId="2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9" fontId="2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5" borderId="2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9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1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5" borderId="2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1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6" fontId="11" fillId="5" borderId="23" xfId="19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6" fontId="4" fillId="0" borderId="14" xfId="1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1" fillId="0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9" fontId="1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9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1" fillId="2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1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5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9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5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5" fillId="2" borderId="13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5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6" borderId="2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3" fontId="25" fillId="6" borderId="24" xfId="15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25" fillId="6" borderId="24" xfId="21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1" fontId="25" fillId="6" borderId="24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7" fontId="26" fillId="7" borderId="24" xfId="19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6" fillId="8" borderId="2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6" fillId="8" borderId="24" xfId="21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6" fillId="8" borderId="24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3" fontId="26" fillId="8" borderId="24" xfId="15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1" fontId="26" fillId="5" borderId="24" xfId="17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71" fontId="26" fillId="8" borderId="24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7" fontId="26" fillId="9" borderId="24" xfId="19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9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25" fillId="6" borderId="24" xfId="21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3" fontId="5" fillId="8" borderId="24" xfId="15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8" borderId="24" xfId="21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8" borderId="2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8" borderId="24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6" fillId="9" borderId="2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7" fillId="6" borderId="2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9" borderId="2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4" fontId="9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6" fillId="9" borderId="24" xfId="21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6" fillId="9" borderId="24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3" fontId="26" fillId="9" borderId="24" xfId="15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1" fontId="26" fillId="9" borderId="24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3" fontId="26" fillId="8" borderId="0" xfId="15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26" fillId="8" borderId="2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8" borderId="0" xfId="21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7" fillId="2" borderId="0" xfId="21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3" fontId="27" fillId="2" borderId="0" xfId="15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2" borderId="0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3" fontId="5" fillId="2" borderId="0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2" borderId="0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7" fillId="2" borderId="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1" fontId="27" fillId="2" borderId="1" xfId="1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1" fontId="27" fillId="2" borderId="0" xfId="1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27" fillId="2" borderId="0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9" fontId="27" fillId="2" borderId="0" xfId="21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3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9" fillId="0" borderId="2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5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78" fontId="1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5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1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2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3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3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8" fillId="1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0" fillId="0" borderId="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0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5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9" fontId="1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3" xfId="21"/>
  </cellStyles>
  <dxfs count="8"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D8ECF6"/>
          <bgColor rgb="FF000000"/>
        </patternFill>
      </fill>
    </dxf>
    <dxf>
      <fill>
        <patternFill patternType="solid">
          <fgColor rgb="FFDFF0D8"/>
          <bgColor rgb="FF000000"/>
        </patternFill>
      </fill>
    </dxf>
    <dxf>
      <fill>
        <patternFill patternType="solid">
          <fgColor rgb="FFE2F0D9"/>
          <bgColor rgb="FF000000"/>
        </patternFill>
      </fill>
    </dxf>
    <dxf>
      <fill>
        <patternFill patternType="solid">
          <fgColor rgb="FFF8CBAD"/>
          <bgColor rgb="FF000000"/>
        </patternFill>
      </fill>
    </dxf>
    <dxf>
      <fill>
        <patternFill patternType="solid">
          <fgColor rgb="FFDEEBF7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D8ECF6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EEBF7"/>
      <rgbColor rgb="FFDFF0D8"/>
      <rgbColor rgb="FFE2F0D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203864"/>
      <rgbColor rgb="FF339966"/>
      <rgbColor rgb="FF003300"/>
      <rgbColor rgb="FF333300"/>
      <rgbColor rgb="FF993300"/>
      <rgbColor rgb="FF993366"/>
      <rgbColor rgb="FF333399"/>
      <rgbColor rgb="FF151F3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<Relationship Id="rId10" Type="http://schemas.openxmlformats.org/officeDocument/2006/relationships/customXml" Target="../customXml/item1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3.jpeg"/><Relationship Id="rId2" Type="http://schemas.openxmlformats.org/officeDocument/2006/relationships/image" Target="../media/image1.png"/><Relationship Id="rId3" Type="http://schemas.openxmlformats.org/officeDocument/2006/relationships/image" Target="../media/image2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1028880</xdr:colOff>
      <xdr:row>2</xdr:row>
      <xdr:rowOff>76320</xdr:rowOff>
    </xdr:from>
    <xdr:to>
      <xdr:col>4</xdr:col>
      <xdr:colOff>3009600</xdr:colOff>
      <xdr:row>5</xdr:row>
      <xdr:rowOff>9360</xdr:rowOff>
    </xdr:to>
    <xdr:pic>
      <xdr:nvPicPr>
        <xdr:cNvPr id="1" name="image2.png"/>
        <xdr:cNvPicPr/>
      </xdr:nvPicPr>
      <xdr:blipFill>
        <a:blip r:embed="rId1"/>
        <a:stretch/>
      </xdr:blipFill>
      <xdr:spPr>
        <a:xfrm>
          <a:off x="10577520" y="505080"/>
          <a:ext cx="1980720" cy="6472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181080</xdr:colOff>
      <xdr:row>1</xdr:row>
      <xdr:rowOff>104760</xdr:rowOff>
    </xdr:from>
    <xdr:to>
      <xdr:col>1</xdr:col>
      <xdr:colOff>2047680</xdr:colOff>
      <xdr:row>5</xdr:row>
      <xdr:rowOff>132840</xdr:rowOff>
    </xdr:to>
    <xdr:pic>
      <xdr:nvPicPr>
        <xdr:cNvPr id="2" name="image1.png"/>
        <xdr:cNvPicPr/>
      </xdr:nvPicPr>
      <xdr:blipFill>
        <a:blip r:embed="rId2"/>
        <a:stretch/>
      </xdr:blipFill>
      <xdr:spPr>
        <a:xfrm>
          <a:off x="433080" y="295200"/>
          <a:ext cx="1866600" cy="980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4257720</xdr:colOff>
      <xdr:row>17</xdr:row>
      <xdr:rowOff>0</xdr:rowOff>
    </xdr:from>
    <xdr:to>
      <xdr:col>2</xdr:col>
      <xdr:colOff>4333680</xdr:colOff>
      <xdr:row>17</xdr:row>
      <xdr:rowOff>247320</xdr:rowOff>
    </xdr:to>
    <xdr:sp>
      <xdr:nvSpPr>
        <xdr:cNvPr id="3" name="Shape 3"/>
        <xdr:cNvSpPr/>
      </xdr:nvSpPr>
      <xdr:spPr>
        <a:xfrm>
          <a:off x="5952600" y="3895560"/>
          <a:ext cx="75960" cy="24732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</xdr:col>
      <xdr:colOff>2638440</xdr:colOff>
      <xdr:row>15</xdr:row>
      <xdr:rowOff>9360</xdr:rowOff>
    </xdr:from>
    <xdr:to>
      <xdr:col>4</xdr:col>
      <xdr:colOff>1343880</xdr:colOff>
      <xdr:row>18</xdr:row>
      <xdr:rowOff>180360</xdr:rowOff>
    </xdr:to>
    <xdr:pic>
      <xdr:nvPicPr>
        <xdr:cNvPr id="4" name="image3.jpg" descr="Resultado de imagem para COMPOSIÇÃO BDI FORMULA TCU"/>
        <xdr:cNvPicPr/>
      </xdr:nvPicPr>
      <xdr:blipFill>
        <a:blip r:embed="rId1"/>
        <a:stretch/>
      </xdr:blipFill>
      <xdr:spPr>
        <a:xfrm>
          <a:off x="4333320" y="3390840"/>
          <a:ext cx="5038200" cy="942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5</xdr:col>
      <xdr:colOff>152280</xdr:colOff>
      <xdr:row>2</xdr:row>
      <xdr:rowOff>95400</xdr:rowOff>
    </xdr:from>
    <xdr:to>
      <xdr:col>5</xdr:col>
      <xdr:colOff>2133000</xdr:colOff>
      <xdr:row>5</xdr:row>
      <xdr:rowOff>28440</xdr:rowOff>
    </xdr:to>
    <xdr:pic>
      <xdr:nvPicPr>
        <xdr:cNvPr id="5" name="image2.png"/>
        <xdr:cNvPicPr/>
      </xdr:nvPicPr>
      <xdr:blipFill>
        <a:blip r:embed="rId2"/>
        <a:stretch/>
      </xdr:blipFill>
      <xdr:spPr>
        <a:xfrm>
          <a:off x="10746000" y="590760"/>
          <a:ext cx="1980720" cy="6472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162000</xdr:colOff>
      <xdr:row>1</xdr:row>
      <xdr:rowOff>114480</xdr:rowOff>
    </xdr:from>
    <xdr:to>
      <xdr:col>2</xdr:col>
      <xdr:colOff>585720</xdr:colOff>
      <xdr:row>5</xdr:row>
      <xdr:rowOff>142560</xdr:rowOff>
    </xdr:to>
    <xdr:pic>
      <xdr:nvPicPr>
        <xdr:cNvPr id="6" name="image1.png"/>
        <xdr:cNvPicPr/>
      </xdr:nvPicPr>
      <xdr:blipFill>
        <a:blip r:embed="rId3"/>
        <a:stretch/>
      </xdr:blipFill>
      <xdr:spPr>
        <a:xfrm>
          <a:off x="414000" y="371520"/>
          <a:ext cx="1866600" cy="980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152280</xdr:colOff>
      <xdr:row>2</xdr:row>
      <xdr:rowOff>95400</xdr:rowOff>
    </xdr:from>
    <xdr:to>
      <xdr:col>5</xdr:col>
      <xdr:colOff>2133000</xdr:colOff>
      <xdr:row>5</xdr:row>
      <xdr:rowOff>28440</xdr:rowOff>
    </xdr:to>
    <xdr:pic>
      <xdr:nvPicPr>
        <xdr:cNvPr id="7" name="image2.png"/>
        <xdr:cNvPicPr/>
      </xdr:nvPicPr>
      <xdr:blipFill>
        <a:blip r:embed="rId1"/>
        <a:stretch/>
      </xdr:blipFill>
      <xdr:spPr>
        <a:xfrm>
          <a:off x="13825800" y="590760"/>
          <a:ext cx="1980720" cy="6472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162000</xdr:colOff>
      <xdr:row>1</xdr:row>
      <xdr:rowOff>114480</xdr:rowOff>
    </xdr:from>
    <xdr:to>
      <xdr:col>2</xdr:col>
      <xdr:colOff>585720</xdr:colOff>
      <xdr:row>5</xdr:row>
      <xdr:rowOff>142560</xdr:rowOff>
    </xdr:to>
    <xdr:pic>
      <xdr:nvPicPr>
        <xdr:cNvPr id="8" name="image1.png"/>
        <xdr:cNvPicPr/>
      </xdr:nvPicPr>
      <xdr:blipFill>
        <a:blip r:embed="rId2"/>
        <a:stretch/>
      </xdr:blipFill>
      <xdr:spPr>
        <a:xfrm>
          <a:off x="414000" y="371520"/>
          <a:ext cx="1866600" cy="980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1152360</xdr:colOff>
      <xdr:row>2</xdr:row>
      <xdr:rowOff>85680</xdr:rowOff>
    </xdr:from>
    <xdr:to>
      <xdr:col>5</xdr:col>
      <xdr:colOff>905400</xdr:colOff>
      <xdr:row>5</xdr:row>
      <xdr:rowOff>18720</xdr:rowOff>
    </xdr:to>
    <xdr:pic>
      <xdr:nvPicPr>
        <xdr:cNvPr id="9" name="image2.png"/>
        <xdr:cNvPicPr/>
      </xdr:nvPicPr>
      <xdr:blipFill>
        <a:blip r:embed="rId1"/>
        <a:stretch/>
      </xdr:blipFill>
      <xdr:spPr>
        <a:xfrm>
          <a:off x="10091160" y="514440"/>
          <a:ext cx="1980720" cy="6472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162000</xdr:colOff>
      <xdr:row>1</xdr:row>
      <xdr:rowOff>105120</xdr:rowOff>
    </xdr:from>
    <xdr:to>
      <xdr:col>2</xdr:col>
      <xdr:colOff>1001880</xdr:colOff>
      <xdr:row>5</xdr:row>
      <xdr:rowOff>133200</xdr:rowOff>
    </xdr:to>
    <xdr:pic>
      <xdr:nvPicPr>
        <xdr:cNvPr id="10" name="image1.png"/>
        <xdr:cNvPicPr/>
      </xdr:nvPicPr>
      <xdr:blipFill>
        <a:blip r:embed="rId2"/>
        <a:stretch/>
      </xdr:blipFill>
      <xdr:spPr>
        <a:xfrm>
          <a:off x="414000" y="295560"/>
          <a:ext cx="1866600" cy="980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0</xdr:colOff>
      <xdr:row>2</xdr:row>
      <xdr:rowOff>66600</xdr:rowOff>
    </xdr:from>
    <xdr:to>
      <xdr:col>10</xdr:col>
      <xdr:colOff>266760</xdr:colOff>
      <xdr:row>5</xdr:row>
      <xdr:rowOff>142200</xdr:rowOff>
    </xdr:to>
    <xdr:pic>
      <xdr:nvPicPr>
        <xdr:cNvPr id="11" name="image2.png"/>
        <xdr:cNvPicPr/>
      </xdr:nvPicPr>
      <xdr:blipFill>
        <a:blip r:embed="rId1"/>
        <a:stretch/>
      </xdr:blipFill>
      <xdr:spPr>
        <a:xfrm>
          <a:off x="15698520" y="447480"/>
          <a:ext cx="1980720" cy="6472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243720</xdr:colOff>
      <xdr:row>1</xdr:row>
      <xdr:rowOff>52920</xdr:rowOff>
    </xdr:from>
    <xdr:to>
      <xdr:col>2</xdr:col>
      <xdr:colOff>1035360</xdr:colOff>
      <xdr:row>6</xdr:row>
      <xdr:rowOff>81000</xdr:rowOff>
    </xdr:to>
    <xdr:pic>
      <xdr:nvPicPr>
        <xdr:cNvPr id="12" name="image1.png"/>
        <xdr:cNvPicPr/>
      </xdr:nvPicPr>
      <xdr:blipFill>
        <a:blip r:embed="rId2"/>
        <a:stretch/>
      </xdr:blipFill>
      <xdr:spPr>
        <a:xfrm>
          <a:off x="805680" y="243360"/>
          <a:ext cx="1866600" cy="980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166680</xdr:colOff>
      <xdr:row>1</xdr:row>
      <xdr:rowOff>95400</xdr:rowOff>
    </xdr:from>
    <xdr:to>
      <xdr:col>2</xdr:col>
      <xdr:colOff>1083240</xdr:colOff>
      <xdr:row>5</xdr:row>
      <xdr:rowOff>111960</xdr:rowOff>
    </xdr:to>
    <xdr:pic>
      <xdr:nvPicPr>
        <xdr:cNvPr id="13" name="image2.png"/>
        <xdr:cNvPicPr/>
      </xdr:nvPicPr>
      <xdr:blipFill>
        <a:blip r:embed="rId1"/>
        <a:srcRect l="9971" t="19620" r="10181" b="10591"/>
        <a:stretch/>
      </xdr:blipFill>
      <xdr:spPr>
        <a:xfrm>
          <a:off x="834120" y="276480"/>
          <a:ext cx="1371960" cy="7592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1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2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0"/>
  <sheetViews>
    <sheetView showFormulas="false" showGridLines="false" showRowColHeaders="true" showZeros="true" rightToLeft="false" tabSelected="false" showOutlineSymbols="true" defaultGridColor="true" view="pageBreakPreview" topLeftCell="A1" colorId="64" zoomScale="70" zoomScaleNormal="70" zoomScalePageLayoutView="70" workbookViewId="0">
      <selection pane="topLeft" activeCell="I30" activeCellId="0" sqref="I30"/>
    </sheetView>
  </sheetViews>
  <sheetFormatPr defaultColWidth="12.625" defaultRowHeight="15" customHeight="true" zeroHeight="false" outlineLevelRow="0" outlineLevelCol="0"/>
  <cols>
    <col collapsed="false" customWidth="true" hidden="false" outlineLevel="0" max="1" min="1" style="0" width="3.25"/>
    <col collapsed="false" customWidth="true" hidden="false" outlineLevel="0" max="4" min="2" style="0" width="40"/>
    <col collapsed="false" customWidth="true" hidden="false" outlineLevel="0" max="5" min="5" style="0" width="44.38"/>
    <col collapsed="false" customWidth="true" hidden="false" outlineLevel="0" max="6" min="6" style="0" width="3.25"/>
    <col collapsed="false" customWidth="true" hidden="false" outlineLevel="0" max="11" min="7" style="0" width="7.62"/>
    <col collapsed="false" customWidth="true" hidden="false" outlineLevel="0" max="12" min="12" style="0" width="9.12"/>
    <col collapsed="false" customWidth="true" hidden="false" outlineLevel="0" max="22" min="13" style="0" width="7.62"/>
  </cols>
  <sheetData>
    <row r="1" customFormat="false" ht="15" hidden="false" customHeight="true" outlineLevel="0" collapsed="false">
      <c r="A1" s="1"/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customFormat="false" ht="18.75" hidden="false" customHeight="true" outlineLevel="0" collapsed="false">
      <c r="A2" s="3"/>
      <c r="B2" s="4" t="s">
        <v>0</v>
      </c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"/>
      <c r="X2" s="1"/>
      <c r="Y2" s="1"/>
      <c r="Z2" s="1"/>
    </row>
    <row r="3" customFormat="false" ht="18.75" hidden="false" customHeight="true" outlineLevel="0" collapsed="false">
      <c r="A3" s="3"/>
      <c r="B3" s="4"/>
      <c r="C3" s="4"/>
      <c r="D3" s="4"/>
      <c r="E3" s="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"/>
      <c r="X3" s="1"/>
      <c r="Y3" s="1"/>
      <c r="Z3" s="1"/>
    </row>
    <row r="4" customFormat="false" ht="18.75" hidden="false" customHeight="true" outlineLevel="0" collapsed="false">
      <c r="A4" s="3"/>
      <c r="B4" s="4"/>
      <c r="C4" s="4"/>
      <c r="D4" s="4"/>
      <c r="E4" s="4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"/>
      <c r="X4" s="1"/>
      <c r="Y4" s="1"/>
      <c r="Z4" s="1"/>
    </row>
    <row r="5" customFormat="false" ht="18.75" hidden="false" customHeight="true" outlineLevel="0" collapsed="false">
      <c r="A5" s="3"/>
      <c r="B5" s="4"/>
      <c r="C5" s="4"/>
      <c r="D5" s="4"/>
      <c r="E5" s="4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"/>
      <c r="X5" s="1"/>
      <c r="Y5" s="1"/>
      <c r="Z5" s="1"/>
    </row>
    <row r="6" customFormat="false" ht="18.75" hidden="false" customHeight="true" outlineLevel="0" collapsed="false">
      <c r="A6" s="3"/>
      <c r="B6" s="4"/>
      <c r="C6" s="4"/>
      <c r="D6" s="4"/>
      <c r="E6" s="4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1"/>
      <c r="X6" s="1"/>
      <c r="Y6" s="1"/>
      <c r="Z6" s="1"/>
    </row>
    <row r="7" customFormat="false" ht="15" hidden="false" customHeight="true" outlineLevel="0" collapsed="false">
      <c r="A7" s="1"/>
      <c r="B7" s="5"/>
      <c r="C7" s="5"/>
      <c r="D7" s="5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customFormat="false" ht="15" hidden="false" customHeight="true" outlineLevel="0" collapsed="false">
      <c r="A8" s="1"/>
      <c r="B8" s="6" t="s">
        <v>1</v>
      </c>
      <c r="C8" s="7"/>
      <c r="D8" s="7"/>
      <c r="E8" s="8"/>
      <c r="F8" s="1"/>
      <c r="G8" s="1"/>
      <c r="H8" s="1"/>
      <c r="I8" s="1"/>
      <c r="J8" s="1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1"/>
      <c r="Y8" s="1"/>
      <c r="Z8" s="1"/>
    </row>
    <row r="9" customFormat="false" ht="15" hidden="false" customHeight="true" outlineLevel="0" collapsed="false">
      <c r="A9" s="1"/>
      <c r="B9" s="10" t="str">
        <f aca="false">C15</f>
        <v>Centro Especializado em Reabilitação - Área Construída: 2616,51 m²</v>
      </c>
      <c r="C9" s="11"/>
      <c r="D9" s="11"/>
      <c r="E9" s="12"/>
      <c r="F9" s="1"/>
      <c r="G9" s="1"/>
      <c r="H9" s="1"/>
      <c r="I9" s="1"/>
      <c r="J9" s="1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1"/>
      <c r="Y9" s="1"/>
      <c r="Z9" s="1"/>
    </row>
    <row r="10" customFormat="false" ht="15" hidden="false" customHeight="true" outlineLevel="0" collapsed="false">
      <c r="A10" s="1"/>
      <c r="B10" s="13"/>
      <c r="C10" s="11"/>
      <c r="D10" s="11"/>
      <c r="E10" s="12"/>
      <c r="F10" s="1"/>
      <c r="G10" s="1"/>
      <c r="H10" s="1"/>
      <c r="I10" s="1"/>
      <c r="J10" s="1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1"/>
      <c r="Y10" s="1"/>
      <c r="Z10" s="1"/>
    </row>
    <row r="11" customFormat="false" ht="15" hidden="false" customHeight="true" outlineLevel="0" collapsed="false">
      <c r="A11" s="1"/>
      <c r="B11" s="14" t="s">
        <v>2</v>
      </c>
      <c r="C11" s="11"/>
      <c r="D11" s="11"/>
      <c r="E11" s="12"/>
      <c r="F11" s="1"/>
      <c r="G11" s="1"/>
      <c r="H11" s="1"/>
      <c r="I11" s="1"/>
      <c r="J11" s="1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1"/>
      <c r="Y11" s="1"/>
      <c r="Z11" s="1"/>
    </row>
    <row r="12" customFormat="false" ht="15" hidden="false" customHeight="true" outlineLevel="0" collapsed="false">
      <c r="A12" s="1"/>
      <c r="B12" s="15" t="s">
        <v>3</v>
      </c>
      <c r="C12" s="15"/>
      <c r="D12" s="15"/>
      <c r="E12" s="15"/>
      <c r="F12" s="1"/>
      <c r="G12" s="16"/>
      <c r="H12" s="16"/>
      <c r="I12" s="16"/>
      <c r="J12" s="16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1"/>
      <c r="Y12" s="1"/>
      <c r="Z12" s="1"/>
    </row>
    <row r="13" customFormat="false" ht="15" hidden="false" customHeight="true" outlineLevel="0" collapsed="false">
      <c r="A13" s="1"/>
      <c r="B13" s="15"/>
      <c r="C13" s="15"/>
      <c r="D13" s="15"/>
      <c r="E13" s="15"/>
      <c r="F13" s="1"/>
      <c r="G13" s="1"/>
      <c r="H13" s="1"/>
      <c r="I13" s="1"/>
      <c r="J13" s="1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1"/>
      <c r="Y13" s="1"/>
      <c r="Z13" s="1"/>
    </row>
    <row r="14" customFormat="false" ht="15" hidden="false" customHeight="true" outlineLevel="0" collapsed="false">
      <c r="A14" s="1"/>
      <c r="B14" s="17"/>
      <c r="C14" s="18"/>
      <c r="D14" s="19"/>
      <c r="E14" s="18"/>
      <c r="F14" s="1"/>
      <c r="G14" s="1"/>
      <c r="H14" s="1"/>
      <c r="I14" s="1"/>
      <c r="J14" s="1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1"/>
      <c r="Y14" s="1"/>
      <c r="Z14" s="1"/>
    </row>
    <row r="15" customFormat="false" ht="30" hidden="false" customHeight="true" outlineLevel="0" collapsed="false">
      <c r="A15" s="1"/>
      <c r="B15" s="20" t="s">
        <v>4</v>
      </c>
      <c r="C15" s="21" t="str">
        <f aca="false">"Centro Especializado em Reabilitação - Área Construída: "&amp;C21&amp;" m²"</f>
        <v>Centro Especializado em Reabilitação - Área Construída: 2616,51 m²</v>
      </c>
      <c r="D15" s="21"/>
      <c r="E15" s="21"/>
      <c r="F15" s="1"/>
      <c r="G15" s="1"/>
      <c r="H15" s="1"/>
      <c r="I15" s="1"/>
      <c r="J15" s="1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1"/>
      <c r="Y15" s="1"/>
      <c r="Z15" s="1"/>
    </row>
    <row r="16" customFormat="false" ht="30" hidden="false" customHeight="true" outlineLevel="0" collapsed="false">
      <c r="A16" s="22"/>
      <c r="B16" s="20" t="s">
        <v>5</v>
      </c>
      <c r="C16" s="21" t="s">
        <v>6</v>
      </c>
      <c r="D16" s="21"/>
      <c r="E16" s="21"/>
      <c r="F16" s="22"/>
      <c r="G16" s="1"/>
      <c r="H16" s="1"/>
      <c r="I16" s="1"/>
      <c r="J16" s="1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1"/>
      <c r="Y16" s="1"/>
      <c r="Z16" s="1"/>
    </row>
    <row r="17" customFormat="false" ht="30" hidden="false" customHeight="true" outlineLevel="0" collapsed="false">
      <c r="A17" s="22"/>
      <c r="B17" s="20" t="s">
        <v>7</v>
      </c>
      <c r="C17" s="23" t="s">
        <v>8</v>
      </c>
      <c r="D17" s="24"/>
      <c r="E17" s="25"/>
      <c r="F17" s="22"/>
      <c r="G17" s="1"/>
      <c r="H17" s="1"/>
      <c r="I17" s="1"/>
      <c r="J17" s="26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1"/>
      <c r="Y17" s="1"/>
      <c r="Z17" s="1"/>
    </row>
    <row r="18" customFormat="false" ht="30" hidden="false" customHeight="true" outlineLevel="0" collapsed="false">
      <c r="A18" s="1"/>
      <c r="B18" s="20" t="s">
        <v>9</v>
      </c>
      <c r="C18" s="27" t="n">
        <v>46023</v>
      </c>
      <c r="D18" s="28"/>
      <c r="E18" s="29"/>
      <c r="F18" s="1"/>
      <c r="G18" s="1"/>
      <c r="H18" s="1"/>
      <c r="I18" s="1"/>
      <c r="J18" s="26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1"/>
      <c r="Y18" s="1"/>
      <c r="Z18" s="1"/>
    </row>
    <row r="19" customFormat="false" ht="30" hidden="false" customHeight="true" outlineLevel="0" collapsed="false">
      <c r="A19" s="1"/>
      <c r="B19" s="20" t="s">
        <v>10</v>
      </c>
      <c r="C19" s="30" t="n">
        <f aca="false">BDI!E36</f>
        <v>0.252189371891892</v>
      </c>
      <c r="D19" s="28"/>
      <c r="E19" s="29"/>
      <c r="F19" s="1"/>
      <c r="G19" s="1"/>
      <c r="H19" s="1"/>
      <c r="I19" s="1"/>
      <c r="J19" s="26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1"/>
      <c r="Y19" s="1"/>
      <c r="Z19" s="1"/>
    </row>
    <row r="20" customFormat="false" ht="30" hidden="false" customHeight="true" outlineLevel="0" collapsed="false">
      <c r="A20" s="1"/>
      <c r="B20" s="20" t="s">
        <v>11</v>
      </c>
      <c r="C20" s="30" t="n">
        <f aca="false">BDI!F36</f>
        <v>0.167849461292045</v>
      </c>
      <c r="D20" s="28"/>
      <c r="E20" s="29"/>
      <c r="F20" s="1"/>
      <c r="G20" s="1"/>
      <c r="H20" s="1"/>
      <c r="I20" s="1"/>
      <c r="J20" s="26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1"/>
      <c r="Y20" s="1"/>
      <c r="Z20" s="1"/>
    </row>
    <row r="21" customFormat="false" ht="30" hidden="false" customHeight="true" outlineLevel="0" collapsed="false">
      <c r="A21" s="1"/>
      <c r="B21" s="20" t="s">
        <v>12</v>
      </c>
      <c r="C21" s="31" t="n">
        <v>2616.51</v>
      </c>
      <c r="D21" s="19"/>
      <c r="E21" s="29"/>
      <c r="F21" s="1"/>
      <c r="G21" s="1"/>
      <c r="H21" s="1"/>
      <c r="I21" s="1"/>
      <c r="J21" s="1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1"/>
      <c r="Y21" s="1"/>
      <c r="Z21" s="1"/>
    </row>
    <row r="22" customFormat="false" ht="30" hidden="false" customHeight="true" outlineLevel="0" collapsed="false">
      <c r="A22" s="1"/>
      <c r="B22" s="20" t="s">
        <v>13</v>
      </c>
      <c r="C22" s="32" t="s">
        <v>14</v>
      </c>
      <c r="D22" s="28"/>
      <c r="E22" s="29"/>
      <c r="F22" s="1"/>
      <c r="G22" s="1"/>
      <c r="H22" s="1"/>
      <c r="I22" s="1"/>
      <c r="J22" s="1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1"/>
      <c r="Y22" s="1"/>
      <c r="Z22" s="1"/>
    </row>
    <row r="23" customFormat="false" ht="30" hidden="false" customHeight="true" outlineLevel="0" collapsed="false">
      <c r="A23" s="1"/>
      <c r="B23" s="20" t="s">
        <v>15</v>
      </c>
      <c r="C23" s="33" t="s">
        <v>16</v>
      </c>
      <c r="D23" s="28"/>
      <c r="E23" s="29"/>
      <c r="F23" s="1"/>
      <c r="G23" s="1"/>
      <c r="H23" s="1"/>
      <c r="I23" s="1"/>
      <c r="J23" s="1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1"/>
      <c r="Y23" s="1"/>
      <c r="Z23" s="1"/>
    </row>
    <row r="24" customFormat="false" ht="30" hidden="false" customHeight="true" outlineLevel="0" collapsed="false">
      <c r="A24" s="1"/>
      <c r="B24" s="34" t="s">
        <v>17</v>
      </c>
      <c r="C24" s="33" t="s">
        <v>18</v>
      </c>
      <c r="D24" s="28"/>
      <c r="E24" s="29"/>
      <c r="F24" s="1"/>
      <c r="G24" s="1"/>
      <c r="H24" s="1"/>
      <c r="I24" s="1"/>
      <c r="J24" s="1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"/>
      <c r="Y24" s="1"/>
      <c r="Z24" s="1"/>
    </row>
    <row r="25" customFormat="false" ht="30" hidden="false" customHeight="true" outlineLevel="0" collapsed="false">
      <c r="A25" s="1"/>
      <c r="B25" s="20" t="s">
        <v>19</v>
      </c>
      <c r="C25" s="33" t="s">
        <v>20</v>
      </c>
      <c r="D25" s="28"/>
      <c r="E25" s="29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customFormat="false" ht="15.75" hidden="false" customHeight="true" outlineLevel="0" collapsed="false">
      <c r="A26" s="1"/>
      <c r="B26" s="35"/>
      <c r="C26" s="36"/>
      <c r="D26" s="36"/>
      <c r="E26" s="36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customFormat="false" ht="15" hidden="false" customHeight="true" outlineLevel="0" collapsed="false">
      <c r="A27" s="1"/>
      <c r="B27" s="37"/>
      <c r="C27" s="38"/>
      <c r="D27" s="39"/>
      <c r="E27" s="40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customFormat="false" ht="15" hidden="false" customHeight="true" outlineLevel="0" collapsed="false">
      <c r="A28" s="1"/>
      <c r="B28" s="41"/>
      <c r="C28" s="42"/>
      <c r="D28" s="42"/>
      <c r="E28" s="4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customFormat="false" ht="15" hidden="false" customHeight="true" outlineLevel="0" collapsed="false">
      <c r="A29" s="1"/>
      <c r="B29" s="41"/>
      <c r="C29" s="42"/>
      <c r="D29" s="42"/>
      <c r="E29" s="4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customFormat="false" ht="15" hidden="false" customHeight="true" outlineLevel="0" collapsed="false">
      <c r="A30" s="1"/>
      <c r="B30" s="41"/>
      <c r="C30" s="42"/>
      <c r="D30" s="42"/>
      <c r="E30" s="4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customFormat="false" ht="15" hidden="false" customHeight="true" outlineLevel="0" collapsed="false">
      <c r="A31" s="1"/>
      <c r="B31" s="44" t="s">
        <v>21</v>
      </c>
      <c r="C31" s="44"/>
      <c r="D31" s="44"/>
      <c r="E31" s="4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customFormat="false" ht="15" hidden="false" customHeight="true" outlineLevel="0" collapsed="false">
      <c r="A32" s="1"/>
      <c r="B32" s="45" t="str">
        <f aca="false">C24</f>
        <v>Guilherme Valente Elias</v>
      </c>
      <c r="C32" s="45"/>
      <c r="D32" s="45"/>
      <c r="E32" s="4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customFormat="false" ht="15" hidden="false" customHeight="true" outlineLevel="0" collapsed="false">
      <c r="A33" s="1"/>
      <c r="B33" s="46" t="str">
        <f aca="false">C25</f>
        <v>Arquiteto e Urbanista  - CAU A58.150-0</v>
      </c>
      <c r="C33" s="46"/>
      <c r="D33" s="46"/>
      <c r="E33" s="46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customFormat="false" ht="15" hidden="false" customHeight="true" outlineLevel="0" collapsed="false">
      <c r="A34" s="1"/>
      <c r="B34" s="47"/>
      <c r="C34" s="48"/>
      <c r="D34" s="48"/>
      <c r="E34" s="49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customFormat="false" ht="15.75" hidden="false" customHeight="true" outlineLevel="0" collapsed="false">
      <c r="A35" s="1"/>
      <c r="B35" s="2"/>
      <c r="C35" s="22"/>
      <c r="D35" s="22"/>
      <c r="E35" s="2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customFormat="false" ht="15.75" hidden="false" customHeight="true" outlineLevel="0" collapsed="false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customFormat="false" ht="15.75" hidden="false" customHeight="true" outlineLevel="0" collapsed="false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customFormat="false" ht="15.75" hidden="false" customHeight="true" outlineLevel="0" collapsed="false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customFormat="false" ht="15.75" hidden="false" customHeight="true" outlineLevel="0" collapsed="false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customFormat="false" ht="15.75" hidden="false" customHeight="true" outlineLevel="0" collapsed="false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customFormat="false" ht="15.75" hidden="false" customHeight="true" outlineLevel="0" collapsed="false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customFormat="false" ht="15.75" hidden="false" customHeight="true" outlineLevel="0" collapsed="false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customFormat="false" ht="15.75" hidden="false" customHeight="true" outlineLevel="0" collapsed="false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customFormat="false" ht="15.75" hidden="false" customHeight="true" outlineLevel="0" collapsed="false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customFormat="false" ht="15.75" hidden="false" customHeight="true" outlineLevel="0" collapsed="false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customFormat="false" ht="15.75" hidden="false" customHeight="true" outlineLevel="0" collapsed="false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customFormat="false" ht="15.75" hidden="false" customHeight="true" outlineLevel="0" collapsed="false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customFormat="false" ht="15.75" hidden="false" customHeight="true" outlineLevel="0" collapsed="false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customFormat="false" ht="15.75" hidden="false" customHeight="true" outlineLevel="0" collapsed="false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customFormat="false" ht="15.75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customFormat="false" ht="15.75" hidden="false" customHeight="true" outlineLevel="0" collapsed="false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customFormat="false" ht="15.75" hidden="false" customHeight="true" outlineLevel="0" collapsed="false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customFormat="false" ht="15.75" hidden="false" customHeight="true" outlineLevel="0" collapsed="false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customFormat="false" ht="15.75" hidden="false" customHeight="true" outlineLevel="0" collapsed="false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customFormat="false" ht="15.75" hidden="false" customHeight="true" outlineLevel="0" collapsed="false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customFormat="false" ht="15.75" hidden="false" customHeight="true" outlineLevel="0" collapsed="false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customFormat="false" ht="15.75" hidden="false" customHeight="true" outlineLevel="0" collapsed="false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customFormat="false" ht="15.75" hidden="false" customHeight="true" outlineLevel="0" collapsed="false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customFormat="false" ht="15.75" hidden="false" customHeight="true" outlineLevel="0" collapsed="false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customFormat="false" ht="15.75" hidden="false" customHeight="true" outlineLevel="0" collapsed="false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customFormat="false" ht="15.75" hidden="false" customHeight="true" outlineLevel="0" collapsed="false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customFormat="false" ht="15.75" hidden="false" customHeight="true" outlineLevel="0" collapsed="false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customFormat="false" ht="15.75" hidden="false" customHeight="true" outlineLevel="0" collapsed="false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customFormat="false" ht="15.75" hidden="false" customHeight="true" outlineLevel="0" collapsed="false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customFormat="false" ht="15.75" hidden="false" customHeight="true" outlineLevel="0" collapsed="false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customFormat="false" ht="15.75" hidden="false" customHeight="true" outlineLevel="0" collapsed="false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customFormat="false" ht="15.75" hidden="false" customHeight="true" outlineLevel="0" collapsed="false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customFormat="false" ht="15.75" hidden="false" customHeight="true" outlineLevel="0" collapsed="false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customFormat="false" ht="15.75" hidden="false" customHeight="true" outlineLevel="0" collapsed="false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customFormat="false" ht="15.75" hidden="false" customHeight="true" outlineLevel="0" collapsed="false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customFormat="false" ht="15.75" hidden="false" customHeight="true" outlineLevel="0" collapsed="false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customFormat="false" ht="15.75" hidden="false" customHeight="true" outlineLevel="0" collapsed="false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customFormat="false" ht="15.75" hidden="false" customHeight="true" outlineLevel="0" collapsed="false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customFormat="false" ht="15.75" hidden="false" customHeight="true" outlineLevel="0" collapsed="false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customFormat="false" ht="15.75" hidden="false" customHeight="true" outlineLevel="0" collapsed="false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customFormat="false" ht="15.75" hidden="false" customHeight="true" outlineLevel="0" collapsed="false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customFormat="false" ht="15.75" hidden="false" customHeight="true" outlineLevel="0" collapsed="false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customFormat="false" ht="15.75" hidden="false" customHeight="true" outlineLevel="0" collapsed="false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customFormat="false" ht="15.75" hidden="false" customHeight="true" outlineLevel="0" collapsed="false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customFormat="false" ht="15.75" hidden="false" customHeight="true" outlineLevel="0" collapsed="false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50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customFormat="false" ht="15.75" hidden="false" customHeight="true" outlineLevel="0" collapsed="false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customFormat="false" ht="15.75" hidden="false" customHeight="true" outlineLevel="0" collapsed="false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customFormat="false" ht="15.75" hidden="false" customHeight="true" outlineLevel="0" collapsed="false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customFormat="false" ht="15.75" hidden="false" customHeight="true" outlineLevel="0" collapsed="false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customFormat="false" ht="15.75" hidden="false" customHeight="true" outlineLevel="0" collapsed="false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customFormat="false" ht="15.75" hidden="false" customHeight="true" outlineLevel="0" collapsed="false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customFormat="false" ht="15.75" hidden="false" customHeight="true" outlineLevel="0" collapsed="false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customFormat="false" ht="15.75" hidden="false" customHeight="true" outlineLevel="0" collapsed="false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customFormat="false" ht="15.75" hidden="false" customHeight="true" outlineLevel="0" collapsed="false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customFormat="false" ht="15.75" hidden="false" customHeight="true" outlineLevel="0" collapsed="false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customFormat="false" ht="15.75" hidden="false" customHeight="true" outlineLevel="0" collapsed="false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customFormat="false" ht="15.75" hidden="false" customHeight="true" outlineLevel="0" collapsed="false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customFormat="false" ht="15.75" hidden="false" customHeight="true" outlineLevel="0" collapsed="false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customFormat="false" ht="15.75" hidden="false" customHeight="true" outlineLevel="0" collapsed="false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customFormat="false" ht="15.75" hidden="false" customHeight="true" outlineLevel="0" collapsed="false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customFormat="false" ht="15.75" hidden="false" customHeight="true" outlineLevel="0" collapsed="false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customFormat="false" ht="15.75" hidden="false" customHeight="true" outlineLevel="0" collapsed="false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customFormat="false" ht="15.75" hidden="false" customHeight="true" outlineLevel="0" collapsed="false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customFormat="false" ht="15.75" hidden="false" customHeight="tru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customFormat="false" ht="15.75" hidden="false" customHeight="true" outlineLevel="0" collapsed="false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customFormat="false" ht="15.75" hidden="false" customHeight="true" outlineLevel="0" collapsed="false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customFormat="false" ht="15.75" hidden="false" customHeight="true" outlineLevel="0" collapsed="false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customFormat="false" ht="15.75" hidden="false" customHeight="true" outlineLevel="0" collapsed="false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customFormat="false" ht="15.75" hidden="false" customHeight="true" outlineLevel="0" collapsed="false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customFormat="false" ht="15.75" hidden="false" customHeight="true" outlineLevel="0" collapsed="false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customFormat="false" ht="15.75" hidden="false" customHeight="true" outlineLevel="0" collapsed="false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customFormat="false" ht="15.75" hidden="false" customHeight="true" outlineLevel="0" collapsed="false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customFormat="false" ht="15.75" hidden="false" customHeight="true" outlineLevel="0" collapsed="false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customFormat="false" ht="15.75" hidden="false" customHeight="true" outlineLevel="0" collapsed="false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customFormat="false" ht="15.75" hidden="false" customHeight="true" outlineLevel="0" collapsed="false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customFormat="false" ht="15.75" hidden="false" customHeight="true" outlineLevel="0" collapsed="false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customFormat="false" ht="15.75" hidden="false" customHeight="true" outlineLevel="0" collapsed="false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customFormat="false" ht="15.75" hidden="false" customHeight="true" outlineLevel="0" collapsed="false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customFormat="false" ht="15.75" hidden="false" customHeight="true" outlineLevel="0" collapsed="false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customFormat="false" ht="15.75" hidden="false" customHeight="true" outlineLevel="0" collapsed="false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customFormat="false" ht="15.75" hidden="false" customHeight="true" outlineLevel="0" collapsed="false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customFormat="false" ht="15.75" hidden="false" customHeight="true" outlineLevel="0" collapsed="false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customFormat="false" ht="15.75" hidden="false" customHeight="true" outlineLevel="0" collapsed="false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customFormat="false" ht="15.75" hidden="false" customHeight="true" outlineLevel="0" collapsed="false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customFormat="false" ht="15.75" hidden="false" customHeight="true" outlineLevel="0" collapsed="false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customFormat="false" ht="15.75" hidden="false" customHeight="true" outlineLevel="0" collapsed="false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customFormat="false" ht="15.75" hidden="false" customHeight="true" outlineLevel="0" collapsed="false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customFormat="false" ht="15.75" hidden="false" customHeight="true" outlineLevel="0" collapsed="false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customFormat="false" ht="15.75" hidden="false" customHeight="true" outlineLevel="0" collapsed="false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customFormat="false" ht="15.75" hidden="false" customHeight="true" outlineLevel="0" collapsed="false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customFormat="false" ht="15.75" hidden="false" customHeight="true" outlineLevel="0" collapsed="false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customFormat="false" ht="15.75" hidden="false" customHeight="true" outlineLevel="0" collapsed="false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customFormat="false" ht="15.75" hidden="false" customHeight="true" outlineLevel="0" collapsed="false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customFormat="false" ht="15.75" hidden="false" customHeight="true" outlineLevel="0" collapsed="false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customFormat="false" ht="15.75" hidden="false" customHeight="true" outlineLevel="0" collapsed="false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customFormat="false" ht="15.75" hidden="false" customHeight="true" outlineLevel="0" collapsed="false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customFormat="false" ht="15.75" hidden="false" customHeight="true" outlineLevel="0" collapsed="false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customFormat="false" ht="15.75" hidden="false" customHeight="true" outlineLevel="0" collapsed="false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customFormat="false" ht="15.75" hidden="false" customHeight="true" outlineLevel="0" collapsed="false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customFormat="false" ht="15.75" hidden="false" customHeight="true" outlineLevel="0" collapsed="false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customFormat="false" ht="15.75" hidden="false" customHeight="true" outlineLevel="0" collapsed="false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customFormat="false" ht="15.75" hidden="false" customHeight="true" outlineLevel="0" collapsed="false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customFormat="false" ht="15.75" hidden="false" customHeight="true" outlineLevel="0" collapsed="false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customFormat="false" ht="15.75" hidden="false" customHeight="true" outlineLevel="0" collapsed="false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customFormat="false" ht="15.75" hidden="false" customHeight="true" outlineLevel="0" collapsed="false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customFormat="false" ht="15.75" hidden="false" customHeight="true" outlineLevel="0" collapsed="false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customFormat="false" ht="15.75" hidden="false" customHeight="true" outlineLevel="0" collapsed="false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customFormat="false" ht="15.75" hidden="false" customHeight="true" outlineLevel="0" collapsed="false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customFormat="false" ht="15.75" hidden="false" customHeight="true" outlineLevel="0" collapsed="false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customFormat="false" ht="15.75" hidden="false" customHeight="true" outlineLevel="0" collapsed="false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customFormat="false" ht="15.75" hidden="false" customHeight="true" outlineLevel="0" collapsed="false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customFormat="false" ht="15.75" hidden="false" customHeight="true" outlineLevel="0" collapsed="false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customFormat="false" ht="15.75" hidden="false" customHeight="tru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customFormat="false" ht="15.75" hidden="false" customHeight="true" outlineLevel="0" collapsed="false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customFormat="false" ht="15.75" hidden="false" customHeight="true" outlineLevel="0" collapsed="false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customFormat="false" ht="15.75" hidden="false" customHeight="true" outlineLevel="0" collapsed="false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customFormat="false" ht="15.75" hidden="false" customHeight="true" outlineLevel="0" collapsed="false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customFormat="false" ht="15.75" hidden="false" customHeight="true" outlineLevel="0" collapsed="false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customFormat="false" ht="15.75" hidden="false" customHeight="true" outlineLevel="0" collapsed="false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customFormat="false" ht="15.75" hidden="false" customHeight="true" outlineLevel="0" collapsed="false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customFormat="false" ht="15.75" hidden="false" customHeight="true" outlineLevel="0" collapsed="false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customFormat="false" ht="15.75" hidden="false" customHeight="true" outlineLevel="0" collapsed="false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customFormat="false" ht="15.75" hidden="false" customHeight="true" outlineLevel="0" collapsed="false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customFormat="false" ht="15.75" hidden="false" customHeight="true" outlineLevel="0" collapsed="false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customFormat="false" ht="15.75" hidden="false" customHeight="true" outlineLevel="0" collapsed="false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customFormat="false" ht="15.75" hidden="false" customHeight="true" outlineLevel="0" collapsed="false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customFormat="false" ht="15.75" hidden="false" customHeight="true" outlineLevel="0" collapsed="false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customFormat="false" ht="15.75" hidden="false" customHeight="true" outlineLevel="0" collapsed="false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customFormat="false" ht="15.75" hidden="false" customHeight="true" outlineLevel="0" collapsed="false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customFormat="false" ht="15.75" hidden="false" customHeight="true" outlineLevel="0" collapsed="false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customFormat="false" ht="15.75" hidden="false" customHeight="true" outlineLevel="0" collapsed="false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customFormat="false" ht="15.75" hidden="false" customHeight="true" outlineLevel="0" collapsed="false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customFormat="false" ht="15.75" hidden="false" customHeight="true" outlineLevel="0" collapsed="false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customFormat="false" ht="15.75" hidden="false" customHeight="true" outlineLevel="0" collapsed="false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customFormat="false" ht="15.75" hidden="false" customHeight="true" outlineLevel="0" collapsed="false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customFormat="false" ht="15.75" hidden="false" customHeight="true" outlineLevel="0" collapsed="false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customFormat="false" ht="15.75" hidden="false" customHeight="true" outlineLevel="0" collapsed="false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customFormat="false" ht="15.75" hidden="false" customHeight="true" outlineLevel="0" collapsed="false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customFormat="false" ht="15.75" hidden="false" customHeight="true" outlineLevel="0" collapsed="false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customFormat="false" ht="15.75" hidden="false" customHeight="true" outlineLevel="0" collapsed="false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customFormat="false" ht="15.75" hidden="false" customHeight="true" outlineLevel="0" collapsed="false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customFormat="false" ht="15.75" hidden="false" customHeight="true" outlineLevel="0" collapsed="false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customFormat="false" ht="15.75" hidden="false" customHeight="true" outlineLevel="0" collapsed="false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customFormat="false" ht="15.75" hidden="false" customHeight="true" outlineLevel="0" collapsed="false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customFormat="false" ht="15.75" hidden="false" customHeight="true" outlineLevel="0" collapsed="false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customFormat="false" ht="15.75" hidden="false" customHeight="true" outlineLevel="0" collapsed="false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customFormat="false" ht="15.75" hidden="false" customHeight="true" outlineLevel="0" collapsed="false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customFormat="false" ht="15.75" hidden="false" customHeight="true" outlineLevel="0" collapsed="false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customFormat="false" ht="15.75" hidden="false" customHeight="true" outlineLevel="0" collapsed="false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customFormat="false" ht="15.75" hidden="false" customHeight="true" outlineLevel="0" collapsed="false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customFormat="false" ht="15.75" hidden="false" customHeight="true" outlineLevel="0" collapsed="false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customFormat="false" ht="15.75" hidden="false" customHeight="true" outlineLevel="0" collapsed="false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customFormat="false" ht="15.75" hidden="false" customHeight="true" outlineLevel="0" collapsed="false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customFormat="false" ht="15.75" hidden="false" customHeight="true" outlineLevel="0" collapsed="false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customFormat="false" ht="15.75" hidden="false" customHeight="true" outlineLevel="0" collapsed="false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customFormat="false" ht="15.75" hidden="false" customHeight="true" outlineLevel="0" collapsed="false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customFormat="false" ht="15.75" hidden="false" customHeight="true" outlineLevel="0" collapsed="false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customFormat="false" ht="15.75" hidden="false" customHeight="true" outlineLevel="0" collapsed="false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customFormat="false" ht="15.75" hidden="false" customHeight="true" outlineLevel="0" collapsed="false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customFormat="false" ht="15.75" hidden="false" customHeight="true" outlineLevel="0" collapsed="false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customFormat="false" ht="15.75" hidden="false" customHeight="true" outlineLevel="0" collapsed="false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customFormat="false" ht="15.75" hidden="false" customHeight="tru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customFormat="false" ht="15.75" hidden="false" customHeight="true" outlineLevel="0" collapsed="false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customFormat="false" ht="15.75" hidden="false" customHeight="true" outlineLevel="0" collapsed="false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customFormat="false" ht="15.75" hidden="false" customHeight="true" outlineLevel="0" collapsed="false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customFormat="false" ht="15.75" hidden="false" customHeight="true" outlineLevel="0" collapsed="false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customFormat="false" ht="15.75" hidden="false" customHeight="true" outlineLevel="0" collapsed="false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customFormat="false" ht="15.75" hidden="false" customHeight="true" outlineLevel="0" collapsed="false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customFormat="false" ht="15.75" hidden="false" customHeight="true" outlineLevel="0" collapsed="false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customFormat="false" ht="15.75" hidden="false" customHeight="true" outlineLevel="0" collapsed="false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customFormat="false" ht="15.75" hidden="false" customHeight="true" outlineLevel="0" collapsed="false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customFormat="false" ht="15.75" hidden="false" customHeight="true" outlineLevel="0" collapsed="false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customFormat="false" ht="15.75" hidden="false" customHeight="true" outlineLevel="0" collapsed="false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customFormat="false" ht="15.75" hidden="false" customHeight="true" outlineLevel="0" collapsed="false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customFormat="false" ht="15.75" hidden="false" customHeight="true" outlineLevel="0" collapsed="false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customFormat="false" ht="15.75" hidden="false" customHeight="true" outlineLevel="0" collapsed="false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customFormat="false" ht="15.75" hidden="false" customHeight="true" outlineLevel="0" collapsed="false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customFormat="false" ht="15.75" hidden="false" customHeight="true" outlineLevel="0" collapsed="false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customFormat="false" ht="15.75" hidden="false" customHeight="true" outlineLevel="0" collapsed="false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customFormat="false" ht="15.75" hidden="false" customHeight="true" outlineLevel="0" collapsed="false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customFormat="false" ht="15.75" hidden="false" customHeight="true" outlineLevel="0" collapsed="false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customFormat="false" ht="15.75" hidden="false" customHeight="true" outlineLevel="0" collapsed="false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customFormat="false" ht="15.75" hidden="false" customHeight="true" outlineLevel="0" collapsed="false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customFormat="false" ht="15.75" hidden="false" customHeight="true" outlineLevel="0" collapsed="false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customFormat="false" ht="15.75" hidden="false" customHeight="true" outlineLevel="0" collapsed="false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customFormat="false" ht="15.75" hidden="false" customHeight="true" outlineLevel="0" collapsed="false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customFormat="false" ht="15.75" hidden="false" customHeight="true" outlineLevel="0" collapsed="false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customFormat="false" ht="15.75" hidden="false" customHeight="true" outlineLevel="0" collapsed="false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customFormat="false" ht="15.75" hidden="false" customHeight="true" outlineLevel="0" collapsed="false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customFormat="false" ht="15.75" hidden="false" customHeight="true" outlineLevel="0" collapsed="false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customFormat="false" ht="15.75" hidden="false" customHeight="true" outlineLevel="0" collapsed="false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customFormat="false" ht="15.75" hidden="false" customHeight="true" outlineLevel="0" collapsed="false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customFormat="false" ht="15.75" hidden="false" customHeight="true" outlineLevel="0" collapsed="false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customFormat="false" ht="15.75" hidden="false" customHeight="true" outlineLevel="0" collapsed="false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customFormat="false" ht="15.75" hidden="false" customHeight="true" outlineLevel="0" collapsed="false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customFormat="false" ht="15.75" hidden="false" customHeight="true" outlineLevel="0" collapsed="false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customFormat="false" ht="15.75" hidden="false" customHeight="true" outlineLevel="0" collapsed="false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customFormat="false" ht="15.75" hidden="false" customHeight="true" outlineLevel="0" collapsed="false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sheetProtection algorithmName="SHA-512" hashValue="mx0j8mBkKQr1YGUCTstVVotcR1lDj8CoSkqnL3NP1DnQdmWrW9yUING5Q8Abysk8NSYBcoW1IVhROYmS1pHQcg==" saltValue="2H7LyoFZDe0EXZm/45azvA==" spinCount="100000" sheet="true" objects="true" scenarios="true"/>
  <mergeCells count="7">
    <mergeCell ref="B2:E6"/>
    <mergeCell ref="B12:E13"/>
    <mergeCell ref="C15:E15"/>
    <mergeCell ref="C16:E16"/>
    <mergeCell ref="B31:E31"/>
    <mergeCell ref="B32:E32"/>
    <mergeCell ref="B33:E33"/>
  </mergeCells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0"/>
  <sheetViews>
    <sheetView showFormulas="false" showGridLines="false" showRowColHeaders="true" showZeros="true" rightToLeft="false" tabSelected="false" showOutlineSymbols="true" defaultGridColor="true" view="pageBreakPreview" topLeftCell="A1" colorId="64" zoomScale="70" zoomScaleNormal="70" zoomScalePageLayoutView="70" workbookViewId="0">
      <selection pane="topLeft" activeCell="E36" activeCellId="0" sqref="E36"/>
    </sheetView>
  </sheetViews>
  <sheetFormatPr defaultColWidth="12.625" defaultRowHeight="15" customHeight="true" zeroHeight="false" outlineLevelRow="0" outlineLevelCol="0"/>
  <cols>
    <col collapsed="false" customWidth="true" hidden="false" outlineLevel="0" max="1" min="1" style="0" width="3.25"/>
    <col collapsed="false" customWidth="true" hidden="false" outlineLevel="0" max="2" min="2" style="0" width="18.63"/>
    <col collapsed="false" customWidth="true" hidden="false" outlineLevel="0" max="3" min="3" style="0" width="63.12"/>
    <col collapsed="false" customWidth="true" hidden="false" outlineLevel="0" max="4" min="4" style="0" width="18.63"/>
    <col collapsed="false" customWidth="true" hidden="false" outlineLevel="0" max="6" min="5" style="0" width="33.12"/>
    <col collapsed="false" customWidth="true" hidden="false" outlineLevel="0" max="7" min="7" style="0" width="3.25"/>
    <col collapsed="false" customWidth="true" hidden="false" outlineLevel="0" max="26" min="8" style="0" width="13"/>
  </cols>
  <sheetData>
    <row r="1" customFormat="false" ht="20.25" hidden="false" customHeight="true" outlineLevel="0" collapsed="false">
      <c r="A1" s="51"/>
      <c r="B1" s="5"/>
      <c r="C1" s="5"/>
      <c r="D1" s="5"/>
      <c r="E1" s="5"/>
      <c r="F1" s="5"/>
      <c r="G1" s="5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</row>
    <row r="2" customFormat="false" ht="18.75" hidden="false" customHeight="true" outlineLevel="0" collapsed="false">
      <c r="A2" s="52"/>
      <c r="B2" s="4" t="s">
        <v>22</v>
      </c>
      <c r="C2" s="4"/>
      <c r="D2" s="4"/>
      <c r="E2" s="4"/>
      <c r="F2" s="4"/>
      <c r="G2" s="52"/>
      <c r="H2" s="53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4"/>
      <c r="W2" s="54"/>
      <c r="X2" s="54"/>
      <c r="Y2" s="54"/>
      <c r="Z2" s="1"/>
    </row>
    <row r="3" customFormat="false" ht="18.75" hidden="false" customHeight="true" outlineLevel="0" collapsed="false">
      <c r="A3" s="52"/>
      <c r="B3" s="4"/>
      <c r="C3" s="4"/>
      <c r="D3" s="4"/>
      <c r="E3" s="4"/>
      <c r="F3" s="4"/>
      <c r="G3" s="52"/>
      <c r="H3" s="53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4"/>
      <c r="W3" s="54"/>
      <c r="X3" s="54"/>
      <c r="Y3" s="54"/>
      <c r="Z3" s="1"/>
    </row>
    <row r="4" customFormat="false" ht="18.75" hidden="false" customHeight="true" outlineLevel="0" collapsed="false">
      <c r="A4" s="52"/>
      <c r="B4" s="4"/>
      <c r="C4" s="4"/>
      <c r="D4" s="4"/>
      <c r="E4" s="4"/>
      <c r="F4" s="4"/>
      <c r="G4" s="52"/>
      <c r="H4" s="53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4"/>
      <c r="W4" s="54"/>
      <c r="X4" s="54"/>
      <c r="Y4" s="54"/>
      <c r="Z4" s="1"/>
    </row>
    <row r="5" customFormat="false" ht="18.75" hidden="false" customHeight="true" outlineLevel="0" collapsed="false">
      <c r="A5" s="52"/>
      <c r="B5" s="4"/>
      <c r="C5" s="4"/>
      <c r="D5" s="4"/>
      <c r="E5" s="4"/>
      <c r="F5" s="4"/>
      <c r="G5" s="52"/>
      <c r="H5" s="53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4"/>
      <c r="W5" s="54"/>
      <c r="X5" s="54"/>
      <c r="Y5" s="54"/>
      <c r="Z5" s="1"/>
    </row>
    <row r="6" customFormat="false" ht="18.75" hidden="false" customHeight="true" outlineLevel="0" collapsed="false">
      <c r="A6" s="52"/>
      <c r="B6" s="4"/>
      <c r="C6" s="4"/>
      <c r="D6" s="4"/>
      <c r="E6" s="4"/>
      <c r="F6" s="4"/>
      <c r="G6" s="52"/>
      <c r="H6" s="53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4"/>
      <c r="W6" s="54"/>
      <c r="X6" s="54"/>
      <c r="Y6" s="54"/>
      <c r="Z6" s="1"/>
    </row>
    <row r="7" customFormat="false" ht="15" hidden="false" customHeight="true" outlineLevel="0" collapsed="false">
      <c r="A7" s="55"/>
      <c r="B7" s="5"/>
      <c r="C7" s="5"/>
      <c r="D7" s="5"/>
      <c r="E7" s="5"/>
      <c r="F7" s="5"/>
      <c r="G7" s="55"/>
      <c r="H7" s="56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1"/>
    </row>
    <row r="8" customFormat="false" ht="15" hidden="false" customHeight="true" outlineLevel="0" collapsed="false">
      <c r="A8" s="55"/>
      <c r="B8" s="57" t="str">
        <f aca="false">'DADOS GERAIS'!B8</f>
        <v>Secretaria de Atenção Especializada à Saúde</v>
      </c>
      <c r="C8" s="58"/>
      <c r="D8" s="59" t="s">
        <v>23</v>
      </c>
      <c r="E8" s="59" t="s">
        <v>24</v>
      </c>
      <c r="F8" s="60" t="str">
        <f aca="false">'DADOS GERAIS'!$B$22</f>
        <v>Data:</v>
      </c>
      <c r="G8" s="55"/>
      <c r="H8" s="56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1"/>
    </row>
    <row r="9" customFormat="false" ht="15" hidden="false" customHeight="true" outlineLevel="0" collapsed="false">
      <c r="A9" s="55"/>
      <c r="B9" s="61" t="str">
        <f aca="false">'DADOS GERAIS'!B9</f>
        <v>Centro Especializado em Reabilitação - Área Construída: 2616,51 m²</v>
      </c>
      <c r="C9" s="62"/>
      <c r="D9" s="63" t="n">
        <f aca="false">'DADOS GERAIS'!C19</f>
        <v>0.252189371891892</v>
      </c>
      <c r="E9" s="63" t="n">
        <f aca="false">'ENCARGOS SOCIAIS'!F56</f>
        <v>0.5667</v>
      </c>
      <c r="F9" s="64" t="str">
        <f aca="false">'DADOS GERAIS'!$C$22</f>
        <v>13/02/2026</v>
      </c>
      <c r="G9" s="55"/>
      <c r="H9" s="56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1"/>
    </row>
    <row r="10" customFormat="false" ht="15" hidden="false" customHeight="true" outlineLevel="0" collapsed="false">
      <c r="A10" s="55"/>
      <c r="B10" s="65"/>
      <c r="C10" s="62"/>
      <c r="D10" s="1"/>
      <c r="E10" s="1"/>
      <c r="F10" s="66"/>
      <c r="G10" s="55"/>
      <c r="H10" s="56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1"/>
    </row>
    <row r="11" customFormat="false" ht="15" hidden="false" customHeight="true" outlineLevel="0" collapsed="false">
      <c r="A11" s="55"/>
      <c r="B11" s="67" t="str">
        <f aca="false">'DADOS GERAIS'!B11</f>
        <v>Bancos:</v>
      </c>
      <c r="C11" s="62"/>
      <c r="D11" s="68" t="s">
        <v>25</v>
      </c>
      <c r="E11" s="68" t="s">
        <v>26</v>
      </c>
      <c r="F11" s="69" t="str">
        <f aca="false">'DADOS GERAIS'!$B$23</f>
        <v>Revisão:</v>
      </c>
      <c r="G11" s="55"/>
      <c r="H11" s="56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1"/>
    </row>
    <row r="12" customFormat="false" ht="15" hidden="false" customHeight="true" outlineLevel="0" collapsed="false">
      <c r="A12" s="55"/>
      <c r="B12" s="70" t="str">
        <f aca="false">'DADOS GERAIS'!B12</f>
        <v>SINAPI (08/2025) - CPOS/CDHU (06/2025) - SBC (09/2025) - ORSE (06/2025) - IOPES (05/2025) - EMOP (08/2025) - SETOP (04/2025) - SEINFRA (028) - AGETOP CIVIL (06/2025) - FDE (04/2025) - SICRO3 (04/2025) - SIURB (01/2025) - AGESUL (06/2025)</v>
      </c>
      <c r="C12" s="70"/>
      <c r="D12" s="63" t="n">
        <f aca="false">'DADOS GERAIS'!C20</f>
        <v>0.167849461292045</v>
      </c>
      <c r="E12" s="63" t="n">
        <f aca="false">'ENCARGOS SOCIAIS'!E56</f>
        <v>0.9612388</v>
      </c>
      <c r="F12" s="64" t="str">
        <f aca="false">'DADOS GERAIS'!$C$23</f>
        <v>GPPE01</v>
      </c>
      <c r="G12" s="55"/>
      <c r="H12" s="5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1"/>
    </row>
    <row r="13" customFormat="false" ht="27" hidden="false" customHeight="true" outlineLevel="0" collapsed="false">
      <c r="A13" s="55"/>
      <c r="B13" s="70"/>
      <c r="C13" s="70"/>
      <c r="D13" s="71"/>
      <c r="E13" s="71"/>
      <c r="F13" s="72"/>
      <c r="G13" s="55"/>
      <c r="H13" s="56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1"/>
    </row>
    <row r="14" customFormat="false" ht="15" hidden="false" customHeight="true" outlineLevel="0" collapsed="false">
      <c r="A14" s="55"/>
      <c r="B14" s="5"/>
      <c r="C14" s="5"/>
      <c r="D14" s="5"/>
      <c r="E14" s="5"/>
      <c r="F14" s="5"/>
      <c r="G14" s="55"/>
      <c r="H14" s="56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1"/>
    </row>
    <row r="15" customFormat="false" ht="20.25" hidden="false" customHeight="true" outlineLevel="0" collapsed="false">
      <c r="A15" s="5"/>
      <c r="B15" s="73" t="s">
        <v>27</v>
      </c>
      <c r="C15" s="74"/>
      <c r="D15" s="74"/>
      <c r="E15" s="74"/>
      <c r="F15" s="75"/>
      <c r="G15" s="5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</row>
    <row r="16" customFormat="false" ht="20.25" hidden="false" customHeight="true" outlineLevel="0" collapsed="false">
      <c r="A16" s="5"/>
      <c r="B16" s="76"/>
      <c r="C16" s="77"/>
      <c r="D16" s="77"/>
      <c r="E16" s="77"/>
      <c r="F16" s="78"/>
      <c r="G16" s="5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</row>
    <row r="17" customFormat="false" ht="20.25" hidden="false" customHeight="true" outlineLevel="0" collapsed="false">
      <c r="A17" s="5"/>
      <c r="B17" s="76"/>
      <c r="C17" s="77"/>
      <c r="D17" s="77"/>
      <c r="E17" s="77"/>
      <c r="F17" s="78"/>
      <c r="G17" s="5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</row>
    <row r="18" customFormat="false" ht="20.25" hidden="false" customHeight="true" outlineLevel="0" collapsed="false">
      <c r="A18" s="5"/>
      <c r="B18" s="76"/>
      <c r="C18" s="77"/>
      <c r="D18" s="77"/>
      <c r="E18" s="77"/>
      <c r="F18" s="78"/>
      <c r="G18" s="5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</row>
    <row r="19" customFormat="false" ht="20.25" hidden="false" customHeight="true" outlineLevel="0" collapsed="false">
      <c r="A19" s="5"/>
      <c r="B19" s="76"/>
      <c r="C19" s="77"/>
      <c r="D19" s="77"/>
      <c r="E19" s="77"/>
      <c r="F19" s="78"/>
      <c r="G19" s="5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</row>
    <row r="20" customFormat="false" ht="20.25" hidden="false" customHeight="true" outlineLevel="0" collapsed="false">
      <c r="A20" s="5"/>
      <c r="B20" s="79"/>
      <c r="C20" s="80"/>
      <c r="D20" s="80"/>
      <c r="E20" s="80"/>
      <c r="F20" s="81"/>
      <c r="G20" s="5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</row>
    <row r="21" customFormat="false" ht="15" hidden="false" customHeight="true" outlineLevel="0" collapsed="false">
      <c r="A21" s="55"/>
      <c r="B21" s="5"/>
      <c r="C21" s="5"/>
      <c r="D21" s="5"/>
      <c r="E21" s="5"/>
      <c r="F21" s="5"/>
      <c r="G21" s="55"/>
      <c r="H21" s="56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1"/>
    </row>
    <row r="22" customFormat="false" ht="20.25" hidden="false" customHeight="true" outlineLevel="0" collapsed="false">
      <c r="A22" s="5"/>
      <c r="B22" s="82" t="s">
        <v>28</v>
      </c>
      <c r="C22" s="82" t="s">
        <v>29</v>
      </c>
      <c r="D22" s="82" t="s">
        <v>30</v>
      </c>
      <c r="E22" s="83" t="s">
        <v>31</v>
      </c>
      <c r="F22" s="83" t="s">
        <v>32</v>
      </c>
      <c r="G22" s="5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</row>
    <row r="23" customFormat="false" ht="20.25" hidden="false" customHeight="true" outlineLevel="0" collapsed="false">
      <c r="A23" s="5"/>
      <c r="B23" s="82"/>
      <c r="C23" s="82"/>
      <c r="D23" s="82"/>
      <c r="E23" s="82"/>
      <c r="F23" s="82"/>
      <c r="G23" s="5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</row>
    <row r="24" customFormat="false" ht="15" hidden="false" customHeight="true" outlineLevel="0" collapsed="false">
      <c r="A24" s="55"/>
      <c r="B24" s="5"/>
      <c r="C24" s="5"/>
      <c r="D24" s="5"/>
      <c r="E24" s="5"/>
      <c r="F24" s="5"/>
      <c r="G24" s="55"/>
      <c r="H24" s="56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1"/>
    </row>
    <row r="25" customFormat="false" ht="20.25" hidden="false" customHeight="true" outlineLevel="0" collapsed="false">
      <c r="A25" s="5"/>
      <c r="B25" s="84" t="n">
        <v>1</v>
      </c>
      <c r="C25" s="85" t="s">
        <v>33</v>
      </c>
      <c r="D25" s="84" t="s">
        <v>34</v>
      </c>
      <c r="E25" s="86" t="n">
        <v>0.03</v>
      </c>
      <c r="F25" s="86" t="n">
        <v>0.0345</v>
      </c>
      <c r="G25" s="5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</row>
    <row r="26" customFormat="false" ht="20.25" hidden="false" customHeight="true" outlineLevel="0" collapsed="false">
      <c r="A26" s="5"/>
      <c r="B26" s="87" t="n">
        <v>2</v>
      </c>
      <c r="C26" s="88" t="s">
        <v>35</v>
      </c>
      <c r="D26" s="87" t="s">
        <v>36</v>
      </c>
      <c r="E26" s="89" t="n">
        <v>0.0127</v>
      </c>
      <c r="F26" s="89" t="n">
        <v>0.0085</v>
      </c>
      <c r="G26" s="5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</row>
    <row r="27" customFormat="false" ht="20.25" hidden="false" customHeight="true" outlineLevel="0" collapsed="false">
      <c r="A27" s="5"/>
      <c r="B27" s="87" t="n">
        <v>3</v>
      </c>
      <c r="C27" s="88" t="s">
        <v>37</v>
      </c>
      <c r="D27" s="87" t="s">
        <v>38</v>
      </c>
      <c r="E27" s="89" t="n">
        <v>0.008</v>
      </c>
      <c r="F27" s="89" t="n">
        <v>0.0048</v>
      </c>
      <c r="G27" s="5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</row>
    <row r="28" customFormat="false" ht="20.25" hidden="false" customHeight="true" outlineLevel="0" collapsed="false">
      <c r="A28" s="5"/>
      <c r="B28" s="87" t="n">
        <v>4</v>
      </c>
      <c r="C28" s="88" t="s">
        <v>39</v>
      </c>
      <c r="D28" s="87" t="s">
        <v>40</v>
      </c>
      <c r="E28" s="89" t="n">
        <v>0.0059</v>
      </c>
      <c r="F28" s="89" t="n">
        <v>0.0085</v>
      </c>
      <c r="G28" s="5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customFormat="false" ht="20.25" hidden="false" customHeight="true" outlineLevel="0" collapsed="false">
      <c r="A29" s="5"/>
      <c r="B29" s="87" t="n">
        <v>5</v>
      </c>
      <c r="C29" s="88" t="s">
        <v>41</v>
      </c>
      <c r="D29" s="87" t="s">
        <v>42</v>
      </c>
      <c r="E29" s="89" t="n">
        <v>0.074</v>
      </c>
      <c r="F29" s="89" t="n">
        <v>0.035</v>
      </c>
      <c r="G29" s="5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</row>
    <row r="30" customFormat="false" ht="20.25" hidden="false" customHeight="true" outlineLevel="0" collapsed="false">
      <c r="A30" s="5"/>
      <c r="B30" s="87" t="n">
        <v>6</v>
      </c>
      <c r="C30" s="88" t="s">
        <v>43</v>
      </c>
      <c r="D30" s="87" t="s">
        <v>44</v>
      </c>
      <c r="E30" s="89" t="n">
        <f aca="false">SUM(E31:E34)</f>
        <v>0.0935</v>
      </c>
      <c r="F30" s="89" t="n">
        <f aca="false">SUM(F31:F34)</f>
        <v>0.0635</v>
      </c>
      <c r="G30" s="5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</row>
    <row r="31" customFormat="false" ht="20.25" hidden="false" customHeight="true" outlineLevel="0" collapsed="false">
      <c r="A31" s="5"/>
      <c r="B31" s="87" t="s">
        <v>45</v>
      </c>
      <c r="C31" s="88" t="s">
        <v>46</v>
      </c>
      <c r="D31" s="88"/>
      <c r="E31" s="89" t="n">
        <v>0.0065</v>
      </c>
      <c r="F31" s="89" t="n">
        <v>0.0065</v>
      </c>
      <c r="G31" s="5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</row>
    <row r="32" customFormat="false" ht="20.25" hidden="false" customHeight="true" outlineLevel="0" collapsed="false">
      <c r="A32" s="5"/>
      <c r="B32" s="87" t="s">
        <v>47</v>
      </c>
      <c r="C32" s="88" t="s">
        <v>48</v>
      </c>
      <c r="D32" s="88"/>
      <c r="E32" s="89" t="n">
        <v>0.03</v>
      </c>
      <c r="F32" s="89" t="n">
        <v>0.03</v>
      </c>
      <c r="G32" s="5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</row>
    <row r="33" customFormat="false" ht="20.25" hidden="false" customHeight="true" outlineLevel="0" collapsed="false">
      <c r="A33" s="5"/>
      <c r="B33" s="87" t="s">
        <v>49</v>
      </c>
      <c r="C33" s="88" t="s">
        <v>50</v>
      </c>
      <c r="D33" s="88"/>
      <c r="E33" s="89" t="n">
        <v>0.03</v>
      </c>
      <c r="F33" s="89" t="n">
        <v>0</v>
      </c>
      <c r="G33" s="5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</row>
    <row r="34" customFormat="false" ht="20.25" hidden="false" customHeight="true" outlineLevel="0" collapsed="false">
      <c r="A34" s="5"/>
      <c r="B34" s="87" t="s">
        <v>51</v>
      </c>
      <c r="C34" s="88" t="s">
        <v>52</v>
      </c>
      <c r="D34" s="88"/>
      <c r="E34" s="89" t="n">
        <v>0.027</v>
      </c>
      <c r="F34" s="89" t="n">
        <f aca="false">E34</f>
        <v>0.027</v>
      </c>
      <c r="G34" s="5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</row>
    <row r="35" customFormat="false" ht="20.25" hidden="false" customHeight="true" outlineLevel="0" collapsed="false">
      <c r="A35" s="5"/>
      <c r="B35" s="90"/>
      <c r="C35" s="91"/>
      <c r="D35" s="91"/>
      <c r="E35" s="89"/>
      <c r="F35" s="89"/>
      <c r="G35" s="5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</row>
    <row r="36" customFormat="false" ht="20.25" hidden="false" customHeight="true" outlineLevel="0" collapsed="false">
      <c r="A36" s="5"/>
      <c r="B36" s="92" t="s">
        <v>53</v>
      </c>
      <c r="C36" s="92"/>
      <c r="D36" s="92"/>
      <c r="E36" s="93" t="n">
        <f aca="false">((1+E25+E26+E27)*(1+E28)*(1+E29)/(1-E30))-1</f>
        <v>0.252189371891892</v>
      </c>
      <c r="F36" s="93" t="n">
        <f aca="false">((1+F25+F26+F27)*(1+F28)*(1+F29)/(1-F30))-1</f>
        <v>0.167849461292045</v>
      </c>
      <c r="G36" s="5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</row>
    <row r="37" customFormat="false" ht="6" hidden="false" customHeight="true" outlineLevel="0" collapsed="false">
      <c r="A37" s="5"/>
      <c r="B37" s="94"/>
      <c r="C37" s="94"/>
      <c r="D37" s="94"/>
      <c r="E37" s="95"/>
      <c r="F37" s="95"/>
      <c r="G37" s="5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</row>
    <row r="38" customFormat="false" ht="6" hidden="false" customHeight="true" outlineLevel="0" collapsed="false">
      <c r="A38" s="5"/>
      <c r="B38" s="94"/>
      <c r="C38" s="94"/>
      <c r="D38" s="94"/>
      <c r="E38" s="95"/>
      <c r="F38" s="95"/>
      <c r="G38" s="5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</row>
    <row r="39" customFormat="false" ht="20.25" hidden="false" customHeight="true" outlineLevel="0" collapsed="false">
      <c r="A39" s="5"/>
      <c r="B39" s="96" t="s">
        <v>54</v>
      </c>
      <c r="C39" s="55"/>
      <c r="D39" s="55"/>
      <c r="E39" s="55"/>
      <c r="F39" s="55"/>
      <c r="G39" s="5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customFormat="false" ht="18" hidden="false" customHeight="true" outlineLevel="0" collapsed="false">
      <c r="A40" s="5"/>
      <c r="B40" s="35" t="s">
        <v>55</v>
      </c>
      <c r="C40" s="97" t="s">
        <v>56</v>
      </c>
      <c r="D40" s="97"/>
      <c r="E40" s="97"/>
      <c r="F40" s="97"/>
      <c r="G40" s="5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</row>
    <row r="41" customFormat="false" ht="18" hidden="false" customHeight="true" outlineLevel="0" collapsed="false">
      <c r="A41" s="5"/>
      <c r="B41" s="35" t="s">
        <v>57</v>
      </c>
      <c r="C41" s="97" t="s">
        <v>58</v>
      </c>
      <c r="D41" s="97"/>
      <c r="E41" s="97"/>
      <c r="F41" s="97"/>
      <c r="G41" s="5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</row>
    <row r="42" customFormat="false" ht="18" hidden="false" customHeight="true" outlineLevel="0" collapsed="false">
      <c r="A42" s="5"/>
      <c r="B42" s="35" t="s">
        <v>59</v>
      </c>
      <c r="C42" s="98" t="s">
        <v>60</v>
      </c>
      <c r="D42" s="98"/>
      <c r="E42" s="98"/>
      <c r="F42" s="98"/>
      <c r="G42" s="5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customFormat="false" ht="20.25" hidden="false" customHeight="true" outlineLevel="0" collapsed="false">
      <c r="A43" s="5"/>
      <c r="B43" s="35"/>
      <c r="C43" s="55"/>
      <c r="D43" s="99"/>
      <c r="E43" s="99"/>
      <c r="F43" s="99"/>
      <c r="G43" s="5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</row>
    <row r="44" customFormat="false" ht="20.25" hidden="false" customHeight="true" outlineLevel="0" collapsed="false">
      <c r="A44" s="5"/>
      <c r="B44" s="96" t="s">
        <v>61</v>
      </c>
      <c r="C44" s="55"/>
      <c r="D44" s="55"/>
      <c r="E44" s="55"/>
      <c r="F44" s="55"/>
      <c r="G44" s="5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</row>
    <row r="45" customFormat="false" ht="20.25" hidden="false" customHeight="true" outlineLevel="0" collapsed="false">
      <c r="A45" s="5"/>
      <c r="B45" s="35" t="s">
        <v>55</v>
      </c>
      <c r="C45" s="97" t="s">
        <v>62</v>
      </c>
      <c r="D45" s="97"/>
      <c r="E45" s="97"/>
      <c r="F45" s="97"/>
      <c r="G45" s="5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</row>
    <row r="46" customFormat="false" ht="20.25" hidden="false" customHeight="true" outlineLevel="0" collapsed="false">
      <c r="A46" s="5"/>
      <c r="B46" s="35" t="s">
        <v>57</v>
      </c>
      <c r="C46" s="97" t="s">
        <v>63</v>
      </c>
      <c r="D46" s="97"/>
      <c r="E46" s="97"/>
      <c r="F46" s="97"/>
      <c r="G46" s="5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</row>
    <row r="47" customFormat="false" ht="20.25" hidden="false" customHeight="true" outlineLevel="0" collapsed="false">
      <c r="A47" s="5"/>
      <c r="B47" s="5"/>
      <c r="C47" s="5"/>
      <c r="D47" s="5"/>
      <c r="E47" s="5"/>
      <c r="F47" s="100"/>
      <c r="G47" s="5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</row>
    <row r="48" customFormat="false" ht="20.25" hidden="false" customHeight="true" outlineLevel="0" collapsed="false">
      <c r="A48" s="5"/>
      <c r="B48" s="101" t="s">
        <v>21</v>
      </c>
      <c r="C48" s="101"/>
      <c r="D48" s="101"/>
      <c r="E48" s="101"/>
      <c r="F48" s="101"/>
      <c r="G48" s="5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</row>
    <row r="49" customFormat="false" ht="20.25" hidden="false" customHeight="true" outlineLevel="0" collapsed="false">
      <c r="A49" s="5"/>
      <c r="B49" s="101"/>
      <c r="C49" s="101"/>
      <c r="D49" s="101"/>
      <c r="E49" s="101"/>
      <c r="F49" s="101"/>
      <c r="G49" s="5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</row>
    <row r="50" customFormat="false" ht="20.25" hidden="false" customHeight="true" outlineLevel="0" collapsed="false">
      <c r="A50" s="5"/>
      <c r="B50" s="101"/>
      <c r="C50" s="101"/>
      <c r="D50" s="101"/>
      <c r="E50" s="101"/>
      <c r="F50" s="101"/>
      <c r="G50" s="5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</row>
    <row r="51" customFormat="false" ht="20.25" hidden="false" customHeight="true" outlineLevel="0" collapsed="false">
      <c r="A51" s="5"/>
      <c r="B51" s="101"/>
      <c r="C51" s="101"/>
      <c r="D51" s="101"/>
      <c r="E51" s="101"/>
      <c r="F51" s="101"/>
      <c r="G51" s="5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</row>
    <row r="52" customFormat="false" ht="20.25" hidden="false" customHeight="true" outlineLevel="0" collapsed="false">
      <c r="A52" s="5"/>
      <c r="B52" s="45" t="str">
        <f aca="false">'DADOS GERAIS'!C24</f>
        <v>Guilherme Valente Elias</v>
      </c>
      <c r="C52" s="45"/>
      <c r="D52" s="45"/>
      <c r="E52" s="45"/>
      <c r="F52" s="45"/>
      <c r="G52" s="5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</row>
    <row r="53" customFormat="false" ht="20.25" hidden="false" customHeight="true" outlineLevel="0" collapsed="false">
      <c r="A53" s="5"/>
      <c r="B53" s="102" t="str">
        <f aca="false">'DADOS GERAIS'!C25</f>
        <v>Arquiteto e Urbanista  - CAU A58.150-0</v>
      </c>
      <c r="C53" s="102"/>
      <c r="D53" s="102"/>
      <c r="E53" s="102"/>
      <c r="F53" s="102"/>
      <c r="G53" s="5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</row>
    <row r="54" customFormat="false" ht="20.25" hidden="false" customHeight="true" outlineLevel="0" collapsed="false">
      <c r="A54" s="5"/>
      <c r="B54" s="103"/>
      <c r="C54" s="104"/>
      <c r="D54" s="104"/>
      <c r="E54" s="104"/>
      <c r="F54" s="105"/>
      <c r="G54" s="5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</row>
    <row r="55" customFormat="false" ht="15.75" hidden="false" customHeight="true" outlineLevel="0" collapsed="false">
      <c r="A55" s="5"/>
      <c r="B55" s="106"/>
      <c r="C55" s="48"/>
      <c r="D55" s="48"/>
      <c r="E55" s="48"/>
      <c r="F55" s="49"/>
      <c r="G55" s="5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</row>
    <row r="56" customFormat="false" ht="20.25" hidden="false" customHeight="true" outlineLevel="0" collapsed="false">
      <c r="A56" s="5"/>
      <c r="B56" s="5"/>
      <c r="C56" s="5"/>
      <c r="D56" s="5"/>
      <c r="E56" s="5"/>
      <c r="F56" s="5"/>
      <c r="G56" s="5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</row>
    <row r="57" customFormat="false" ht="15.75" hidden="false" customHeight="true" outlineLevel="0" collapsed="false">
      <c r="A57" s="51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</row>
    <row r="58" customFormat="false" ht="15.75" hidden="false" customHeight="true" outlineLevel="0" collapsed="false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</row>
    <row r="59" customFormat="false" ht="15.75" hidden="false" customHeight="true" outlineLevel="0" collapsed="false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</row>
    <row r="60" customFormat="false" ht="15.75" hidden="false" customHeight="true" outlineLevel="0" collapsed="false">
      <c r="A60" s="51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</row>
    <row r="61" customFormat="false" ht="15.75" hidden="false" customHeight="true" outlineLevel="0" collapsed="false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</row>
    <row r="62" customFormat="false" ht="15.75" hidden="false" customHeight="true" outlineLevel="0" collapsed="false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</row>
    <row r="63" customFormat="false" ht="15.75" hidden="false" customHeight="true" outlineLevel="0" collapsed="false">
      <c r="A63" s="51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</row>
    <row r="64" customFormat="false" ht="15.75" hidden="false" customHeight="true" outlineLevel="0" collapsed="false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</row>
    <row r="65" customFormat="false" ht="15.75" hidden="false" customHeight="true" outlineLevel="0" collapsed="false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</row>
    <row r="66" customFormat="false" ht="15.75" hidden="false" customHeight="true" outlineLevel="0" collapsed="false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</row>
    <row r="67" customFormat="false" ht="15.75" hidden="false" customHeight="true" outlineLevel="0" collapsed="false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</row>
    <row r="68" customFormat="false" ht="15.75" hidden="false" customHeight="true" outlineLevel="0" collapsed="false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</row>
    <row r="69" customFormat="false" ht="15.75" hidden="false" customHeight="true" outlineLevel="0" collapsed="false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</row>
    <row r="70" customFormat="false" ht="15.75" hidden="false" customHeight="true" outlineLevel="0" collapsed="false">
      <c r="A70" s="51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</row>
    <row r="71" customFormat="false" ht="15.75" hidden="false" customHeight="true" outlineLevel="0" collapsed="false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</row>
    <row r="72" customFormat="false" ht="15.75" hidden="false" customHeight="true" outlineLevel="0" collapsed="false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</row>
    <row r="73" customFormat="false" ht="15.75" hidden="false" customHeight="true" outlineLevel="0" collapsed="false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</row>
    <row r="74" customFormat="false" ht="15.75" hidden="false" customHeight="true" outlineLevel="0" collapsed="false">
      <c r="A74" s="51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</row>
    <row r="75" customFormat="false" ht="15.75" hidden="false" customHeight="true" outlineLevel="0" collapsed="false">
      <c r="A75" s="51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</row>
    <row r="76" customFormat="false" ht="15.75" hidden="false" customHeight="true" outlineLevel="0" collapsed="false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</row>
    <row r="77" customFormat="false" ht="15.75" hidden="false" customHeight="true" outlineLevel="0" collapsed="false">
      <c r="A77" s="51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</row>
    <row r="78" customFormat="false" ht="15.75" hidden="false" customHeight="true" outlineLevel="0" collapsed="false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</row>
    <row r="79" customFormat="false" ht="15.75" hidden="false" customHeight="true" outlineLevel="0" collapsed="false">
      <c r="A79" s="51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</row>
    <row r="80" customFormat="false" ht="15.75" hidden="false" customHeight="true" outlineLevel="0" collapsed="false">
      <c r="A80" s="51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</row>
    <row r="81" customFormat="false" ht="15.75" hidden="false" customHeight="true" outlineLevel="0" collapsed="false">
      <c r="A81" s="51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</row>
    <row r="82" customFormat="false" ht="15.75" hidden="false" customHeight="true" outlineLevel="0" collapsed="false">
      <c r="A82" s="51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</row>
    <row r="83" customFormat="false" ht="15.75" hidden="false" customHeight="true" outlineLevel="0" collapsed="false">
      <c r="A83" s="51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</row>
    <row r="84" customFormat="false" ht="15.75" hidden="false" customHeight="true" outlineLevel="0" collapsed="false">
      <c r="A84" s="51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</row>
    <row r="85" customFormat="false" ht="15.75" hidden="false" customHeight="true" outlineLevel="0" collapsed="false">
      <c r="A85" s="51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</row>
    <row r="86" customFormat="false" ht="15.75" hidden="false" customHeight="true" outlineLevel="0" collapsed="false">
      <c r="A86" s="51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</row>
    <row r="87" customFormat="false" ht="15.75" hidden="false" customHeight="true" outlineLevel="0" collapsed="false">
      <c r="A87" s="51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</row>
    <row r="88" customFormat="false" ht="15.75" hidden="false" customHeight="true" outlineLevel="0" collapsed="false">
      <c r="A88" s="51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</row>
    <row r="89" customFormat="false" ht="15.75" hidden="false" customHeight="true" outlineLevel="0" collapsed="false">
      <c r="A89" s="51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</row>
    <row r="90" customFormat="false" ht="15.75" hidden="false" customHeight="true" outlineLevel="0" collapsed="false">
      <c r="A90" s="51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</row>
    <row r="91" customFormat="false" ht="15.75" hidden="false" customHeight="true" outlineLevel="0" collapsed="false">
      <c r="A91" s="51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</row>
    <row r="92" customFormat="false" ht="15.75" hidden="false" customHeight="true" outlineLevel="0" collapsed="false">
      <c r="A92" s="51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</row>
    <row r="93" customFormat="false" ht="15.75" hidden="false" customHeight="true" outlineLevel="0" collapsed="false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</row>
    <row r="94" customFormat="false" ht="15.75" hidden="false" customHeight="true" outlineLevel="0" collapsed="false">
      <c r="A94" s="51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</row>
    <row r="95" customFormat="false" ht="15.75" hidden="false" customHeight="true" outlineLevel="0" collapsed="false">
      <c r="A95" s="51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</row>
    <row r="96" customFormat="false" ht="15.75" hidden="false" customHeight="true" outlineLevel="0" collapsed="false">
      <c r="A96" s="51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</row>
    <row r="97" customFormat="false" ht="15.75" hidden="false" customHeight="true" outlineLevel="0" collapsed="false">
      <c r="A97" s="51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</row>
    <row r="98" customFormat="false" ht="15.75" hidden="false" customHeight="true" outlineLevel="0" collapsed="false">
      <c r="A98" s="51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</row>
    <row r="99" customFormat="false" ht="15.75" hidden="false" customHeight="true" outlineLevel="0" collapsed="false">
      <c r="A99" s="51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</row>
    <row r="100" customFormat="false" ht="15.75" hidden="false" customHeight="true" outlineLevel="0" collapsed="false">
      <c r="A100" s="51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</row>
    <row r="101" customFormat="false" ht="15.75" hidden="false" customHeight="true" outlineLevel="0" collapsed="false">
      <c r="A101" s="51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</row>
    <row r="102" customFormat="false" ht="15.75" hidden="false" customHeight="true" outlineLevel="0" collapsed="false">
      <c r="A102" s="51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</row>
    <row r="103" customFormat="false" ht="15.75" hidden="false" customHeight="true" outlineLevel="0" collapsed="false">
      <c r="A103" s="51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</row>
    <row r="104" customFormat="false" ht="15.75" hidden="false" customHeight="true" outlineLevel="0" collapsed="false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</row>
    <row r="105" customFormat="false" ht="15.75" hidden="false" customHeight="true" outlineLevel="0" collapsed="false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</row>
    <row r="106" customFormat="false" ht="15.75" hidden="false" customHeight="true" outlineLevel="0" collapsed="false">
      <c r="A106" s="51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</row>
    <row r="107" customFormat="false" ht="15.75" hidden="false" customHeight="true" outlineLevel="0" collapsed="false">
      <c r="A107" s="51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</row>
    <row r="108" customFormat="false" ht="15.75" hidden="false" customHeight="true" outlineLevel="0" collapsed="false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</row>
    <row r="109" customFormat="false" ht="15.75" hidden="false" customHeight="true" outlineLevel="0" collapsed="false">
      <c r="A109" s="51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</row>
    <row r="110" customFormat="false" ht="15.75" hidden="false" customHeight="true" outlineLevel="0" collapsed="false">
      <c r="A110" s="51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</row>
    <row r="111" customFormat="false" ht="15.75" hidden="false" customHeight="true" outlineLevel="0" collapsed="false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</row>
    <row r="112" customFormat="false" ht="15.75" hidden="false" customHeight="true" outlineLevel="0" collapsed="false">
      <c r="A112" s="51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</row>
    <row r="113" customFormat="false" ht="15.75" hidden="false" customHeight="true" outlineLevel="0" collapsed="false">
      <c r="A113" s="51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</row>
    <row r="114" customFormat="false" ht="15.75" hidden="false" customHeight="true" outlineLevel="0" collapsed="false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</row>
    <row r="115" customFormat="false" ht="15.75" hidden="false" customHeight="true" outlineLevel="0" collapsed="false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</row>
    <row r="116" customFormat="false" ht="15.75" hidden="false" customHeight="true" outlineLevel="0" collapsed="false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</row>
    <row r="117" customFormat="false" ht="15.75" hidden="false" customHeight="true" outlineLevel="0" collapsed="false">
      <c r="A117" s="51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</row>
    <row r="118" customFormat="false" ht="15.75" hidden="false" customHeight="true" outlineLevel="0" collapsed="false">
      <c r="A118" s="51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</row>
    <row r="119" customFormat="false" ht="15.75" hidden="false" customHeight="true" outlineLevel="0" collapsed="false">
      <c r="A119" s="51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</row>
    <row r="120" customFormat="false" ht="15.75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</row>
    <row r="121" customFormat="false" ht="15.75" hidden="false" customHeight="true" outlineLevel="0" collapsed="false">
      <c r="A121" s="51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</row>
    <row r="122" customFormat="false" ht="15.75" hidden="false" customHeight="true" outlineLevel="0" collapsed="false">
      <c r="A122" s="51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</row>
    <row r="123" customFormat="false" ht="15.75" hidden="false" customHeight="true" outlineLevel="0" collapsed="false">
      <c r="A123" s="51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</row>
    <row r="124" customFormat="false" ht="15.75" hidden="false" customHeight="true" outlineLevel="0" collapsed="false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</row>
    <row r="125" customFormat="false" ht="15.75" hidden="false" customHeight="true" outlineLevel="0" collapsed="false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</row>
    <row r="126" customFormat="false" ht="15.75" hidden="false" customHeight="true" outlineLevel="0" collapsed="false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</row>
    <row r="127" customFormat="false" ht="15.75" hidden="false" customHeight="true" outlineLevel="0" collapsed="false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</row>
    <row r="128" customFormat="false" ht="15.75" hidden="false" customHeight="true" outlineLevel="0" collapsed="false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</row>
    <row r="129" customFormat="false" ht="15.75" hidden="false" customHeight="true" outlineLevel="0" collapsed="false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</row>
    <row r="130" customFormat="false" ht="15.75" hidden="false" customHeight="true" outlineLevel="0" collapsed="false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</row>
    <row r="131" customFormat="false" ht="15.75" hidden="false" customHeight="true" outlineLevel="0" collapsed="false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</row>
    <row r="132" customFormat="false" ht="15.75" hidden="false" customHeight="true" outlineLevel="0" collapsed="false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</row>
    <row r="133" customFormat="false" ht="15.75" hidden="false" customHeight="true" outlineLevel="0" collapsed="false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</row>
    <row r="134" customFormat="false" ht="15.75" hidden="false" customHeight="true" outlineLevel="0" collapsed="false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</row>
    <row r="135" customFormat="false" ht="15.75" hidden="false" customHeight="true" outlineLevel="0" collapsed="false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</row>
    <row r="136" customFormat="false" ht="15.75" hidden="false" customHeight="true" outlineLevel="0" collapsed="false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</row>
    <row r="137" customFormat="false" ht="15.75" hidden="false" customHeight="true" outlineLevel="0" collapsed="false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</row>
    <row r="138" customFormat="false" ht="15.75" hidden="false" customHeight="true" outlineLevel="0" collapsed="false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</row>
    <row r="139" customFormat="false" ht="15.75" hidden="false" customHeight="true" outlineLevel="0" collapsed="false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</row>
    <row r="140" customFormat="false" ht="15.75" hidden="false" customHeight="true" outlineLevel="0" collapsed="false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</row>
    <row r="141" customFormat="false" ht="15.75" hidden="false" customHeight="true" outlineLevel="0" collapsed="false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</row>
    <row r="142" customFormat="false" ht="15.75" hidden="false" customHeight="true" outlineLevel="0" collapsed="false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</row>
    <row r="143" customFormat="false" ht="15.75" hidden="false" customHeight="true" outlineLevel="0" collapsed="false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</row>
    <row r="144" customFormat="false" ht="15.75" hidden="false" customHeight="true" outlineLevel="0" collapsed="false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</row>
    <row r="145" customFormat="false" ht="15.75" hidden="false" customHeight="true" outlineLevel="0" collapsed="false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</row>
    <row r="146" customFormat="false" ht="15.75" hidden="false" customHeight="true" outlineLevel="0" collapsed="false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</row>
    <row r="147" customFormat="false" ht="15.75" hidden="false" customHeight="true" outlineLevel="0" collapsed="false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</row>
    <row r="148" customFormat="false" ht="15.75" hidden="false" customHeight="true" outlineLevel="0" collapsed="false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</row>
    <row r="149" customFormat="false" ht="15.75" hidden="false" customHeight="true" outlineLevel="0" collapsed="false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</row>
    <row r="150" customFormat="false" ht="15.75" hidden="false" customHeight="true" outlineLevel="0" collapsed="false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</row>
    <row r="151" customFormat="false" ht="15.75" hidden="false" customHeight="true" outlineLevel="0" collapsed="false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</row>
    <row r="152" customFormat="false" ht="15.75" hidden="false" customHeight="true" outlineLevel="0" collapsed="false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</row>
    <row r="153" customFormat="false" ht="15.75" hidden="false" customHeight="true" outlineLevel="0" collapsed="false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</row>
    <row r="154" customFormat="false" ht="15.75" hidden="false" customHeight="true" outlineLevel="0" collapsed="false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</row>
    <row r="155" customFormat="false" ht="15.75" hidden="false" customHeight="true" outlineLevel="0" collapsed="false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</row>
    <row r="156" customFormat="false" ht="15.75" hidden="false" customHeight="true" outlineLevel="0" collapsed="false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</row>
    <row r="157" customFormat="false" ht="15.75" hidden="false" customHeight="true" outlineLevel="0" collapsed="false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</row>
    <row r="158" customFormat="false" ht="15.75" hidden="false" customHeight="true" outlineLevel="0" collapsed="false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</row>
    <row r="159" customFormat="false" ht="15.75" hidden="false" customHeight="true" outlineLevel="0" collapsed="false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</row>
    <row r="160" customFormat="false" ht="15.75" hidden="false" customHeight="true" outlineLevel="0" collapsed="false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</row>
    <row r="161" customFormat="false" ht="15.75" hidden="false" customHeight="true" outlineLevel="0" collapsed="false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</row>
    <row r="162" customFormat="false" ht="15.75" hidden="false" customHeight="true" outlineLevel="0" collapsed="false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</row>
    <row r="163" customFormat="false" ht="15.75" hidden="false" customHeight="true" outlineLevel="0" collapsed="false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</row>
    <row r="164" customFormat="false" ht="15.75" hidden="false" customHeight="true" outlineLevel="0" collapsed="false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</row>
    <row r="165" customFormat="false" ht="15.75" hidden="false" customHeight="true" outlineLevel="0" collapsed="false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</row>
    <row r="166" customFormat="false" ht="15.75" hidden="false" customHeight="true" outlineLevel="0" collapsed="false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</row>
    <row r="167" customFormat="false" ht="15.75" hidden="false" customHeight="true" outlineLevel="0" collapsed="false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</row>
    <row r="168" customFormat="false" ht="15.75" hidden="false" customHeight="true" outlineLevel="0" collapsed="false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</row>
    <row r="169" customFormat="false" ht="15.75" hidden="false" customHeight="true" outlineLevel="0" collapsed="false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</row>
    <row r="170" customFormat="false" ht="15.75" hidden="false" customHeight="true" outlineLevel="0" collapsed="false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</row>
    <row r="171" customFormat="false" ht="15.75" hidden="false" customHeight="true" outlineLevel="0" collapsed="false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</row>
    <row r="172" customFormat="false" ht="15.75" hidden="false" customHeight="true" outlineLevel="0" collapsed="false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</row>
    <row r="173" customFormat="false" ht="15.75" hidden="false" customHeight="true" outlineLevel="0" collapsed="false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</row>
    <row r="174" customFormat="false" ht="15.75" hidden="false" customHeight="true" outlineLevel="0" collapsed="false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</row>
    <row r="175" customFormat="false" ht="15.75" hidden="false" customHeight="true" outlineLevel="0" collapsed="false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</row>
    <row r="176" customFormat="false" ht="15.75" hidden="false" customHeight="true" outlineLevel="0" collapsed="false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</row>
    <row r="177" customFormat="false" ht="15.75" hidden="false" customHeight="true" outlineLevel="0" collapsed="false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</row>
    <row r="178" customFormat="false" ht="15.75" hidden="false" customHeight="true" outlineLevel="0" collapsed="false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</row>
    <row r="179" customFormat="false" ht="15.75" hidden="false" customHeight="true" outlineLevel="0" collapsed="false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</row>
    <row r="180" customFormat="false" ht="15.75" hidden="false" customHeight="true" outlineLevel="0" collapsed="false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</row>
    <row r="181" customFormat="false" ht="15.75" hidden="false" customHeight="true" outlineLevel="0" collapsed="false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</row>
    <row r="182" customFormat="false" ht="15.75" hidden="false" customHeight="true" outlineLevel="0" collapsed="false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</row>
    <row r="183" customFormat="false" ht="15.75" hidden="false" customHeight="true" outlineLevel="0" collapsed="false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</row>
    <row r="184" customFormat="false" ht="15.75" hidden="false" customHeight="true" outlineLevel="0" collapsed="false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</row>
    <row r="185" customFormat="false" ht="15.75" hidden="false" customHeight="true" outlineLevel="0" collapsed="false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</row>
    <row r="186" customFormat="false" ht="15.75" hidden="false" customHeight="true" outlineLevel="0" collapsed="false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</row>
    <row r="187" customFormat="false" ht="15.75" hidden="false" customHeight="true" outlineLevel="0" collapsed="false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</row>
    <row r="188" customFormat="false" ht="15.75" hidden="false" customHeight="true" outlineLevel="0" collapsed="false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</row>
    <row r="189" customFormat="false" ht="15.75" hidden="false" customHeight="true" outlineLevel="0" collapsed="false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</row>
    <row r="190" customFormat="false" ht="15.75" hidden="false" customHeight="true" outlineLevel="0" collapsed="false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</row>
    <row r="191" customFormat="false" ht="15.75" hidden="false" customHeight="true" outlineLevel="0" collapsed="false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</row>
    <row r="192" customFormat="false" ht="15.75" hidden="false" customHeight="true" outlineLevel="0" collapsed="false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</row>
    <row r="193" customFormat="false" ht="15.75" hidden="false" customHeight="true" outlineLevel="0" collapsed="false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</row>
    <row r="194" customFormat="false" ht="15.75" hidden="false" customHeight="true" outlineLevel="0" collapsed="false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</row>
    <row r="195" customFormat="false" ht="15.75" hidden="false" customHeight="true" outlineLevel="0" collapsed="false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</row>
    <row r="196" customFormat="false" ht="15.75" hidden="false" customHeight="true" outlineLevel="0" collapsed="false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</row>
    <row r="197" customFormat="false" ht="15.75" hidden="false" customHeight="true" outlineLevel="0" collapsed="false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</row>
    <row r="198" customFormat="false" ht="15.75" hidden="false" customHeight="true" outlineLevel="0" collapsed="false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</row>
    <row r="199" customFormat="false" ht="15.75" hidden="false" customHeight="true" outlineLevel="0" collapsed="false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</row>
    <row r="200" customFormat="false" ht="15.75" hidden="false" customHeight="true" outlineLevel="0" collapsed="false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</row>
    <row r="201" customFormat="false" ht="15.75" hidden="false" customHeight="true" outlineLevel="0" collapsed="false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</row>
    <row r="202" customFormat="false" ht="15.75" hidden="false" customHeight="true" outlineLevel="0" collapsed="false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</row>
    <row r="203" customFormat="false" ht="15.75" hidden="false" customHeight="true" outlineLevel="0" collapsed="false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</row>
    <row r="204" customFormat="false" ht="15.75" hidden="false" customHeight="true" outlineLevel="0" collapsed="false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</row>
    <row r="205" customFormat="false" ht="15.75" hidden="false" customHeight="true" outlineLevel="0" collapsed="false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</row>
    <row r="206" customFormat="false" ht="15.75" hidden="false" customHeight="true" outlineLevel="0" collapsed="false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</row>
    <row r="207" customFormat="false" ht="15.75" hidden="false" customHeight="true" outlineLevel="0" collapsed="false">
      <c r="A207" s="51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</row>
    <row r="208" customFormat="false" ht="15.75" hidden="false" customHeight="true" outlineLevel="0" collapsed="false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</row>
    <row r="209" customFormat="false" ht="15.75" hidden="false" customHeight="true" outlineLevel="0" collapsed="false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</row>
    <row r="210" customFormat="false" ht="15.75" hidden="false" customHeight="true" outlineLevel="0" collapsed="false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</row>
    <row r="211" customFormat="false" ht="15.75" hidden="false" customHeight="true" outlineLevel="0" collapsed="false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</row>
    <row r="212" customFormat="false" ht="15.75" hidden="false" customHeight="true" outlineLevel="0" collapsed="false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</row>
    <row r="213" customFormat="false" ht="15.75" hidden="false" customHeight="true" outlineLevel="0" collapsed="false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</row>
    <row r="214" customFormat="false" ht="15.75" hidden="false" customHeight="true" outlineLevel="0" collapsed="false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</row>
    <row r="215" customFormat="false" ht="15.75" hidden="false" customHeight="true" outlineLevel="0" collapsed="false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</row>
    <row r="216" customFormat="false" ht="15.75" hidden="false" customHeight="true" outlineLevel="0" collapsed="false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</row>
    <row r="217" customFormat="false" ht="15.75" hidden="false" customHeight="true" outlineLevel="0" collapsed="false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</row>
    <row r="218" customFormat="false" ht="15.75" hidden="false" customHeight="true" outlineLevel="0" collapsed="false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</row>
    <row r="219" customFormat="false" ht="15.75" hidden="false" customHeight="true" outlineLevel="0" collapsed="false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</row>
    <row r="220" customFormat="false" ht="15.75" hidden="false" customHeight="true" outlineLevel="0" collapsed="false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</row>
    <row r="221" customFormat="false" ht="15.75" hidden="false" customHeight="true" outlineLevel="0" collapsed="false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</row>
    <row r="222" customFormat="false" ht="15.75" hidden="false" customHeight="true" outlineLevel="0" collapsed="false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</row>
    <row r="223" customFormat="false" ht="15.75" hidden="false" customHeight="true" outlineLevel="0" collapsed="false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</row>
    <row r="224" customFormat="false" ht="15.75" hidden="false" customHeight="true" outlineLevel="0" collapsed="false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</row>
    <row r="225" customFormat="false" ht="15.75" hidden="false" customHeight="true" outlineLevel="0" collapsed="false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</row>
    <row r="226" customFormat="false" ht="15.75" hidden="false" customHeight="true" outlineLevel="0" collapsed="false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</row>
    <row r="227" customFormat="false" ht="15.75" hidden="false" customHeight="true" outlineLevel="0" collapsed="false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</row>
    <row r="228" customFormat="false" ht="15.75" hidden="false" customHeight="true" outlineLevel="0" collapsed="false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</row>
    <row r="229" customFormat="false" ht="15.75" hidden="false" customHeight="true" outlineLevel="0" collapsed="false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</row>
    <row r="230" customFormat="false" ht="15.75" hidden="false" customHeight="true" outlineLevel="0" collapsed="false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</row>
    <row r="231" customFormat="false" ht="15.75" hidden="false" customHeight="true" outlineLevel="0" collapsed="false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</row>
    <row r="232" customFormat="false" ht="15.75" hidden="false" customHeight="true" outlineLevel="0" collapsed="false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</row>
    <row r="233" customFormat="false" ht="15.75" hidden="false" customHeight="true" outlineLevel="0" collapsed="false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</row>
    <row r="234" customFormat="false" ht="15.75" hidden="false" customHeight="true" outlineLevel="0" collapsed="false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</row>
    <row r="235" customFormat="false" ht="15.75" hidden="false" customHeight="true" outlineLevel="0" collapsed="false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</row>
    <row r="236" customFormat="false" ht="15.75" hidden="false" customHeight="true" outlineLevel="0" collapsed="false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</row>
    <row r="237" customFormat="false" ht="15.75" hidden="false" customHeight="true" outlineLevel="0" collapsed="false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</row>
    <row r="238" customFormat="false" ht="15.75" hidden="false" customHeight="true" outlineLevel="0" collapsed="false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</row>
    <row r="239" customFormat="false" ht="15.75" hidden="false" customHeight="true" outlineLevel="0" collapsed="false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</row>
    <row r="240" customFormat="false" ht="15.75" hidden="false" customHeight="true" outlineLevel="0" collapsed="false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</row>
    <row r="241" customFormat="false" ht="15.75" hidden="false" customHeight="true" outlineLevel="0" collapsed="false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</row>
    <row r="242" customFormat="false" ht="15.75" hidden="false" customHeight="true" outlineLevel="0" collapsed="false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</row>
    <row r="243" customFormat="false" ht="15.75" hidden="false" customHeight="true" outlineLevel="0" collapsed="false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</row>
    <row r="244" customFormat="false" ht="15.75" hidden="false" customHeight="true" outlineLevel="0" collapsed="false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</row>
    <row r="245" customFormat="false" ht="15.75" hidden="false" customHeight="true" outlineLevel="0" collapsed="false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</row>
    <row r="246" customFormat="false" ht="15.75" hidden="false" customHeight="true" outlineLevel="0" collapsed="false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</row>
    <row r="247" customFormat="false" ht="15.75" hidden="false" customHeight="true" outlineLevel="0" collapsed="false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</row>
    <row r="248" customFormat="false" ht="15.75" hidden="false" customHeight="true" outlineLevel="0" collapsed="false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</row>
    <row r="249" customFormat="false" ht="15.75" hidden="false" customHeight="true" outlineLevel="0" collapsed="false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</row>
    <row r="250" customFormat="false" ht="15.75" hidden="false" customHeight="true" outlineLevel="0" collapsed="false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</row>
    <row r="251" customFormat="false" ht="15.75" hidden="false" customHeight="true" outlineLevel="0" collapsed="false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</row>
    <row r="252" customFormat="false" ht="15.75" hidden="false" customHeight="true" outlineLevel="0" collapsed="false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</row>
    <row r="253" customFormat="false" ht="15.75" hidden="false" customHeight="true" outlineLevel="0" collapsed="false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</row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sheetProtection algorithmName="SHA-512" hashValue="A4t+G1RH41UJ4SkU2awAnExmcm+pZbmG0N6maxOwd6gL5/cY/SjYXtxbg0gkDFwIXnVGBXWg4/lTeWQz7WuS8Q==" saltValue="t58BPJCb873VvqFNvuhlpA==" spinCount="100000" sheet="true" objects="true" scenarios="true"/>
  <mergeCells count="16">
    <mergeCell ref="B2:F6"/>
    <mergeCell ref="B12:C13"/>
    <mergeCell ref="B22:B23"/>
    <mergeCell ref="C22:C23"/>
    <mergeCell ref="D22:D23"/>
    <mergeCell ref="E22:E23"/>
    <mergeCell ref="F22:F23"/>
    <mergeCell ref="B36:D36"/>
    <mergeCell ref="C40:F40"/>
    <mergeCell ref="C41:F41"/>
    <mergeCell ref="C42:F42"/>
    <mergeCell ref="C45:F45"/>
    <mergeCell ref="C46:F46"/>
    <mergeCell ref="B48:F51"/>
    <mergeCell ref="B52:F52"/>
    <mergeCell ref="B53:F53"/>
  </mergeCells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FBFBF"/>
    <pageSetUpPr fitToPage="true"/>
  </sheetPr>
  <dimension ref="A1:Z1001"/>
  <sheetViews>
    <sheetView showFormulas="false" showGridLines="false" showRowColHeaders="true" showZeros="true" rightToLeft="false" tabSelected="false" showOutlineSymbols="true" defaultGridColor="true" view="pageBreakPreview" topLeftCell="A1" colorId="64" zoomScale="80" zoomScaleNormal="55" zoomScalePageLayoutView="80" workbookViewId="0">
      <selection pane="topLeft" activeCell="C11" activeCellId="0" sqref="C11"/>
    </sheetView>
  </sheetViews>
  <sheetFormatPr defaultColWidth="12.625" defaultRowHeight="15" customHeight="true" zeroHeight="false" outlineLevelRow="0" outlineLevelCol="0"/>
  <cols>
    <col collapsed="false" customWidth="true" hidden="false" outlineLevel="0" max="1" min="1" style="0" width="3.25"/>
    <col collapsed="false" customWidth="true" hidden="false" outlineLevel="0" max="2" min="2" style="0" width="18.63"/>
    <col collapsed="false" customWidth="true" hidden="false" outlineLevel="0" max="3" min="3" style="0" width="97.62"/>
    <col collapsed="false" customWidth="true" hidden="false" outlineLevel="0" max="4" min="4" style="0" width="20.38"/>
    <col collapsed="false" customWidth="true" hidden="false" outlineLevel="0" max="6" min="5" style="0" width="36.62"/>
    <col collapsed="false" customWidth="true" hidden="false" outlineLevel="0" max="7" min="7" style="0" width="3.25"/>
    <col collapsed="false" customWidth="true" hidden="false" outlineLevel="0" max="26" min="8" style="0" width="13"/>
  </cols>
  <sheetData>
    <row r="1" customFormat="false" ht="20.25" hidden="false" customHeight="true" outlineLevel="0" collapsed="false">
      <c r="A1" s="5"/>
      <c r="B1" s="5"/>
      <c r="C1" s="5"/>
      <c r="D1" s="5"/>
      <c r="E1" s="5"/>
      <c r="F1" s="5"/>
      <c r="G1" s="5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</row>
    <row r="2" customFormat="false" ht="18.75" hidden="false" customHeight="true" outlineLevel="0" collapsed="false">
      <c r="A2" s="52"/>
      <c r="B2" s="4" t="s">
        <v>64</v>
      </c>
      <c r="C2" s="4"/>
      <c r="D2" s="4"/>
      <c r="E2" s="4"/>
      <c r="F2" s="4"/>
      <c r="G2" s="52"/>
      <c r="H2" s="53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4"/>
      <c r="W2" s="54"/>
      <c r="X2" s="54"/>
      <c r="Y2" s="54"/>
      <c r="Z2" s="1"/>
    </row>
    <row r="3" customFormat="false" ht="18.75" hidden="false" customHeight="true" outlineLevel="0" collapsed="false">
      <c r="A3" s="52"/>
      <c r="B3" s="4"/>
      <c r="C3" s="4"/>
      <c r="D3" s="4"/>
      <c r="E3" s="4"/>
      <c r="F3" s="4"/>
      <c r="G3" s="52"/>
      <c r="H3" s="53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4"/>
      <c r="W3" s="54"/>
      <c r="X3" s="54"/>
      <c r="Y3" s="54"/>
      <c r="Z3" s="1"/>
    </row>
    <row r="4" customFormat="false" ht="18.75" hidden="false" customHeight="true" outlineLevel="0" collapsed="false">
      <c r="A4" s="52"/>
      <c r="B4" s="4"/>
      <c r="C4" s="4"/>
      <c r="D4" s="4"/>
      <c r="E4" s="4"/>
      <c r="F4" s="4"/>
      <c r="G4" s="52"/>
      <c r="H4" s="53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4"/>
      <c r="W4" s="54"/>
      <c r="X4" s="54"/>
      <c r="Y4" s="54"/>
      <c r="Z4" s="1"/>
    </row>
    <row r="5" customFormat="false" ht="18.75" hidden="false" customHeight="true" outlineLevel="0" collapsed="false">
      <c r="A5" s="52"/>
      <c r="B5" s="4"/>
      <c r="C5" s="4"/>
      <c r="D5" s="4"/>
      <c r="E5" s="4"/>
      <c r="F5" s="4"/>
      <c r="G5" s="52"/>
      <c r="H5" s="53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4"/>
      <c r="W5" s="54"/>
      <c r="X5" s="54"/>
      <c r="Y5" s="54"/>
      <c r="Z5" s="1"/>
    </row>
    <row r="6" customFormat="false" ht="18.75" hidden="false" customHeight="true" outlineLevel="0" collapsed="false">
      <c r="A6" s="52"/>
      <c r="B6" s="4"/>
      <c r="C6" s="4"/>
      <c r="D6" s="4"/>
      <c r="E6" s="4"/>
      <c r="F6" s="4"/>
      <c r="G6" s="52"/>
      <c r="H6" s="53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4"/>
      <c r="W6" s="54"/>
      <c r="X6" s="54"/>
      <c r="Y6" s="54"/>
      <c r="Z6" s="1"/>
    </row>
    <row r="7" customFormat="false" ht="15" hidden="false" customHeight="true" outlineLevel="0" collapsed="false">
      <c r="A7" s="55"/>
      <c r="B7" s="5"/>
      <c r="C7" s="5"/>
      <c r="D7" s="5"/>
      <c r="E7" s="5"/>
      <c r="F7" s="5"/>
      <c r="G7" s="5"/>
      <c r="H7" s="55"/>
      <c r="I7" s="56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</row>
    <row r="8" customFormat="false" ht="15" hidden="false" customHeight="true" outlineLevel="0" collapsed="false">
      <c r="A8" s="55"/>
      <c r="B8" s="57" t="str">
        <f aca="false">'DADOS GERAIS'!B8</f>
        <v>Secretaria de Atenção Especializada à Saúde</v>
      </c>
      <c r="C8" s="58"/>
      <c r="D8" s="59" t="s">
        <v>23</v>
      </c>
      <c r="E8" s="59" t="s">
        <v>24</v>
      </c>
      <c r="F8" s="60" t="str">
        <f aca="false">'DADOS GERAIS'!$B$22</f>
        <v>Data:</v>
      </c>
      <c r="G8" s="55"/>
      <c r="H8" s="56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1"/>
    </row>
    <row r="9" customFormat="false" ht="15" hidden="false" customHeight="true" outlineLevel="0" collapsed="false">
      <c r="A9" s="55"/>
      <c r="B9" s="61" t="str">
        <f aca="false">'DADOS GERAIS'!B9</f>
        <v>Centro Especializado em Reabilitação - Área Construída: 2616,51 m²</v>
      </c>
      <c r="C9" s="62"/>
      <c r="D9" s="63" t="n">
        <f aca="false">'DADOS GERAIS'!C19</f>
        <v>0.252189371891892</v>
      </c>
      <c r="E9" s="63" t="n">
        <f aca="false">'ENCARGOS SOCIAIS'!F56</f>
        <v>0.5667</v>
      </c>
      <c r="F9" s="64" t="str">
        <f aca="false">'DADOS GERAIS'!$C$22</f>
        <v>13/02/2026</v>
      </c>
      <c r="G9" s="55"/>
      <c r="H9" s="56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1"/>
    </row>
    <row r="10" customFormat="false" ht="15" hidden="false" customHeight="true" outlineLevel="0" collapsed="false">
      <c r="A10" s="55"/>
      <c r="B10" s="65"/>
      <c r="C10" s="62"/>
      <c r="D10" s="1"/>
      <c r="E10" s="1"/>
      <c r="F10" s="66"/>
      <c r="G10" s="55"/>
      <c r="H10" s="56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1"/>
    </row>
    <row r="11" customFormat="false" ht="15" hidden="false" customHeight="true" outlineLevel="0" collapsed="false">
      <c r="A11" s="55"/>
      <c r="B11" s="67" t="str">
        <f aca="false">'DADOS GERAIS'!B11</f>
        <v>Bancos:</v>
      </c>
      <c r="C11" s="62"/>
      <c r="D11" s="68" t="s">
        <v>25</v>
      </c>
      <c r="E11" s="68" t="s">
        <v>26</v>
      </c>
      <c r="F11" s="69" t="str">
        <f aca="false">'DADOS GERAIS'!$B$23</f>
        <v>Revisão:</v>
      </c>
      <c r="G11" s="55"/>
      <c r="H11" s="56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1"/>
    </row>
    <row r="12" customFormat="false" ht="15" hidden="false" customHeight="true" outlineLevel="0" collapsed="false">
      <c r="A12" s="55"/>
      <c r="B12" s="70" t="str">
        <f aca="false">'DADOS GERAIS'!B12</f>
        <v>SINAPI (08/2025) - CPOS/CDHU (06/2025) - SBC (09/2025) - ORSE (06/2025) - IOPES (05/2025) - EMOP (08/2025) - SETOP (04/2025) - SEINFRA (028) - AGETOP CIVIL (06/2025) - FDE (04/2025) - SICRO3 (04/2025) - SIURB (01/2025) - AGESUL (06/2025)</v>
      </c>
      <c r="C12" s="70"/>
      <c r="D12" s="63" t="n">
        <f aca="false">'DADOS GERAIS'!C20</f>
        <v>0.167849461292045</v>
      </c>
      <c r="E12" s="63" t="n">
        <f aca="false">'ENCARGOS SOCIAIS'!E56</f>
        <v>0.9612388</v>
      </c>
      <c r="F12" s="64" t="str">
        <f aca="false">'DADOS GERAIS'!$C$23</f>
        <v>GPPE01</v>
      </c>
      <c r="G12" s="55"/>
      <c r="H12" s="5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1"/>
    </row>
    <row r="13" customFormat="false" ht="15" hidden="false" customHeight="true" outlineLevel="0" collapsed="false">
      <c r="A13" s="55"/>
      <c r="B13" s="70"/>
      <c r="C13" s="70"/>
      <c r="D13" s="71"/>
      <c r="E13" s="71"/>
      <c r="F13" s="72"/>
      <c r="G13" s="55"/>
      <c r="H13" s="56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1"/>
    </row>
    <row r="14" customFormat="false" ht="15" hidden="false" customHeight="true" outlineLevel="0" collapsed="false">
      <c r="A14" s="55"/>
      <c r="B14" s="5"/>
      <c r="C14" s="5"/>
      <c r="D14" s="5"/>
      <c r="E14" s="5"/>
      <c r="F14" s="5"/>
      <c r="G14" s="5"/>
      <c r="H14" s="55"/>
      <c r="I14" s="56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customFormat="false" ht="20.25" hidden="false" customHeight="true" outlineLevel="0" collapsed="false">
      <c r="A15" s="5"/>
      <c r="B15" s="107" t="s">
        <v>65</v>
      </c>
      <c r="C15" s="107"/>
      <c r="D15" s="107"/>
      <c r="E15" s="107"/>
      <c r="F15" s="107"/>
      <c r="G15" s="5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</row>
    <row r="16" customFormat="false" ht="20.25" hidden="false" customHeight="true" outlineLevel="0" collapsed="false">
      <c r="A16" s="5"/>
      <c r="B16" s="108" t="s">
        <v>66</v>
      </c>
      <c r="C16" s="108" t="s">
        <v>29</v>
      </c>
      <c r="D16" s="108"/>
      <c r="E16" s="108" t="s">
        <v>67</v>
      </c>
      <c r="F16" s="108"/>
      <c r="G16" s="5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</row>
    <row r="17" customFormat="false" ht="20.25" hidden="false" customHeight="true" outlineLevel="0" collapsed="false">
      <c r="A17" s="5"/>
      <c r="B17" s="108"/>
      <c r="C17" s="108"/>
      <c r="D17" s="108"/>
      <c r="E17" s="108" t="s">
        <v>68</v>
      </c>
      <c r="F17" s="108" t="s">
        <v>69</v>
      </c>
      <c r="G17" s="5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</row>
    <row r="18" customFormat="false" ht="6" hidden="false" customHeight="true" outlineLevel="0" collapsed="false">
      <c r="A18" s="5"/>
      <c r="B18" s="94"/>
      <c r="C18" s="94"/>
      <c r="D18" s="94"/>
      <c r="E18" s="94"/>
      <c r="F18" s="94"/>
      <c r="G18" s="5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</row>
    <row r="19" customFormat="false" ht="20.25" hidden="false" customHeight="true" outlineLevel="0" collapsed="false">
      <c r="A19" s="5"/>
      <c r="B19" s="107" t="s">
        <v>70</v>
      </c>
      <c r="C19" s="107"/>
      <c r="D19" s="107"/>
      <c r="E19" s="107"/>
      <c r="F19" s="107"/>
      <c r="G19" s="5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</row>
    <row r="20" customFormat="false" ht="20.25" hidden="false" customHeight="true" outlineLevel="0" collapsed="false">
      <c r="A20" s="5"/>
      <c r="B20" s="109" t="s">
        <v>71</v>
      </c>
      <c r="C20" s="85" t="s">
        <v>72</v>
      </c>
      <c r="D20" s="85"/>
      <c r="E20" s="110" t="n">
        <v>0.1</v>
      </c>
      <c r="F20" s="110" t="n">
        <v>0.1</v>
      </c>
      <c r="G20" s="5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</row>
    <row r="21" customFormat="false" ht="20.25" hidden="false" customHeight="true" outlineLevel="0" collapsed="false">
      <c r="A21" s="5"/>
      <c r="B21" s="87" t="s">
        <v>73</v>
      </c>
      <c r="C21" s="88" t="s">
        <v>74</v>
      </c>
      <c r="D21" s="88"/>
      <c r="E21" s="89" t="n">
        <v>0.015</v>
      </c>
      <c r="F21" s="89" t="n">
        <v>0.015</v>
      </c>
      <c r="G21" s="5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</row>
    <row r="22" customFormat="false" ht="20.25" hidden="false" customHeight="true" outlineLevel="0" collapsed="false">
      <c r="A22" s="5"/>
      <c r="B22" s="87" t="s">
        <v>75</v>
      </c>
      <c r="C22" s="88" t="s">
        <v>76</v>
      </c>
      <c r="D22" s="88"/>
      <c r="E22" s="89" t="n">
        <v>0.01</v>
      </c>
      <c r="F22" s="89" t="n">
        <v>0.01</v>
      </c>
      <c r="G22" s="5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</row>
    <row r="23" customFormat="false" ht="20.25" hidden="false" customHeight="true" outlineLevel="0" collapsed="false">
      <c r="A23" s="5"/>
      <c r="B23" s="87" t="s">
        <v>77</v>
      </c>
      <c r="C23" s="88" t="s">
        <v>78</v>
      </c>
      <c r="D23" s="88"/>
      <c r="E23" s="89" t="n">
        <v>0.002</v>
      </c>
      <c r="F23" s="89" t="n">
        <v>0.002</v>
      </c>
      <c r="G23" s="5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</row>
    <row r="24" customFormat="false" ht="20.25" hidden="false" customHeight="true" outlineLevel="0" collapsed="false">
      <c r="A24" s="5"/>
      <c r="B24" s="87" t="s">
        <v>79</v>
      </c>
      <c r="C24" s="88" t="s">
        <v>80</v>
      </c>
      <c r="D24" s="88"/>
      <c r="E24" s="89" t="n">
        <v>0.006</v>
      </c>
      <c r="F24" s="89" t="n">
        <v>0.006</v>
      </c>
      <c r="G24" s="5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</row>
    <row r="25" customFormat="false" ht="20.25" hidden="false" customHeight="true" outlineLevel="0" collapsed="false">
      <c r="A25" s="5"/>
      <c r="B25" s="87" t="s">
        <v>81</v>
      </c>
      <c r="C25" s="88" t="s">
        <v>82</v>
      </c>
      <c r="D25" s="88"/>
      <c r="E25" s="89" t="n">
        <v>0.025</v>
      </c>
      <c r="F25" s="89" t="n">
        <v>0.025</v>
      </c>
      <c r="G25" s="5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</row>
    <row r="26" customFormat="false" ht="20.25" hidden="false" customHeight="true" outlineLevel="0" collapsed="false">
      <c r="A26" s="5"/>
      <c r="B26" s="87" t="s">
        <v>83</v>
      </c>
      <c r="C26" s="88" t="s">
        <v>84</v>
      </c>
      <c r="D26" s="88"/>
      <c r="E26" s="89" t="n">
        <v>0.03</v>
      </c>
      <c r="F26" s="89" t="n">
        <v>0.03</v>
      </c>
      <c r="G26" s="5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</row>
    <row r="27" customFormat="false" ht="20.25" hidden="false" customHeight="true" outlineLevel="0" collapsed="false">
      <c r="A27" s="5"/>
      <c r="B27" s="87" t="s">
        <v>85</v>
      </c>
      <c r="C27" s="88" t="s">
        <v>86</v>
      </c>
      <c r="D27" s="88"/>
      <c r="E27" s="89" t="n">
        <v>0.08</v>
      </c>
      <c r="F27" s="89" t="n">
        <v>0.08</v>
      </c>
      <c r="G27" s="5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</row>
    <row r="28" customFormat="false" ht="20.25" hidden="false" customHeight="true" outlineLevel="0" collapsed="false">
      <c r="A28" s="5"/>
      <c r="B28" s="111" t="s">
        <v>87</v>
      </c>
      <c r="C28" s="91" t="s">
        <v>88</v>
      </c>
      <c r="D28" s="91"/>
      <c r="E28" s="112" t="n">
        <v>0</v>
      </c>
      <c r="F28" s="112" t="n">
        <v>0</v>
      </c>
      <c r="G28" s="5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customFormat="false" ht="20.25" hidden="false" customHeight="true" outlineLevel="0" collapsed="false">
      <c r="A29" s="5"/>
      <c r="B29" s="113" t="s">
        <v>89</v>
      </c>
      <c r="C29" s="108" t="s">
        <v>90</v>
      </c>
      <c r="D29" s="108"/>
      <c r="E29" s="114" t="n">
        <f aca="false">SUBTOTAL(9,E20:E28)</f>
        <v>0.268</v>
      </c>
      <c r="F29" s="114" t="n">
        <f aca="false">SUBTOTAL(9,F20:F28)</f>
        <v>0.268</v>
      </c>
      <c r="G29" s="5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</row>
    <row r="30" customFormat="false" ht="6" hidden="false" customHeight="true" outlineLevel="0" collapsed="false">
      <c r="A30" s="5"/>
      <c r="B30" s="94"/>
      <c r="C30" s="94"/>
      <c r="D30" s="94"/>
      <c r="E30" s="95"/>
      <c r="F30" s="95"/>
      <c r="G30" s="5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</row>
    <row r="31" customFormat="false" ht="20.25" hidden="false" customHeight="true" outlineLevel="0" collapsed="false">
      <c r="A31" s="5"/>
      <c r="B31" s="107" t="s">
        <v>91</v>
      </c>
      <c r="C31" s="107"/>
      <c r="D31" s="107"/>
      <c r="E31" s="107"/>
      <c r="F31" s="107"/>
      <c r="G31" s="5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</row>
    <row r="32" customFormat="false" ht="20.25" hidden="false" customHeight="true" outlineLevel="0" collapsed="false">
      <c r="A32" s="5"/>
      <c r="B32" s="109" t="s">
        <v>92</v>
      </c>
      <c r="C32" s="88" t="s">
        <v>93</v>
      </c>
      <c r="D32" s="88"/>
      <c r="E32" s="115" t="n">
        <v>0.1778</v>
      </c>
      <c r="F32" s="87" t="s">
        <v>94</v>
      </c>
      <c r="G32" s="5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</row>
    <row r="33" customFormat="false" ht="20.25" hidden="false" customHeight="true" outlineLevel="0" collapsed="false">
      <c r="A33" s="5"/>
      <c r="B33" s="87" t="s">
        <v>95</v>
      </c>
      <c r="C33" s="88" t="s">
        <v>96</v>
      </c>
      <c r="D33" s="88"/>
      <c r="E33" s="115" t="n">
        <v>0.0421</v>
      </c>
      <c r="F33" s="87" t="s">
        <v>94</v>
      </c>
      <c r="G33" s="5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</row>
    <row r="34" customFormat="false" ht="20.25" hidden="false" customHeight="true" outlineLevel="0" collapsed="false">
      <c r="A34" s="5"/>
      <c r="B34" s="87" t="s">
        <v>97</v>
      </c>
      <c r="C34" s="88" t="s">
        <v>98</v>
      </c>
      <c r="D34" s="88"/>
      <c r="E34" s="115" t="n">
        <v>0.0088</v>
      </c>
      <c r="F34" s="115" t="n">
        <v>0.0067</v>
      </c>
      <c r="G34" s="5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</row>
    <row r="35" customFormat="false" ht="20.25" hidden="false" customHeight="true" outlineLevel="0" collapsed="false">
      <c r="A35" s="5"/>
      <c r="B35" s="87" t="s">
        <v>99</v>
      </c>
      <c r="C35" s="88" t="s">
        <v>100</v>
      </c>
      <c r="D35" s="88"/>
      <c r="E35" s="115" t="n">
        <v>0.1092</v>
      </c>
      <c r="F35" s="115" t="n">
        <v>0.0829</v>
      </c>
      <c r="G35" s="5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</row>
    <row r="36" customFormat="false" ht="20.25" hidden="false" customHeight="true" outlineLevel="0" collapsed="false">
      <c r="A36" s="5"/>
      <c r="B36" s="87" t="s">
        <v>101</v>
      </c>
      <c r="C36" s="88" t="s">
        <v>102</v>
      </c>
      <c r="D36" s="88"/>
      <c r="E36" s="89" t="n">
        <v>0.0007</v>
      </c>
      <c r="F36" s="89" t="n">
        <v>0.0005</v>
      </c>
      <c r="G36" s="5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</row>
    <row r="37" customFormat="false" ht="20.25" hidden="false" customHeight="true" outlineLevel="0" collapsed="false">
      <c r="A37" s="5"/>
      <c r="B37" s="87" t="s">
        <v>103</v>
      </c>
      <c r="C37" s="88" t="s">
        <v>104</v>
      </c>
      <c r="D37" s="88"/>
      <c r="E37" s="89" t="n">
        <v>0.0073</v>
      </c>
      <c r="F37" s="89" t="n">
        <v>0.0056</v>
      </c>
      <c r="G37" s="5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</row>
    <row r="38" customFormat="false" ht="20.25" hidden="false" customHeight="true" outlineLevel="0" collapsed="false">
      <c r="A38" s="5"/>
      <c r="B38" s="87" t="s">
        <v>105</v>
      </c>
      <c r="C38" s="88" t="s">
        <v>106</v>
      </c>
      <c r="D38" s="88"/>
      <c r="E38" s="115" t="n">
        <v>0.0165</v>
      </c>
      <c r="F38" s="87" t="s">
        <v>94</v>
      </c>
      <c r="G38" s="5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</row>
    <row r="39" customFormat="false" ht="20.25" hidden="false" customHeight="true" outlineLevel="0" collapsed="false">
      <c r="A39" s="5"/>
      <c r="B39" s="87" t="s">
        <v>107</v>
      </c>
      <c r="C39" s="88" t="s">
        <v>108</v>
      </c>
      <c r="D39" s="88"/>
      <c r="E39" s="115" t="n">
        <v>0.0003</v>
      </c>
      <c r="F39" s="115" t="n">
        <v>0.0002</v>
      </c>
      <c r="G39" s="5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customFormat="false" ht="20.25" hidden="false" customHeight="true" outlineLevel="0" collapsed="false">
      <c r="A40" s="5"/>
      <c r="B40" s="87" t="s">
        <v>109</v>
      </c>
      <c r="C40" s="88" t="s">
        <v>110</v>
      </c>
      <c r="D40" s="88"/>
      <c r="E40" s="115" t="n">
        <v>0.1104</v>
      </c>
      <c r="F40" s="115" t="n">
        <v>0.0838</v>
      </c>
      <c r="G40" s="5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</row>
    <row r="41" customFormat="false" ht="20.25" hidden="false" customHeight="true" outlineLevel="0" collapsed="false">
      <c r="A41" s="5"/>
      <c r="B41" s="111" t="s">
        <v>111</v>
      </c>
      <c r="C41" s="91" t="s">
        <v>112</v>
      </c>
      <c r="D41" s="91"/>
      <c r="E41" s="112" t="n">
        <v>0.0004</v>
      </c>
      <c r="F41" s="116" t="n">
        <v>0.0003</v>
      </c>
      <c r="G41" s="5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</row>
    <row r="42" customFormat="false" ht="20.25" hidden="false" customHeight="true" outlineLevel="0" collapsed="false">
      <c r="A42" s="5"/>
      <c r="B42" s="113" t="s">
        <v>113</v>
      </c>
      <c r="C42" s="108" t="s">
        <v>90</v>
      </c>
      <c r="D42" s="108"/>
      <c r="E42" s="114" t="n">
        <f aca="false">SUBTOTAL(9,E32:E41)</f>
        <v>0.4735</v>
      </c>
      <c r="F42" s="114" t="n">
        <f aca="false">SUBTOTAL(9,F32:F41)</f>
        <v>0.18</v>
      </c>
      <c r="G42" s="5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customFormat="false" ht="6" hidden="false" customHeight="true" outlineLevel="0" collapsed="false">
      <c r="A43" s="5"/>
      <c r="B43" s="94"/>
      <c r="C43" s="94"/>
      <c r="D43" s="94"/>
      <c r="E43" s="95"/>
      <c r="F43" s="95"/>
      <c r="G43" s="5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</row>
    <row r="44" customFormat="false" ht="20.25" hidden="false" customHeight="true" outlineLevel="0" collapsed="false">
      <c r="A44" s="5"/>
      <c r="B44" s="107" t="s">
        <v>114</v>
      </c>
      <c r="C44" s="107"/>
      <c r="D44" s="107"/>
      <c r="E44" s="107"/>
      <c r="F44" s="107"/>
      <c r="G44" s="5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</row>
    <row r="45" customFormat="false" ht="20.25" hidden="false" customHeight="true" outlineLevel="0" collapsed="false">
      <c r="A45" s="5"/>
      <c r="B45" s="109" t="s">
        <v>115</v>
      </c>
      <c r="C45" s="88" t="s">
        <v>116</v>
      </c>
      <c r="D45" s="88"/>
      <c r="E45" s="115" t="n">
        <v>0.0418</v>
      </c>
      <c r="F45" s="115" t="n">
        <v>0.0317</v>
      </c>
      <c r="G45" s="5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</row>
    <row r="46" customFormat="false" ht="20.25" hidden="false" customHeight="true" outlineLevel="0" collapsed="false">
      <c r="A46" s="5"/>
      <c r="B46" s="87" t="s">
        <v>117</v>
      </c>
      <c r="C46" s="88" t="s">
        <v>118</v>
      </c>
      <c r="D46" s="88"/>
      <c r="E46" s="89" t="n">
        <v>0.0011</v>
      </c>
      <c r="F46" s="115" t="n">
        <v>0.0008</v>
      </c>
      <c r="G46" s="5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</row>
    <row r="47" customFormat="false" ht="20.25" hidden="false" customHeight="true" outlineLevel="0" collapsed="false">
      <c r="A47" s="5"/>
      <c r="B47" s="87" t="s">
        <v>119</v>
      </c>
      <c r="C47" s="88" t="s">
        <v>120</v>
      </c>
      <c r="D47" s="88"/>
      <c r="E47" s="115" t="n">
        <v>0.0359</v>
      </c>
      <c r="F47" s="115" t="n">
        <v>0.0273</v>
      </c>
      <c r="G47" s="5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</row>
    <row r="48" customFormat="false" ht="20.25" hidden="false" customHeight="true" outlineLevel="0" collapsed="false">
      <c r="A48" s="5"/>
      <c r="B48" s="87" t="s">
        <v>121</v>
      </c>
      <c r="C48" s="88" t="s">
        <v>122</v>
      </c>
      <c r="D48" s="88"/>
      <c r="E48" s="115" t="n">
        <v>0.0178</v>
      </c>
      <c r="F48" s="115" t="n">
        <v>0.0135</v>
      </c>
      <c r="G48" s="5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</row>
    <row r="49" customFormat="false" ht="20.25" hidden="false" customHeight="true" outlineLevel="0" collapsed="false">
      <c r="A49" s="5"/>
      <c r="B49" s="111" t="s">
        <v>123</v>
      </c>
      <c r="C49" s="88" t="s">
        <v>124</v>
      </c>
      <c r="D49" s="88"/>
      <c r="E49" s="112" t="n">
        <v>0.0035</v>
      </c>
      <c r="F49" s="112" t="n">
        <v>0.0026</v>
      </c>
      <c r="G49" s="5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</row>
    <row r="50" customFormat="false" ht="20.25" hidden="false" customHeight="true" outlineLevel="0" collapsed="false">
      <c r="A50" s="5"/>
      <c r="B50" s="113" t="s">
        <v>125</v>
      </c>
      <c r="C50" s="108" t="s">
        <v>90</v>
      </c>
      <c r="D50" s="108"/>
      <c r="E50" s="114" t="n">
        <f aca="false">SUBTOTAL(9,E45:E49)</f>
        <v>0.1001</v>
      </c>
      <c r="F50" s="114" t="n">
        <f aca="false">SUBTOTAL(9,F45:F49)</f>
        <v>0.0759</v>
      </c>
      <c r="G50" s="5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</row>
    <row r="51" customFormat="false" ht="6" hidden="false" customHeight="true" outlineLevel="0" collapsed="false">
      <c r="A51" s="5"/>
      <c r="B51" s="94"/>
      <c r="C51" s="94"/>
      <c r="D51" s="94"/>
      <c r="E51" s="95"/>
      <c r="F51" s="95"/>
      <c r="G51" s="5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</row>
    <row r="52" customFormat="false" ht="20.25" hidden="false" customHeight="true" outlineLevel="0" collapsed="false">
      <c r="A52" s="5"/>
      <c r="B52" s="107" t="s">
        <v>126</v>
      </c>
      <c r="C52" s="107"/>
      <c r="D52" s="107"/>
      <c r="E52" s="107"/>
      <c r="F52" s="107"/>
      <c r="G52" s="5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</row>
    <row r="53" customFormat="false" ht="27" hidden="false" customHeight="true" outlineLevel="0" collapsed="false">
      <c r="A53" s="5"/>
      <c r="B53" s="109" t="s">
        <v>127</v>
      </c>
      <c r="C53" s="117" t="s">
        <v>128</v>
      </c>
      <c r="D53" s="118"/>
      <c r="E53" s="89" t="n">
        <f aca="false">ROUND(E42*E29-E20*E35,4)</f>
        <v>0.116</v>
      </c>
      <c r="F53" s="89" t="n">
        <f aca="false">ROUND(F42*F29-F20*F35,4)</f>
        <v>0.04</v>
      </c>
      <c r="G53" s="5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</row>
    <row r="54" customFormat="false" ht="28.5" hidden="false" customHeight="true" outlineLevel="0" collapsed="false">
      <c r="A54" s="5"/>
      <c r="B54" s="111" t="s">
        <v>129</v>
      </c>
      <c r="C54" s="117" t="s">
        <v>130</v>
      </c>
      <c r="D54" s="118"/>
      <c r="E54" s="89" t="n">
        <f aca="false">E29*E46+E27*E45</f>
        <v>0.0036388</v>
      </c>
      <c r="F54" s="89" t="n">
        <f aca="false">F29*F46+F27*F45</f>
        <v>0.0027504</v>
      </c>
      <c r="G54" s="5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</row>
    <row r="55" customFormat="false" ht="20.25" hidden="false" customHeight="true" outlineLevel="0" collapsed="false">
      <c r="A55" s="5"/>
      <c r="B55" s="119" t="s">
        <v>131</v>
      </c>
      <c r="C55" s="108" t="s">
        <v>90</v>
      </c>
      <c r="D55" s="108"/>
      <c r="E55" s="120" t="n">
        <f aca="false">SUBTOTAL(9,E53:E54)</f>
        <v>0.1196388</v>
      </c>
      <c r="F55" s="120" t="n">
        <f aca="false">ROUND(SUBTOTAL(9,F53:F54),4)</f>
        <v>0.0428</v>
      </c>
      <c r="G55" s="5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</row>
    <row r="56" customFormat="false" ht="26.25" hidden="false" customHeight="true" outlineLevel="0" collapsed="false">
      <c r="A56" s="5"/>
      <c r="B56" s="92" t="s">
        <v>132</v>
      </c>
      <c r="C56" s="92"/>
      <c r="D56" s="92"/>
      <c r="E56" s="93" t="n">
        <f aca="false">SUM(E29,E42,E50,E55)</f>
        <v>0.9612388</v>
      </c>
      <c r="F56" s="93" t="n">
        <f aca="false">SUM(F29,F42,F50,F55)</f>
        <v>0.5667</v>
      </c>
      <c r="G56" s="5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</row>
    <row r="57" customFormat="false" ht="20.25" hidden="false" customHeight="true" outlineLevel="0" collapsed="false">
      <c r="A57" s="5"/>
      <c r="B57" s="5"/>
      <c r="C57" s="5"/>
      <c r="D57" s="5"/>
      <c r="E57" s="5"/>
      <c r="F57" s="5"/>
      <c r="G57" s="5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</row>
    <row r="58" customFormat="false" ht="20.25" hidden="false" customHeight="true" outlineLevel="0" collapsed="false">
      <c r="A58" s="5"/>
      <c r="B58" s="121" t="s">
        <v>54</v>
      </c>
      <c r="C58" s="122"/>
      <c r="D58" s="122"/>
      <c r="E58" s="100"/>
      <c r="F58" s="100"/>
      <c r="G58" s="5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</row>
    <row r="59" customFormat="false" ht="20.25" hidden="false" customHeight="true" outlineLevel="0" collapsed="false">
      <c r="A59" s="5"/>
      <c r="B59" s="35" t="s">
        <v>55</v>
      </c>
      <c r="C59" s="97" t="s">
        <v>133</v>
      </c>
      <c r="D59" s="97"/>
      <c r="E59" s="97"/>
      <c r="F59" s="97"/>
      <c r="G59" s="97"/>
      <c r="H59" s="5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</row>
    <row r="60" customFormat="false" ht="20.25" hidden="false" customHeight="true" outlineLevel="0" collapsed="false">
      <c r="A60" s="5"/>
      <c r="B60" s="35" t="s">
        <v>57</v>
      </c>
      <c r="C60" s="98" t="s">
        <v>134</v>
      </c>
      <c r="D60" s="98"/>
      <c r="E60" s="98"/>
      <c r="F60" s="98"/>
      <c r="H60" s="5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</row>
    <row r="61" customFormat="false" ht="20.25" hidden="false" customHeight="true" outlineLevel="0" collapsed="false">
      <c r="A61" s="5"/>
      <c r="B61" s="35"/>
      <c r="C61" s="55"/>
      <c r="D61" s="55"/>
      <c r="E61" s="99"/>
      <c r="F61" s="99"/>
      <c r="G61" s="99"/>
      <c r="H61" s="5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</row>
    <row r="62" customFormat="false" ht="20.25" hidden="false" customHeight="true" outlineLevel="0" collapsed="false">
      <c r="A62" s="5"/>
      <c r="B62" s="121" t="s">
        <v>61</v>
      </c>
      <c r="C62" s="122"/>
      <c r="D62" s="122"/>
      <c r="E62" s="100"/>
      <c r="F62" s="100"/>
      <c r="G62" s="5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</row>
    <row r="63" customFormat="false" ht="20.25" hidden="false" customHeight="true" outlineLevel="0" collapsed="false">
      <c r="A63" s="5"/>
      <c r="B63" s="35" t="s">
        <v>55</v>
      </c>
      <c r="C63" s="97" t="s">
        <v>62</v>
      </c>
      <c r="D63" s="97"/>
      <c r="E63" s="97"/>
      <c r="F63" s="97"/>
      <c r="G63" s="97"/>
      <c r="H63" s="5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</row>
    <row r="64" customFormat="false" ht="20.25" hidden="false" customHeight="true" outlineLevel="0" collapsed="false">
      <c r="A64" s="5"/>
      <c r="B64" s="35" t="s">
        <v>57</v>
      </c>
      <c r="C64" s="97" t="s">
        <v>63</v>
      </c>
      <c r="D64" s="97"/>
      <c r="E64" s="97"/>
      <c r="F64" s="97"/>
      <c r="G64" s="97"/>
      <c r="H64" s="5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</row>
    <row r="65" customFormat="false" ht="20.25" hidden="false" customHeight="true" outlineLevel="0" collapsed="false">
      <c r="A65" s="5"/>
      <c r="B65" s="123"/>
      <c r="C65" s="100"/>
      <c r="D65" s="100"/>
      <c r="E65" s="100"/>
      <c r="F65" s="100"/>
      <c r="G65" s="5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</row>
    <row r="66" customFormat="false" ht="20.25" hidden="false" customHeight="true" outlineLevel="0" collapsed="false">
      <c r="A66" s="5"/>
      <c r="B66" s="5"/>
      <c r="C66" s="5"/>
      <c r="D66" s="5"/>
      <c r="E66" s="100"/>
      <c r="F66" s="100"/>
      <c r="G66" s="5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</row>
    <row r="67" customFormat="false" ht="21" hidden="false" customHeight="true" outlineLevel="0" collapsed="false">
      <c r="A67" s="5"/>
      <c r="B67" s="101" t="s">
        <v>21</v>
      </c>
      <c r="C67" s="101"/>
      <c r="D67" s="101"/>
      <c r="E67" s="101"/>
      <c r="F67" s="101"/>
      <c r="G67" s="5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</row>
    <row r="68" customFormat="false" ht="20.25" hidden="false" customHeight="true" outlineLevel="0" collapsed="false">
      <c r="A68" s="5"/>
      <c r="B68" s="101"/>
      <c r="C68" s="101"/>
      <c r="D68" s="101"/>
      <c r="E68" s="101"/>
      <c r="F68" s="101"/>
      <c r="G68" s="5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</row>
    <row r="69" customFormat="false" ht="20.25" hidden="false" customHeight="true" outlineLevel="0" collapsed="false">
      <c r="A69" s="5"/>
      <c r="B69" s="101"/>
      <c r="C69" s="101"/>
      <c r="D69" s="101"/>
      <c r="E69" s="101"/>
      <c r="F69" s="101"/>
      <c r="G69" s="5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</row>
    <row r="70" customFormat="false" ht="20.25" hidden="false" customHeight="true" outlineLevel="0" collapsed="false">
      <c r="A70" s="5"/>
      <c r="B70" s="101"/>
      <c r="C70" s="101"/>
      <c r="D70" s="101"/>
      <c r="E70" s="101"/>
      <c r="F70" s="101"/>
      <c r="G70" s="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</row>
    <row r="71" customFormat="false" ht="20.25" hidden="false" customHeight="true" outlineLevel="0" collapsed="false">
      <c r="A71" s="5"/>
      <c r="B71" s="101"/>
      <c r="C71" s="101"/>
      <c r="D71" s="101"/>
      <c r="E71" s="101"/>
      <c r="F71" s="101"/>
      <c r="G71" s="5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</row>
    <row r="72" customFormat="false" ht="20.25" hidden="false" customHeight="true" outlineLevel="0" collapsed="false">
      <c r="A72" s="5"/>
      <c r="B72" s="45" t="str">
        <f aca="false">'DADOS GERAIS'!C24</f>
        <v>Guilherme Valente Elias</v>
      </c>
      <c r="C72" s="45"/>
      <c r="D72" s="45"/>
      <c r="E72" s="45"/>
      <c r="F72" s="45"/>
      <c r="G72" s="5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</row>
    <row r="73" customFormat="false" ht="20.25" hidden="false" customHeight="true" outlineLevel="0" collapsed="false">
      <c r="A73" s="5"/>
      <c r="B73" s="102" t="str">
        <f aca="false">'DADOS GERAIS'!C25</f>
        <v>Arquiteto e Urbanista  - CAU A58.150-0</v>
      </c>
      <c r="C73" s="102"/>
      <c r="D73" s="102"/>
      <c r="E73" s="102"/>
      <c r="F73" s="102"/>
      <c r="G73" s="5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</row>
    <row r="74" customFormat="false" ht="15.75" hidden="false" customHeight="true" outlineLevel="0" collapsed="false">
      <c r="A74" s="5"/>
      <c r="B74" s="106"/>
      <c r="C74" s="48"/>
      <c r="D74" s="48"/>
      <c r="E74" s="48"/>
      <c r="F74" s="49"/>
      <c r="G74" s="5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</row>
    <row r="75" customFormat="false" ht="20.25" hidden="false" customHeight="true" outlineLevel="0" collapsed="false">
      <c r="A75" s="5"/>
      <c r="B75" s="5"/>
      <c r="C75" s="5"/>
      <c r="D75" s="5"/>
      <c r="E75" s="5"/>
      <c r="F75" s="5"/>
      <c r="G75" s="5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</row>
    <row r="76" customFormat="false" ht="15.75" hidden="false" customHeight="true" outlineLevel="0" collapsed="false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</row>
    <row r="77" customFormat="false" ht="15.75" hidden="false" customHeight="true" outlineLevel="0" collapsed="false">
      <c r="A77" s="51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</row>
    <row r="78" customFormat="false" ht="15.75" hidden="false" customHeight="true" outlineLevel="0" collapsed="false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</row>
    <row r="79" customFormat="false" ht="15.75" hidden="false" customHeight="true" outlineLevel="0" collapsed="false">
      <c r="A79" s="51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</row>
    <row r="80" customFormat="false" ht="15.75" hidden="false" customHeight="true" outlineLevel="0" collapsed="false">
      <c r="A80" s="51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</row>
    <row r="81" customFormat="false" ht="15.75" hidden="false" customHeight="true" outlineLevel="0" collapsed="false">
      <c r="A81" s="51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</row>
    <row r="82" customFormat="false" ht="15.75" hidden="false" customHeight="true" outlineLevel="0" collapsed="false">
      <c r="A82" s="51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</row>
    <row r="83" customFormat="false" ht="15.75" hidden="false" customHeight="true" outlineLevel="0" collapsed="false">
      <c r="A83" s="51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</row>
    <row r="84" customFormat="false" ht="15.75" hidden="false" customHeight="true" outlineLevel="0" collapsed="false">
      <c r="A84" s="51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</row>
    <row r="85" customFormat="false" ht="15.75" hidden="false" customHeight="true" outlineLevel="0" collapsed="false">
      <c r="A85" s="51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</row>
    <row r="86" customFormat="false" ht="15.75" hidden="false" customHeight="true" outlineLevel="0" collapsed="false">
      <c r="A86" s="51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</row>
    <row r="87" customFormat="false" ht="15.75" hidden="false" customHeight="true" outlineLevel="0" collapsed="false">
      <c r="A87" s="51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</row>
    <row r="88" customFormat="false" ht="15.75" hidden="false" customHeight="true" outlineLevel="0" collapsed="false">
      <c r="A88" s="51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</row>
    <row r="89" customFormat="false" ht="15.75" hidden="false" customHeight="true" outlineLevel="0" collapsed="false">
      <c r="A89" s="51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</row>
    <row r="90" customFormat="false" ht="15.75" hidden="false" customHeight="true" outlineLevel="0" collapsed="false">
      <c r="A90" s="51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</row>
    <row r="91" customFormat="false" ht="15.75" hidden="false" customHeight="true" outlineLevel="0" collapsed="false">
      <c r="A91" s="51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</row>
    <row r="92" customFormat="false" ht="15.75" hidden="false" customHeight="true" outlineLevel="0" collapsed="false">
      <c r="A92" s="51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</row>
    <row r="93" customFormat="false" ht="15.75" hidden="false" customHeight="true" outlineLevel="0" collapsed="false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</row>
    <row r="94" customFormat="false" ht="15.75" hidden="false" customHeight="true" outlineLevel="0" collapsed="false">
      <c r="A94" s="51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</row>
    <row r="95" customFormat="false" ht="15.75" hidden="false" customHeight="true" outlineLevel="0" collapsed="false">
      <c r="A95" s="51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</row>
    <row r="96" customFormat="false" ht="15.75" hidden="false" customHeight="true" outlineLevel="0" collapsed="false">
      <c r="A96" s="51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</row>
    <row r="97" customFormat="false" ht="15.75" hidden="false" customHeight="true" outlineLevel="0" collapsed="false">
      <c r="A97" s="51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</row>
    <row r="98" customFormat="false" ht="15.75" hidden="false" customHeight="true" outlineLevel="0" collapsed="false">
      <c r="A98" s="51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</row>
    <row r="99" customFormat="false" ht="15.75" hidden="false" customHeight="true" outlineLevel="0" collapsed="false">
      <c r="A99" s="51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</row>
    <row r="100" customFormat="false" ht="15.75" hidden="false" customHeight="true" outlineLevel="0" collapsed="false">
      <c r="A100" s="51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</row>
    <row r="101" customFormat="false" ht="15.75" hidden="false" customHeight="true" outlineLevel="0" collapsed="false">
      <c r="A101" s="51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</row>
    <row r="102" customFormat="false" ht="15.75" hidden="false" customHeight="true" outlineLevel="0" collapsed="false">
      <c r="A102" s="51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</row>
    <row r="103" customFormat="false" ht="15.75" hidden="false" customHeight="true" outlineLevel="0" collapsed="false">
      <c r="A103" s="51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</row>
    <row r="104" customFormat="false" ht="15.75" hidden="false" customHeight="true" outlineLevel="0" collapsed="false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</row>
    <row r="105" customFormat="false" ht="15.75" hidden="false" customHeight="true" outlineLevel="0" collapsed="false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</row>
    <row r="106" customFormat="false" ht="15.75" hidden="false" customHeight="true" outlineLevel="0" collapsed="false">
      <c r="A106" s="51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</row>
    <row r="107" customFormat="false" ht="15.75" hidden="false" customHeight="true" outlineLevel="0" collapsed="false">
      <c r="A107" s="51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</row>
    <row r="108" customFormat="false" ht="15.75" hidden="false" customHeight="true" outlineLevel="0" collapsed="false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</row>
    <row r="109" customFormat="false" ht="15.75" hidden="false" customHeight="true" outlineLevel="0" collapsed="false">
      <c r="A109" s="51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</row>
    <row r="110" customFormat="false" ht="15.75" hidden="false" customHeight="true" outlineLevel="0" collapsed="false">
      <c r="A110" s="51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</row>
    <row r="111" customFormat="false" ht="15.75" hidden="false" customHeight="true" outlineLevel="0" collapsed="false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</row>
    <row r="112" customFormat="false" ht="15.75" hidden="false" customHeight="true" outlineLevel="0" collapsed="false">
      <c r="A112" s="51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</row>
    <row r="113" customFormat="false" ht="15.75" hidden="false" customHeight="true" outlineLevel="0" collapsed="false">
      <c r="A113" s="51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</row>
    <row r="114" customFormat="false" ht="15.75" hidden="false" customHeight="true" outlineLevel="0" collapsed="false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</row>
    <row r="115" customFormat="false" ht="15.75" hidden="false" customHeight="true" outlineLevel="0" collapsed="false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</row>
    <row r="116" customFormat="false" ht="15.75" hidden="false" customHeight="true" outlineLevel="0" collapsed="false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</row>
    <row r="117" customFormat="false" ht="15.75" hidden="false" customHeight="true" outlineLevel="0" collapsed="false">
      <c r="A117" s="51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</row>
    <row r="118" customFormat="false" ht="15.75" hidden="false" customHeight="true" outlineLevel="0" collapsed="false">
      <c r="A118" s="51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</row>
    <row r="119" customFormat="false" ht="15.75" hidden="false" customHeight="true" outlineLevel="0" collapsed="false">
      <c r="A119" s="51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</row>
    <row r="120" customFormat="false" ht="15.75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</row>
    <row r="121" customFormat="false" ht="15.75" hidden="false" customHeight="true" outlineLevel="0" collapsed="false">
      <c r="A121" s="51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</row>
    <row r="122" customFormat="false" ht="15.75" hidden="false" customHeight="true" outlineLevel="0" collapsed="false">
      <c r="A122" s="51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</row>
    <row r="123" customFormat="false" ht="15.75" hidden="false" customHeight="true" outlineLevel="0" collapsed="false">
      <c r="A123" s="51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</row>
    <row r="124" customFormat="false" ht="15.75" hidden="false" customHeight="true" outlineLevel="0" collapsed="false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</row>
    <row r="125" customFormat="false" ht="15.75" hidden="false" customHeight="true" outlineLevel="0" collapsed="false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</row>
    <row r="126" customFormat="false" ht="15.75" hidden="false" customHeight="true" outlineLevel="0" collapsed="false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</row>
    <row r="127" customFormat="false" ht="15.75" hidden="false" customHeight="true" outlineLevel="0" collapsed="false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</row>
    <row r="128" customFormat="false" ht="15.75" hidden="false" customHeight="true" outlineLevel="0" collapsed="false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</row>
    <row r="129" customFormat="false" ht="15.75" hidden="false" customHeight="true" outlineLevel="0" collapsed="false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</row>
    <row r="130" customFormat="false" ht="15.75" hidden="false" customHeight="true" outlineLevel="0" collapsed="false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</row>
    <row r="131" customFormat="false" ht="15.75" hidden="false" customHeight="true" outlineLevel="0" collapsed="false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</row>
    <row r="132" customFormat="false" ht="15.75" hidden="false" customHeight="true" outlineLevel="0" collapsed="false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</row>
    <row r="133" customFormat="false" ht="15.75" hidden="false" customHeight="true" outlineLevel="0" collapsed="false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</row>
    <row r="134" customFormat="false" ht="15.75" hidden="false" customHeight="true" outlineLevel="0" collapsed="false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</row>
    <row r="135" customFormat="false" ht="15.75" hidden="false" customHeight="true" outlineLevel="0" collapsed="false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</row>
    <row r="136" customFormat="false" ht="15.75" hidden="false" customHeight="true" outlineLevel="0" collapsed="false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</row>
    <row r="137" customFormat="false" ht="15.75" hidden="false" customHeight="true" outlineLevel="0" collapsed="false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</row>
    <row r="138" customFormat="false" ht="15.75" hidden="false" customHeight="true" outlineLevel="0" collapsed="false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</row>
    <row r="139" customFormat="false" ht="15.75" hidden="false" customHeight="true" outlineLevel="0" collapsed="false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</row>
    <row r="140" customFormat="false" ht="15.75" hidden="false" customHeight="true" outlineLevel="0" collapsed="false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</row>
    <row r="141" customFormat="false" ht="15.75" hidden="false" customHeight="true" outlineLevel="0" collapsed="false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</row>
    <row r="142" customFormat="false" ht="15.75" hidden="false" customHeight="true" outlineLevel="0" collapsed="false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</row>
    <row r="143" customFormat="false" ht="15.75" hidden="false" customHeight="true" outlineLevel="0" collapsed="false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</row>
    <row r="144" customFormat="false" ht="15.75" hidden="false" customHeight="true" outlineLevel="0" collapsed="false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</row>
    <row r="145" customFormat="false" ht="15.75" hidden="false" customHeight="true" outlineLevel="0" collapsed="false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</row>
    <row r="146" customFormat="false" ht="15.75" hidden="false" customHeight="true" outlineLevel="0" collapsed="false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</row>
    <row r="147" customFormat="false" ht="15.75" hidden="false" customHeight="true" outlineLevel="0" collapsed="false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</row>
    <row r="148" customFormat="false" ht="15.75" hidden="false" customHeight="true" outlineLevel="0" collapsed="false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</row>
    <row r="149" customFormat="false" ht="15.75" hidden="false" customHeight="true" outlineLevel="0" collapsed="false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</row>
    <row r="150" customFormat="false" ht="15.75" hidden="false" customHeight="true" outlineLevel="0" collapsed="false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</row>
    <row r="151" customFormat="false" ht="15.75" hidden="false" customHeight="true" outlineLevel="0" collapsed="false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</row>
    <row r="152" customFormat="false" ht="15.75" hidden="false" customHeight="true" outlineLevel="0" collapsed="false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</row>
    <row r="153" customFormat="false" ht="15.75" hidden="false" customHeight="true" outlineLevel="0" collapsed="false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</row>
    <row r="154" customFormat="false" ht="15.75" hidden="false" customHeight="true" outlineLevel="0" collapsed="false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</row>
    <row r="155" customFormat="false" ht="15.75" hidden="false" customHeight="true" outlineLevel="0" collapsed="false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</row>
    <row r="156" customFormat="false" ht="15.75" hidden="false" customHeight="true" outlineLevel="0" collapsed="false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</row>
    <row r="157" customFormat="false" ht="15.75" hidden="false" customHeight="true" outlineLevel="0" collapsed="false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</row>
    <row r="158" customFormat="false" ht="15.75" hidden="false" customHeight="true" outlineLevel="0" collapsed="false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</row>
    <row r="159" customFormat="false" ht="15.75" hidden="false" customHeight="true" outlineLevel="0" collapsed="false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</row>
    <row r="160" customFormat="false" ht="15.75" hidden="false" customHeight="true" outlineLevel="0" collapsed="false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</row>
    <row r="161" customFormat="false" ht="15.75" hidden="false" customHeight="true" outlineLevel="0" collapsed="false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</row>
    <row r="162" customFormat="false" ht="15.75" hidden="false" customHeight="true" outlineLevel="0" collapsed="false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</row>
    <row r="163" customFormat="false" ht="15.75" hidden="false" customHeight="true" outlineLevel="0" collapsed="false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</row>
    <row r="164" customFormat="false" ht="15.75" hidden="false" customHeight="true" outlineLevel="0" collapsed="false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</row>
    <row r="165" customFormat="false" ht="15.75" hidden="false" customHeight="true" outlineLevel="0" collapsed="false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</row>
    <row r="166" customFormat="false" ht="15.75" hidden="false" customHeight="true" outlineLevel="0" collapsed="false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</row>
    <row r="167" customFormat="false" ht="15.75" hidden="false" customHeight="true" outlineLevel="0" collapsed="false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</row>
    <row r="168" customFormat="false" ht="15.75" hidden="false" customHeight="true" outlineLevel="0" collapsed="false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</row>
    <row r="169" customFormat="false" ht="15.75" hidden="false" customHeight="true" outlineLevel="0" collapsed="false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</row>
    <row r="170" customFormat="false" ht="15.75" hidden="false" customHeight="true" outlineLevel="0" collapsed="false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</row>
    <row r="171" customFormat="false" ht="15.75" hidden="false" customHeight="true" outlineLevel="0" collapsed="false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</row>
    <row r="172" customFormat="false" ht="15.75" hidden="false" customHeight="true" outlineLevel="0" collapsed="false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</row>
    <row r="173" customFormat="false" ht="15.75" hidden="false" customHeight="true" outlineLevel="0" collapsed="false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</row>
    <row r="174" customFormat="false" ht="15.75" hidden="false" customHeight="true" outlineLevel="0" collapsed="false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</row>
    <row r="175" customFormat="false" ht="15.75" hidden="false" customHeight="true" outlineLevel="0" collapsed="false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</row>
    <row r="176" customFormat="false" ht="15.75" hidden="false" customHeight="true" outlineLevel="0" collapsed="false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</row>
    <row r="177" customFormat="false" ht="15.75" hidden="false" customHeight="true" outlineLevel="0" collapsed="false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</row>
    <row r="178" customFormat="false" ht="15.75" hidden="false" customHeight="true" outlineLevel="0" collapsed="false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</row>
    <row r="179" customFormat="false" ht="15.75" hidden="false" customHeight="true" outlineLevel="0" collapsed="false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</row>
    <row r="180" customFormat="false" ht="15.75" hidden="false" customHeight="true" outlineLevel="0" collapsed="false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</row>
    <row r="181" customFormat="false" ht="15.75" hidden="false" customHeight="true" outlineLevel="0" collapsed="false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</row>
    <row r="182" customFormat="false" ht="15.75" hidden="false" customHeight="true" outlineLevel="0" collapsed="false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</row>
    <row r="183" customFormat="false" ht="15.75" hidden="false" customHeight="true" outlineLevel="0" collapsed="false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</row>
    <row r="184" customFormat="false" ht="15.75" hidden="false" customHeight="true" outlineLevel="0" collapsed="false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</row>
    <row r="185" customFormat="false" ht="15.75" hidden="false" customHeight="true" outlineLevel="0" collapsed="false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</row>
    <row r="186" customFormat="false" ht="15.75" hidden="false" customHeight="true" outlineLevel="0" collapsed="false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</row>
    <row r="187" customFormat="false" ht="15.75" hidden="false" customHeight="true" outlineLevel="0" collapsed="false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</row>
    <row r="188" customFormat="false" ht="15.75" hidden="false" customHeight="true" outlineLevel="0" collapsed="false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</row>
    <row r="189" customFormat="false" ht="15.75" hidden="false" customHeight="true" outlineLevel="0" collapsed="false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</row>
    <row r="190" customFormat="false" ht="15.75" hidden="false" customHeight="true" outlineLevel="0" collapsed="false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</row>
    <row r="191" customFormat="false" ht="15.75" hidden="false" customHeight="true" outlineLevel="0" collapsed="false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</row>
    <row r="192" customFormat="false" ht="15.75" hidden="false" customHeight="true" outlineLevel="0" collapsed="false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</row>
    <row r="193" customFormat="false" ht="15.75" hidden="false" customHeight="true" outlineLevel="0" collapsed="false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</row>
    <row r="194" customFormat="false" ht="15.75" hidden="false" customHeight="true" outlineLevel="0" collapsed="false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</row>
    <row r="195" customFormat="false" ht="15.75" hidden="false" customHeight="true" outlineLevel="0" collapsed="false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</row>
    <row r="196" customFormat="false" ht="15.75" hidden="false" customHeight="true" outlineLevel="0" collapsed="false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</row>
    <row r="197" customFormat="false" ht="15.75" hidden="false" customHeight="true" outlineLevel="0" collapsed="false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</row>
    <row r="198" customFormat="false" ht="15.75" hidden="false" customHeight="true" outlineLevel="0" collapsed="false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</row>
    <row r="199" customFormat="false" ht="15.75" hidden="false" customHeight="true" outlineLevel="0" collapsed="false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</row>
    <row r="200" customFormat="false" ht="15.75" hidden="false" customHeight="true" outlineLevel="0" collapsed="false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</row>
    <row r="201" customFormat="false" ht="15.75" hidden="false" customHeight="true" outlineLevel="0" collapsed="false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</row>
    <row r="202" customFormat="false" ht="15.75" hidden="false" customHeight="true" outlineLevel="0" collapsed="false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</row>
    <row r="203" customFormat="false" ht="15.75" hidden="false" customHeight="true" outlineLevel="0" collapsed="false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</row>
    <row r="204" customFormat="false" ht="15.75" hidden="false" customHeight="true" outlineLevel="0" collapsed="false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</row>
    <row r="205" customFormat="false" ht="15.75" hidden="false" customHeight="true" outlineLevel="0" collapsed="false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</row>
    <row r="206" customFormat="false" ht="15.75" hidden="false" customHeight="true" outlineLevel="0" collapsed="false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</row>
    <row r="207" customFormat="false" ht="15.75" hidden="false" customHeight="true" outlineLevel="0" collapsed="false">
      <c r="A207" s="51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</row>
    <row r="208" customFormat="false" ht="15.75" hidden="false" customHeight="true" outlineLevel="0" collapsed="false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</row>
    <row r="209" customFormat="false" ht="15.75" hidden="false" customHeight="true" outlineLevel="0" collapsed="false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</row>
    <row r="210" customFormat="false" ht="15.75" hidden="false" customHeight="true" outlineLevel="0" collapsed="false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</row>
    <row r="211" customFormat="false" ht="15.75" hidden="false" customHeight="true" outlineLevel="0" collapsed="false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</row>
    <row r="212" customFormat="false" ht="15.75" hidden="false" customHeight="true" outlineLevel="0" collapsed="false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</row>
    <row r="213" customFormat="false" ht="15.75" hidden="false" customHeight="true" outlineLevel="0" collapsed="false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</row>
    <row r="214" customFormat="false" ht="15.75" hidden="false" customHeight="true" outlineLevel="0" collapsed="false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</row>
    <row r="215" customFormat="false" ht="15.75" hidden="false" customHeight="true" outlineLevel="0" collapsed="false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</row>
    <row r="216" customFormat="false" ht="15.75" hidden="false" customHeight="true" outlineLevel="0" collapsed="false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</row>
    <row r="217" customFormat="false" ht="15.75" hidden="false" customHeight="true" outlineLevel="0" collapsed="false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</row>
    <row r="218" customFormat="false" ht="15.75" hidden="false" customHeight="true" outlineLevel="0" collapsed="false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</row>
    <row r="219" customFormat="false" ht="15.75" hidden="false" customHeight="true" outlineLevel="0" collapsed="false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</row>
    <row r="220" customFormat="false" ht="15.75" hidden="false" customHeight="true" outlineLevel="0" collapsed="false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</row>
    <row r="221" customFormat="false" ht="15.75" hidden="false" customHeight="true" outlineLevel="0" collapsed="false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</row>
    <row r="222" customFormat="false" ht="15.75" hidden="false" customHeight="true" outlineLevel="0" collapsed="false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</row>
    <row r="223" customFormat="false" ht="15.75" hidden="false" customHeight="true" outlineLevel="0" collapsed="false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</row>
    <row r="224" customFormat="false" ht="15.75" hidden="false" customHeight="true" outlineLevel="0" collapsed="false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</row>
    <row r="225" customFormat="false" ht="15.75" hidden="false" customHeight="true" outlineLevel="0" collapsed="false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</row>
    <row r="226" customFormat="false" ht="15.75" hidden="false" customHeight="true" outlineLevel="0" collapsed="false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</row>
    <row r="227" customFormat="false" ht="15.75" hidden="false" customHeight="true" outlineLevel="0" collapsed="false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</row>
    <row r="228" customFormat="false" ht="15.75" hidden="false" customHeight="true" outlineLevel="0" collapsed="false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</row>
    <row r="229" customFormat="false" ht="15.75" hidden="false" customHeight="true" outlineLevel="0" collapsed="false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</row>
    <row r="230" customFormat="false" ht="15.75" hidden="false" customHeight="true" outlineLevel="0" collapsed="false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</row>
    <row r="231" customFormat="false" ht="15.75" hidden="false" customHeight="true" outlineLevel="0" collapsed="false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</row>
    <row r="232" customFormat="false" ht="15.75" hidden="false" customHeight="true" outlineLevel="0" collapsed="false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</row>
    <row r="233" customFormat="false" ht="15.75" hidden="false" customHeight="true" outlineLevel="0" collapsed="false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</row>
    <row r="234" customFormat="false" ht="15.75" hidden="false" customHeight="true" outlineLevel="0" collapsed="false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</row>
    <row r="235" customFormat="false" ht="15.75" hidden="false" customHeight="true" outlineLevel="0" collapsed="false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</row>
    <row r="236" customFormat="false" ht="15.75" hidden="false" customHeight="true" outlineLevel="0" collapsed="false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</row>
    <row r="237" customFormat="false" ht="15.75" hidden="false" customHeight="true" outlineLevel="0" collapsed="false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</row>
    <row r="238" customFormat="false" ht="15.75" hidden="false" customHeight="true" outlineLevel="0" collapsed="false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</row>
    <row r="239" customFormat="false" ht="15.75" hidden="false" customHeight="true" outlineLevel="0" collapsed="false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</row>
    <row r="240" customFormat="false" ht="15.75" hidden="false" customHeight="true" outlineLevel="0" collapsed="false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</row>
    <row r="241" customFormat="false" ht="15.75" hidden="false" customHeight="true" outlineLevel="0" collapsed="false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</row>
    <row r="242" customFormat="false" ht="15.75" hidden="false" customHeight="true" outlineLevel="0" collapsed="false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</row>
    <row r="243" customFormat="false" ht="15.75" hidden="false" customHeight="true" outlineLevel="0" collapsed="false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</row>
    <row r="244" customFormat="false" ht="15.75" hidden="false" customHeight="true" outlineLevel="0" collapsed="false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</row>
    <row r="245" customFormat="false" ht="15.75" hidden="false" customHeight="true" outlineLevel="0" collapsed="false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</row>
    <row r="246" customFormat="false" ht="15.75" hidden="false" customHeight="true" outlineLevel="0" collapsed="false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</row>
    <row r="247" customFormat="false" ht="15.75" hidden="false" customHeight="true" outlineLevel="0" collapsed="false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</row>
    <row r="248" customFormat="false" ht="15.75" hidden="false" customHeight="true" outlineLevel="0" collapsed="false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</row>
    <row r="249" customFormat="false" ht="15.75" hidden="false" customHeight="true" outlineLevel="0" collapsed="false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</row>
    <row r="250" customFormat="false" ht="15.75" hidden="false" customHeight="true" outlineLevel="0" collapsed="false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</row>
    <row r="251" customFormat="false" ht="15.75" hidden="false" customHeight="true" outlineLevel="0" collapsed="false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</row>
    <row r="252" customFormat="false" ht="15.75" hidden="false" customHeight="true" outlineLevel="0" collapsed="false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</row>
    <row r="253" customFormat="false" ht="15.75" hidden="false" customHeight="true" outlineLevel="0" collapsed="false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</row>
    <row r="254" customFormat="false" ht="15.75" hidden="false" customHeight="true" outlineLevel="0" collapsed="false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</row>
    <row r="255" customFormat="false" ht="15.75" hidden="false" customHeight="true" outlineLevel="0" collapsed="false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</row>
    <row r="256" customFormat="false" ht="15.75" hidden="false" customHeight="true" outlineLevel="0" collapsed="false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</row>
    <row r="257" customFormat="false" ht="15.75" hidden="false" customHeight="true" outlineLevel="0" collapsed="false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</row>
    <row r="258" customFormat="false" ht="15.75" hidden="false" customHeight="true" outlineLevel="0" collapsed="false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</row>
    <row r="259" customFormat="false" ht="15.75" hidden="false" customHeight="true" outlineLevel="0" collapsed="false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</row>
    <row r="260" customFormat="false" ht="15.75" hidden="false" customHeight="true" outlineLevel="0" collapsed="false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</row>
    <row r="261" customFormat="false" ht="15.75" hidden="false" customHeight="true" outlineLevel="0" collapsed="false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</row>
    <row r="262" customFormat="false" ht="15.75" hidden="false" customHeight="true" outlineLevel="0" collapsed="false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</row>
    <row r="263" customFormat="false" ht="15.75" hidden="false" customHeight="true" outlineLevel="0" collapsed="false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</row>
    <row r="264" customFormat="false" ht="15.75" hidden="false" customHeight="true" outlineLevel="0" collapsed="false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</row>
    <row r="265" customFormat="false" ht="15.75" hidden="false" customHeight="true" outlineLevel="0" collapsed="false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</row>
    <row r="266" customFormat="false" ht="15.75" hidden="false" customHeight="true" outlineLevel="0" collapsed="false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</row>
    <row r="267" customFormat="false" ht="15.75" hidden="false" customHeight="true" outlineLevel="0" collapsed="false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</row>
    <row r="268" customFormat="false" ht="15.75" hidden="false" customHeight="true" outlineLevel="0" collapsed="false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</row>
    <row r="269" customFormat="false" ht="15.75" hidden="false" customHeight="true" outlineLevel="0" collapsed="false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</row>
    <row r="270" customFormat="false" ht="15.75" hidden="false" customHeight="true" outlineLevel="0" collapsed="false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</row>
    <row r="271" customFormat="false" ht="15.75" hidden="false" customHeight="true" outlineLevel="0" collapsed="false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</row>
    <row r="272" customFormat="false" ht="15.75" hidden="false" customHeight="true" outlineLevel="0" collapsed="false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</row>
    <row r="273" customFormat="false" ht="15.75" hidden="false" customHeight="true" outlineLevel="0" collapsed="false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</row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</sheetData>
  <mergeCells count="46">
    <mergeCell ref="B2:F6"/>
    <mergeCell ref="B12:C13"/>
    <mergeCell ref="B15:F15"/>
    <mergeCell ref="B16:B17"/>
    <mergeCell ref="C16:D17"/>
    <mergeCell ref="E16:F16"/>
    <mergeCell ref="B19:F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B31:F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B44:F44"/>
    <mergeCell ref="C45:D45"/>
    <mergeCell ref="C46:D46"/>
    <mergeCell ref="C47:D47"/>
    <mergeCell ref="C48:D48"/>
    <mergeCell ref="C49:D49"/>
    <mergeCell ref="C50:D50"/>
    <mergeCell ref="B52:F52"/>
    <mergeCell ref="C55:D55"/>
    <mergeCell ref="B56:D56"/>
    <mergeCell ref="C59:G59"/>
    <mergeCell ref="C60:F60"/>
    <mergeCell ref="C63:G63"/>
    <mergeCell ref="C64:G64"/>
    <mergeCell ref="B67:F71"/>
    <mergeCell ref="B72:F72"/>
    <mergeCell ref="B73:F73"/>
  </mergeCells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1"/>
  <sheetViews>
    <sheetView showFormulas="false" showGridLines="false" showRowColHeaders="true" showZeros="true" rightToLeft="false" tabSelected="false" showOutlineSymbols="true" defaultGridColor="true" view="pageBreakPreview" topLeftCell="A1" colorId="64" zoomScale="100" zoomScaleNormal="80" zoomScalePageLayoutView="100" workbookViewId="0">
      <selection pane="topLeft" activeCell="H22" activeCellId="0" sqref="H22"/>
    </sheetView>
  </sheetViews>
  <sheetFormatPr defaultColWidth="12.625" defaultRowHeight="15" customHeight="true" zeroHeight="false" outlineLevelRow="0" outlineLevelCol="0"/>
  <cols>
    <col collapsed="false" customWidth="true" hidden="false" outlineLevel="0" max="1" min="1" style="0" width="3.25"/>
    <col collapsed="false" customWidth="true" hidden="false" outlineLevel="0" max="2" min="2" style="0" width="13.25"/>
    <col collapsed="false" customWidth="true" hidden="false" outlineLevel="0" max="3" min="3" style="0" width="70.12"/>
    <col collapsed="false" customWidth="true" hidden="false" outlineLevel="0" max="5" min="4" style="0" width="28.76"/>
    <col collapsed="false" customWidth="true" hidden="false" outlineLevel="0" max="6" min="6" style="0" width="18.25"/>
    <col collapsed="false" customWidth="true" hidden="false" outlineLevel="0" max="7" min="7" style="0" width="3.25"/>
    <col collapsed="false" customWidth="true" hidden="false" outlineLevel="0" max="8" min="8" style="0" width="24.25"/>
    <col collapsed="false" customWidth="true" hidden="false" outlineLevel="0" max="9" min="9" style="124" width="21.75"/>
    <col collapsed="false" customWidth="true" hidden="false" outlineLevel="0" max="10" min="10" style="125" width="15.12"/>
    <col collapsed="false" customWidth="true" hidden="false" outlineLevel="0" max="11" min="11" style="124" width="23.88"/>
    <col collapsed="false" customWidth="true" hidden="false" outlineLevel="0" max="12" min="12" style="125" width="15.5"/>
    <col collapsed="false" customWidth="true" hidden="false" outlineLevel="0" max="13" min="13" style="0" width="13.76"/>
    <col collapsed="false" customWidth="true" hidden="false" outlineLevel="0" max="14" min="14" style="0" width="2.76"/>
    <col collapsed="false" customWidth="true" hidden="false" outlineLevel="0" max="15" min="15" style="0" width="13.76"/>
  </cols>
  <sheetData>
    <row r="1" customFormat="false" ht="15" hidden="false" customHeight="false" outlineLevel="0" collapsed="false">
      <c r="A1" s="54"/>
      <c r="B1" s="2"/>
      <c r="C1" s="22"/>
      <c r="D1" s="22"/>
      <c r="E1" s="22"/>
      <c r="F1" s="22"/>
      <c r="G1" s="54"/>
      <c r="H1" s="54"/>
      <c r="I1" s="126"/>
      <c r="J1" s="127"/>
      <c r="K1" s="62"/>
      <c r="L1" s="127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customFormat="false" ht="18.75" hidden="false" customHeight="true" outlineLevel="0" collapsed="false">
      <c r="A2" s="52"/>
      <c r="B2" s="4" t="s">
        <v>135</v>
      </c>
      <c r="C2" s="4"/>
      <c r="D2" s="4"/>
      <c r="E2" s="4"/>
      <c r="F2" s="4"/>
      <c r="G2" s="52"/>
      <c r="H2" s="53"/>
      <c r="I2" s="128"/>
      <c r="J2" s="129"/>
      <c r="K2" s="128"/>
      <c r="L2" s="129"/>
      <c r="M2" s="52"/>
      <c r="N2" s="52"/>
      <c r="O2" s="52"/>
      <c r="P2" s="52"/>
      <c r="Q2" s="52"/>
      <c r="R2" s="52"/>
      <c r="S2" s="52"/>
      <c r="T2" s="52"/>
      <c r="U2" s="52"/>
      <c r="V2" s="54"/>
      <c r="W2" s="54"/>
      <c r="X2" s="54"/>
      <c r="Y2" s="54"/>
      <c r="Z2" s="1"/>
    </row>
    <row r="3" customFormat="false" ht="18.75" hidden="false" customHeight="true" outlineLevel="0" collapsed="false">
      <c r="A3" s="52"/>
      <c r="B3" s="4"/>
      <c r="C3" s="4"/>
      <c r="D3" s="4"/>
      <c r="E3" s="4"/>
      <c r="F3" s="4"/>
      <c r="G3" s="52"/>
      <c r="H3" s="53"/>
      <c r="I3" s="128"/>
      <c r="J3" s="129"/>
      <c r="K3" s="128"/>
      <c r="L3" s="129"/>
      <c r="M3" s="52"/>
      <c r="N3" s="52"/>
      <c r="O3" s="52"/>
      <c r="P3" s="52"/>
      <c r="Q3" s="52"/>
      <c r="R3" s="52"/>
      <c r="S3" s="52"/>
      <c r="T3" s="52"/>
      <c r="U3" s="52"/>
      <c r="V3" s="54"/>
      <c r="W3" s="54"/>
      <c r="X3" s="54"/>
      <c r="Y3" s="54"/>
      <c r="Z3" s="1"/>
    </row>
    <row r="4" customFormat="false" ht="18.75" hidden="false" customHeight="true" outlineLevel="0" collapsed="false">
      <c r="A4" s="52"/>
      <c r="B4" s="4"/>
      <c r="C4" s="4"/>
      <c r="D4" s="4"/>
      <c r="E4" s="4"/>
      <c r="F4" s="4"/>
      <c r="G4" s="52"/>
      <c r="H4" s="53"/>
      <c r="I4" s="128"/>
      <c r="J4" s="129"/>
      <c r="K4" s="128"/>
      <c r="L4" s="129"/>
      <c r="M4" s="52"/>
      <c r="N4" s="52"/>
      <c r="O4" s="52"/>
      <c r="P4" s="52"/>
      <c r="Q4" s="52"/>
      <c r="R4" s="52"/>
      <c r="S4" s="52"/>
      <c r="T4" s="52"/>
      <c r="U4" s="52"/>
      <c r="V4" s="54"/>
      <c r="W4" s="54"/>
      <c r="X4" s="54"/>
      <c r="Y4" s="54"/>
      <c r="Z4" s="1"/>
    </row>
    <row r="5" customFormat="false" ht="18.75" hidden="false" customHeight="true" outlineLevel="0" collapsed="false">
      <c r="A5" s="52"/>
      <c r="B5" s="4"/>
      <c r="C5" s="4"/>
      <c r="D5" s="4"/>
      <c r="E5" s="4"/>
      <c r="F5" s="4"/>
      <c r="G5" s="52"/>
      <c r="H5" s="53"/>
      <c r="I5" s="128"/>
      <c r="J5" s="129"/>
      <c r="K5" s="128"/>
      <c r="L5" s="129"/>
      <c r="M5" s="52"/>
      <c r="N5" s="52"/>
      <c r="O5" s="52"/>
      <c r="P5" s="52"/>
      <c r="Q5" s="52"/>
      <c r="R5" s="52"/>
      <c r="S5" s="52"/>
      <c r="T5" s="52"/>
      <c r="U5" s="52"/>
      <c r="V5" s="54"/>
      <c r="W5" s="54"/>
      <c r="X5" s="54"/>
      <c r="Y5" s="54"/>
      <c r="Z5" s="1"/>
    </row>
    <row r="6" customFormat="false" ht="18.75" hidden="false" customHeight="true" outlineLevel="0" collapsed="false">
      <c r="A6" s="52"/>
      <c r="B6" s="4"/>
      <c r="C6" s="4"/>
      <c r="D6" s="4"/>
      <c r="E6" s="4"/>
      <c r="F6" s="4"/>
      <c r="G6" s="52"/>
      <c r="H6" s="53"/>
      <c r="I6" s="128"/>
      <c r="J6" s="129"/>
      <c r="K6" s="128"/>
      <c r="L6" s="129"/>
      <c r="M6" s="52"/>
      <c r="N6" s="52"/>
      <c r="O6" s="52"/>
      <c r="P6" s="52"/>
      <c r="Q6" s="52"/>
      <c r="R6" s="52"/>
      <c r="S6" s="52"/>
      <c r="T6" s="52"/>
      <c r="U6" s="52"/>
      <c r="V6" s="54"/>
      <c r="W6" s="54"/>
      <c r="X6" s="54"/>
      <c r="Y6" s="54"/>
      <c r="Z6" s="1"/>
    </row>
    <row r="7" customFormat="false" ht="15" hidden="false" customHeight="true" outlineLevel="0" collapsed="false">
      <c r="A7" s="55"/>
      <c r="B7" s="5"/>
      <c r="C7" s="5"/>
      <c r="D7" s="5"/>
      <c r="E7" s="5"/>
      <c r="F7" s="5"/>
      <c r="G7" s="55"/>
      <c r="H7" s="56"/>
      <c r="I7" s="5"/>
      <c r="J7" s="130"/>
      <c r="K7" s="5"/>
      <c r="L7" s="130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1"/>
    </row>
    <row r="8" customFormat="false" ht="15" hidden="false" customHeight="true" outlineLevel="0" collapsed="false">
      <c r="A8" s="55"/>
      <c r="B8" s="57" t="str">
        <f aca="false">'DADOS GERAIS'!B8</f>
        <v>Secretaria de Atenção Especializada à Saúde</v>
      </c>
      <c r="C8" s="58"/>
      <c r="D8" s="59" t="s">
        <v>23</v>
      </c>
      <c r="E8" s="59" t="s">
        <v>24</v>
      </c>
      <c r="F8" s="60" t="str">
        <f aca="false">'DADOS GERAIS'!$B$22</f>
        <v>Data:</v>
      </c>
      <c r="G8" s="55"/>
      <c r="H8" s="56"/>
      <c r="I8" s="5"/>
      <c r="J8" s="130"/>
      <c r="K8" s="5"/>
      <c r="L8" s="130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1"/>
    </row>
    <row r="9" customFormat="false" ht="15" hidden="false" customHeight="true" outlineLevel="0" collapsed="false">
      <c r="A9" s="55"/>
      <c r="B9" s="61" t="str">
        <f aca="false">'DADOS GERAIS'!B9</f>
        <v>Centro Especializado em Reabilitação - Área Construída: 2616,51 m²</v>
      </c>
      <c r="C9" s="62"/>
      <c r="D9" s="63" t="n">
        <f aca="false">'DADOS GERAIS'!C19</f>
        <v>0.252189371891892</v>
      </c>
      <c r="E9" s="63" t="n">
        <f aca="false">'ENCARGOS SOCIAIS'!F56</f>
        <v>0.5667</v>
      </c>
      <c r="F9" s="64" t="str">
        <f aca="false">'DADOS GERAIS'!$C$22</f>
        <v>13/02/2026</v>
      </c>
      <c r="G9" s="55"/>
      <c r="H9" s="56"/>
      <c r="I9" s="5"/>
      <c r="J9" s="130"/>
      <c r="K9" s="5"/>
      <c r="L9" s="130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1"/>
    </row>
    <row r="10" customFormat="false" ht="15" hidden="false" customHeight="true" outlineLevel="0" collapsed="false">
      <c r="A10" s="55"/>
      <c r="B10" s="65"/>
      <c r="C10" s="62"/>
      <c r="D10" s="1"/>
      <c r="E10" s="1"/>
      <c r="F10" s="66"/>
      <c r="G10" s="55"/>
      <c r="H10" s="56"/>
      <c r="I10" s="5"/>
      <c r="J10" s="130"/>
      <c r="K10" s="5"/>
      <c r="L10" s="130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1"/>
    </row>
    <row r="11" customFormat="false" ht="15" hidden="false" customHeight="true" outlineLevel="0" collapsed="false">
      <c r="A11" s="55"/>
      <c r="B11" s="67" t="str">
        <f aca="false">'DADOS GERAIS'!B11</f>
        <v>Bancos:</v>
      </c>
      <c r="C11" s="62"/>
      <c r="D11" s="68" t="s">
        <v>25</v>
      </c>
      <c r="E11" s="68" t="s">
        <v>26</v>
      </c>
      <c r="F11" s="69" t="str">
        <f aca="false">'DADOS GERAIS'!$B$23</f>
        <v>Revisão:</v>
      </c>
      <c r="G11" s="55"/>
      <c r="H11" s="56"/>
      <c r="I11" s="5"/>
      <c r="J11" s="130"/>
      <c r="K11" s="5"/>
      <c r="L11" s="130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1"/>
    </row>
    <row r="12" customFormat="false" ht="15" hidden="false" customHeight="true" outlineLevel="0" collapsed="false">
      <c r="A12" s="55"/>
      <c r="B12" s="70" t="str">
        <f aca="false">'DADOS GERAIS'!B12</f>
        <v>SINAPI (08/2025) - CPOS/CDHU (06/2025) - SBC (09/2025) - ORSE (06/2025) - IOPES (05/2025) - EMOP (08/2025) - SETOP (04/2025) - SEINFRA (028) - AGETOP CIVIL (06/2025) - FDE (04/2025) - SICRO3 (04/2025) - SIURB (01/2025) - AGESUL (06/2025)</v>
      </c>
      <c r="C12" s="70"/>
      <c r="D12" s="63" t="n">
        <f aca="false">'DADOS GERAIS'!C20</f>
        <v>0.167849461292045</v>
      </c>
      <c r="E12" s="63" t="n">
        <f aca="false">'ENCARGOS SOCIAIS'!E56</f>
        <v>0.9612388</v>
      </c>
      <c r="F12" s="64" t="str">
        <f aca="false">'DADOS GERAIS'!$C$23</f>
        <v>GPPE01</v>
      </c>
      <c r="G12" s="55"/>
      <c r="H12" s="56"/>
      <c r="I12" s="5"/>
      <c r="J12" s="130"/>
      <c r="K12" s="5"/>
      <c r="L12" s="130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1"/>
    </row>
    <row r="13" customFormat="false" ht="30" hidden="false" customHeight="true" outlineLevel="0" collapsed="false">
      <c r="A13" s="55"/>
      <c r="B13" s="70"/>
      <c r="C13" s="70"/>
      <c r="D13" s="71"/>
      <c r="E13" s="71"/>
      <c r="F13" s="72"/>
      <c r="G13" s="55"/>
      <c r="H13" s="56"/>
      <c r="I13" s="5"/>
      <c r="J13" s="130"/>
      <c r="K13" s="5"/>
      <c r="L13" s="130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1"/>
    </row>
    <row r="14" customFormat="false" ht="15" hidden="false" customHeight="true" outlineLevel="0" collapsed="false">
      <c r="A14" s="55"/>
      <c r="B14" s="94"/>
      <c r="C14" s="5"/>
      <c r="D14" s="5"/>
      <c r="E14" s="5"/>
      <c r="F14" s="5"/>
      <c r="G14" s="55"/>
      <c r="H14" s="1"/>
      <c r="I14" s="131"/>
      <c r="J14" s="132"/>
      <c r="K14" s="5"/>
      <c r="L14" s="132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1"/>
    </row>
    <row r="15" customFormat="false" ht="15" hidden="false" customHeight="true" outlineLevel="0" collapsed="false">
      <c r="A15" s="96"/>
      <c r="B15" s="92" t="s">
        <v>28</v>
      </c>
      <c r="C15" s="133" t="s">
        <v>29</v>
      </c>
      <c r="D15" s="134"/>
      <c r="E15" s="134" t="s">
        <v>136</v>
      </c>
      <c r="F15" s="93" t="s">
        <v>137</v>
      </c>
      <c r="G15" s="54"/>
      <c r="H15" s="135"/>
      <c r="I15" s="131"/>
      <c r="J15" s="132"/>
      <c r="K15" s="131"/>
      <c r="L15" s="132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customFormat="false" ht="15" hidden="false" customHeight="true" outlineLevel="0" collapsed="false">
      <c r="A16" s="96"/>
      <c r="B16" s="136"/>
      <c r="C16" s="137"/>
      <c r="D16" s="137"/>
      <c r="E16" s="136"/>
      <c r="F16" s="136"/>
      <c r="G16" s="54"/>
      <c r="H16" s="55"/>
      <c r="I16" s="131"/>
      <c r="J16" s="132"/>
      <c r="K16" s="131"/>
      <c r="L16" s="132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customFormat="false" ht="15" hidden="false" customHeight="true" outlineLevel="0" collapsed="false">
      <c r="A17" s="55"/>
      <c r="B17" s="138" t="n">
        <v>1</v>
      </c>
      <c r="C17" s="139" t="str">
        <f aca="false" t="array" ref="C17:C17">INDEX('ORC. SINTÉTICO'!$E:$E,MATCH($B17,'ORC. SINTÉTICO'!$B:$B,0))</f>
        <v>SERVIÇOS PRELIMINARES E INDIRETOS</v>
      </c>
      <c r="D17" s="140"/>
      <c r="E17" s="141" t="n">
        <f aca="false" t="array" ref="E17:E17">INDEX('ORC. SINTÉTICO'!$J:$J,MATCH($B17,'ORC. SINTÉTICO'!$B:$B,0))</f>
        <v>541761.49</v>
      </c>
      <c r="F17" s="142" t="n">
        <f aca="false">IFERROR(E17/$E$40,"-")</f>
        <v>0.0496756301040547</v>
      </c>
      <c r="G17" s="54"/>
      <c r="H17" s="143"/>
      <c r="I17" s="131"/>
      <c r="J17" s="132"/>
      <c r="K17" s="131"/>
      <c r="L17" s="132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4"/>
      <c r="Y17" s="54"/>
      <c r="Z17" s="54"/>
    </row>
    <row r="18" customFormat="false" ht="15" hidden="false" customHeight="true" outlineLevel="0" collapsed="false">
      <c r="A18" s="55"/>
      <c r="B18" s="138" t="n">
        <v>2</v>
      </c>
      <c r="C18" s="139" t="str">
        <f aca="false" t="array" ref="C18:C18">INDEX('ORC. SINTÉTICO'!$E:$E,MATCH($B18,'ORC. SINTÉTICO'!$B:$B,0))</f>
        <v>FUNDAÇÃO</v>
      </c>
      <c r="D18" s="140"/>
      <c r="E18" s="141" t="n">
        <f aca="false" t="array" ref="E18:E18">INDEX('ORC. SINTÉTICO'!$J:$J,MATCH($B18,'ORC. SINTÉTICO'!$B:$B,0))</f>
        <v>1012449.4</v>
      </c>
      <c r="F18" s="142" t="n">
        <f aca="false">IFERROR(E18/$E$40,"-")</f>
        <v>0.0928343243693311</v>
      </c>
      <c r="G18" s="54"/>
      <c r="H18" s="143"/>
      <c r="I18" s="144"/>
      <c r="J18" s="132"/>
      <c r="K18" s="144"/>
      <c r="L18" s="132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4"/>
      <c r="Y18" s="54"/>
      <c r="Z18" s="54"/>
    </row>
    <row r="19" customFormat="false" ht="15" hidden="false" customHeight="true" outlineLevel="0" collapsed="false">
      <c r="A19" s="55"/>
      <c r="B19" s="138" t="n">
        <v>3</v>
      </c>
      <c r="C19" s="139" t="str">
        <f aca="false" t="array" ref="C19:C19">INDEX('ORC. SINTÉTICO'!$E:$E,MATCH($B19,'ORC. SINTÉTICO'!$B:$B,0))</f>
        <v>ESTRUTURA</v>
      </c>
      <c r="D19" s="140"/>
      <c r="E19" s="141" t="n">
        <f aca="false" t="array" ref="E19:E19">INDEX('ORC. SINTÉTICO'!$J:$J,MATCH($B19,'ORC. SINTÉTICO'!$B:$B,0))</f>
        <v>2605036.15</v>
      </c>
      <c r="F19" s="142" t="n">
        <f aca="false">IFERROR(E19/$E$40,"-")</f>
        <v>0.238863069051089</v>
      </c>
      <c r="G19" s="54"/>
      <c r="H19" s="143"/>
      <c r="I19" s="131"/>
      <c r="J19" s="132"/>
      <c r="K19" s="144"/>
      <c r="L19" s="132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4"/>
      <c r="Y19" s="54"/>
      <c r="Z19" s="54"/>
    </row>
    <row r="20" customFormat="false" ht="15" hidden="false" customHeight="true" outlineLevel="0" collapsed="false">
      <c r="A20" s="55"/>
      <c r="B20" s="138" t="n">
        <v>4</v>
      </c>
      <c r="C20" s="139" t="str">
        <f aca="false" t="array" ref="C20:C20">INDEX('ORC. SINTÉTICO'!$E:$E,MATCH($B20,'ORC. SINTÉTICO'!$B:$B,0))</f>
        <v>ALVENARIA, VEDAÇÕES E DIVISÓRIAS</v>
      </c>
      <c r="D20" s="145"/>
      <c r="E20" s="141" t="n">
        <f aca="false" t="array" ref="E20:E20">INDEX('ORC. SINTÉTICO'!$J:$J,MATCH($B20,'ORC. SINTÉTICO'!$B:$B,0))</f>
        <v>571052.95</v>
      </c>
      <c r="F20" s="142" t="n">
        <f aca="false">IFERROR(E20/$E$40,"-")</f>
        <v>0.0523614462039915</v>
      </c>
      <c r="G20" s="54"/>
      <c r="H20" s="143"/>
      <c r="I20" s="131"/>
      <c r="J20" s="132"/>
      <c r="K20" s="131"/>
      <c r="L20" s="132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4"/>
      <c r="Y20" s="54"/>
      <c r="Z20" s="54"/>
    </row>
    <row r="21" customFormat="false" ht="15" hidden="false" customHeight="true" outlineLevel="0" collapsed="false">
      <c r="A21" s="55"/>
      <c r="B21" s="138" t="n">
        <v>5</v>
      </c>
      <c r="C21" s="139" t="str">
        <f aca="false" t="array" ref="C21:C21">INDEX('ORC. SINTÉTICO'!$E:$E,MATCH($B21,'ORC. SINTÉTICO'!$B:$B,0))</f>
        <v>COBERTURA</v>
      </c>
      <c r="D21" s="140"/>
      <c r="E21" s="141" t="n">
        <f aca="false" t="array" ref="E21:E21">INDEX('ORC. SINTÉTICO'!$J:$J,MATCH($B21,'ORC. SINTÉTICO'!$B:$B,0))</f>
        <v>707826.4</v>
      </c>
      <c r="F21" s="142" t="n">
        <f aca="false">IFERROR(E21/$E$40,"-")</f>
        <v>0.0649025873438968</v>
      </c>
      <c r="G21" s="54"/>
      <c r="H21" s="143"/>
      <c r="I21" s="144"/>
      <c r="J21" s="132"/>
      <c r="K21" s="144"/>
      <c r="L21" s="132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4"/>
      <c r="Y21" s="54"/>
      <c r="Z21" s="54"/>
    </row>
    <row r="22" customFormat="false" ht="15" hidden="false" customHeight="true" outlineLevel="0" collapsed="false">
      <c r="A22" s="55"/>
      <c r="B22" s="138" t="n">
        <v>6</v>
      </c>
      <c r="C22" s="139" t="str">
        <f aca="false" t="array" ref="C22:C22">INDEX('ORC. SINTÉTICO'!$E:$E,MATCH($B22,'ORC. SINTÉTICO'!$B:$B,0))</f>
        <v>COMPARTIMENTO RESERVATÓRIO (ALVENARIA E ACABAMENTOS)</v>
      </c>
      <c r="D22" s="140"/>
      <c r="E22" s="141" t="n">
        <f aca="false" t="array" ref="E22:E22">INDEX('ORC. SINTÉTICO'!$J:$J,MATCH($B22,'ORC. SINTÉTICO'!$B:$B,0))</f>
        <v>17338.07</v>
      </c>
      <c r="F22" s="142" t="n">
        <f aca="false">IFERROR(E22/$E$40,"-")</f>
        <v>0.00158977625382381</v>
      </c>
      <c r="G22" s="54"/>
      <c r="H22" s="143"/>
      <c r="I22" s="131"/>
      <c r="J22" s="132"/>
      <c r="K22" s="131"/>
      <c r="L22" s="132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4"/>
      <c r="Y22" s="54"/>
      <c r="Z22" s="54"/>
    </row>
    <row r="23" customFormat="false" ht="15" hidden="false" customHeight="true" outlineLevel="0" collapsed="false">
      <c r="A23" s="55"/>
      <c r="B23" s="138" t="n">
        <v>7</v>
      </c>
      <c r="C23" s="139" t="str">
        <f aca="false" t="array" ref="C23:C23">INDEX('ORC. SINTÉTICO'!$E:$E,MATCH($B23,'ORC. SINTÉTICO'!$B:$B,0))</f>
        <v>ESQUADRIAS E GUARDA-CORPOS</v>
      </c>
      <c r="D23" s="145"/>
      <c r="E23" s="141" t="n">
        <f aca="false" t="array" ref="E23:E23">INDEX('ORC. SINTÉTICO'!$J:$J,MATCH($B23,'ORC. SINTÉTICO'!$B:$B,0))</f>
        <v>754146.81</v>
      </c>
      <c r="F23" s="142" t="n">
        <f aca="false">IFERROR(E23/$E$40,"-")</f>
        <v>0.0691498356180925</v>
      </c>
      <c r="G23" s="54"/>
      <c r="H23" s="143"/>
      <c r="I23" s="131"/>
      <c r="J23" s="132"/>
      <c r="K23" s="131"/>
      <c r="L23" s="132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4"/>
      <c r="Y23" s="54"/>
      <c r="Z23" s="54"/>
    </row>
    <row r="24" customFormat="false" ht="15" hidden="false" customHeight="true" outlineLevel="0" collapsed="false">
      <c r="A24" s="55"/>
      <c r="B24" s="138" t="n">
        <v>8</v>
      </c>
      <c r="C24" s="139" t="str">
        <f aca="false" t="array" ref="C24:C24">INDEX('ORC. SINTÉTICO'!$E:$E,MATCH($B24,'ORC. SINTÉTICO'!$B:$B,0))</f>
        <v>REVESTIMENTO DE PAREDE</v>
      </c>
      <c r="D24" s="140"/>
      <c r="E24" s="141" t="n">
        <f aca="false" t="array" ref="E24:E24">INDEX('ORC. SINTÉTICO'!$J:$J,MATCH($B24,'ORC. SINTÉTICO'!$B:$B,0))</f>
        <v>273332.04</v>
      </c>
      <c r="F24" s="142" t="n">
        <f aca="false">IFERROR(E24/$E$40,"-")</f>
        <v>0.0250625811639485</v>
      </c>
      <c r="G24" s="54"/>
      <c r="H24" s="143"/>
      <c r="I24" s="131"/>
      <c r="J24" s="132"/>
      <c r="K24" s="131"/>
      <c r="L24" s="132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4"/>
      <c r="Y24" s="54"/>
      <c r="Z24" s="54"/>
    </row>
    <row r="25" customFormat="false" ht="15" hidden="false" customHeight="true" outlineLevel="0" collapsed="false">
      <c r="A25" s="55"/>
      <c r="B25" s="138" t="n">
        <v>9</v>
      </c>
      <c r="C25" s="139" t="str">
        <f aca="false" t="array" ref="C25:C25">INDEX('ORC. SINTÉTICO'!$E:$E,MATCH($B25,'ORC. SINTÉTICO'!$B:$B,0))</f>
        <v>REVESTIMENTO DE PISO INTERNO</v>
      </c>
      <c r="D25" s="140"/>
      <c r="E25" s="141" t="n">
        <f aca="false" t="array" ref="E25:E25">INDEX('ORC. SINTÉTICO'!$J:$J,MATCH($B25,'ORC. SINTÉTICO'!$B:$B,0))</f>
        <v>562686.42</v>
      </c>
      <c r="F25" s="142" t="n">
        <f aca="false">IFERROR(E25/$E$40,"-")</f>
        <v>0.0515942956087462</v>
      </c>
      <c r="G25" s="54"/>
      <c r="H25" s="143"/>
      <c r="I25" s="131"/>
      <c r="J25" s="132"/>
      <c r="K25" s="131"/>
      <c r="L25" s="132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4"/>
      <c r="Y25" s="54"/>
      <c r="Z25" s="54"/>
    </row>
    <row r="26" customFormat="false" ht="15" hidden="false" customHeight="true" outlineLevel="0" collapsed="false">
      <c r="A26" s="55"/>
      <c r="B26" s="138" t="n">
        <v>10</v>
      </c>
      <c r="C26" s="139" t="str">
        <f aca="false" t="array" ref="C26:C26">INDEX('ORC. SINTÉTICO'!$E:$E,MATCH($B26,'ORC. SINTÉTICO'!$B:$B,0))</f>
        <v>REVESTIMENTO DE PISO EXTERNO</v>
      </c>
      <c r="D26" s="140"/>
      <c r="E26" s="141" t="n">
        <f aca="false" t="array" ref="E26:E26">INDEX('ORC. SINTÉTICO'!$J:$J,MATCH($B26,'ORC. SINTÉTICO'!$B:$B,0))</f>
        <v>413536.25</v>
      </c>
      <c r="F26" s="142" t="n">
        <f aca="false">IFERROR(E26/$E$40,"-")</f>
        <v>0.0379182983080209</v>
      </c>
      <c r="G26" s="54"/>
      <c r="H26" s="143"/>
      <c r="I26" s="144"/>
      <c r="J26" s="132"/>
      <c r="K26" s="144"/>
      <c r="L26" s="132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4"/>
      <c r="Y26" s="54"/>
      <c r="Z26" s="54"/>
    </row>
    <row r="27" customFormat="false" ht="15" hidden="false" customHeight="true" outlineLevel="0" collapsed="false">
      <c r="A27" s="55"/>
      <c r="B27" s="138" t="n">
        <v>11</v>
      </c>
      <c r="C27" s="139" t="str">
        <f aca="false" t="array" ref="C27:C27">INDEX('ORC. SINTÉTICO'!$E:$E,MATCH($B27,'ORC. SINTÉTICO'!$B:$B,0))</f>
        <v>REVESTIMENTO DE TETO</v>
      </c>
      <c r="D27" s="140"/>
      <c r="E27" s="141" t="n">
        <f aca="false" t="array" ref="E27:E27">INDEX('ORC. SINTÉTICO'!$J:$J,MATCH($B27,'ORC. SINTÉTICO'!$B:$B,0))</f>
        <v>200244.31</v>
      </c>
      <c r="F27" s="142" t="n">
        <f aca="false">IFERROR(E27/$E$40,"-")</f>
        <v>0.0183609622640429</v>
      </c>
      <c r="G27" s="54"/>
      <c r="H27" s="143"/>
      <c r="I27" s="131"/>
      <c r="J27" s="132"/>
      <c r="K27" s="131"/>
      <c r="L27" s="132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4"/>
      <c r="Y27" s="54"/>
      <c r="Z27" s="54"/>
    </row>
    <row r="28" customFormat="false" ht="15" hidden="false" customHeight="true" outlineLevel="0" collapsed="false">
      <c r="A28" s="55"/>
      <c r="B28" s="138" t="n">
        <v>12</v>
      </c>
      <c r="C28" s="139" t="str">
        <f aca="false" t="array" ref="C28:C28">INDEX('ORC. SINTÉTICO'!$E:$E,MATCH($B28,'ORC. SINTÉTICO'!$B:$B,0))</f>
        <v>FACHADA</v>
      </c>
      <c r="D28" s="140"/>
      <c r="E28" s="141" t="n">
        <f aca="false" t="array" ref="E28:E28">INDEX('ORC. SINTÉTICO'!$J:$J,MATCH($B28,'ORC. SINTÉTICO'!$B:$B,0))</f>
        <v>44220.89</v>
      </c>
      <c r="F28" s="142" t="n">
        <f aca="false">IFERROR(E28/$E$40,"-")</f>
        <v>0.00405473739839296</v>
      </c>
      <c r="G28" s="54"/>
      <c r="H28" s="143"/>
      <c r="I28" s="131"/>
      <c r="J28" s="132"/>
      <c r="K28" s="131"/>
      <c r="L28" s="132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4"/>
      <c r="Y28" s="54"/>
      <c r="Z28" s="54"/>
    </row>
    <row r="29" customFormat="false" ht="15" hidden="false" customHeight="true" outlineLevel="0" collapsed="false">
      <c r="A29" s="55"/>
      <c r="B29" s="138" t="n">
        <v>13</v>
      </c>
      <c r="C29" s="139" t="str">
        <f aca="false" t="array" ref="C29:C29">INDEX('ORC. SINTÉTICO'!$E:$E,MATCH($B29,'ORC. SINTÉTICO'!$B:$B,0))</f>
        <v>PINTURA</v>
      </c>
      <c r="D29" s="140"/>
      <c r="E29" s="141" t="n">
        <f aca="false" t="array" ref="E29:E29">INDEX('ORC. SINTÉTICO'!$J:$J,MATCH($B29,'ORC. SINTÉTICO'!$B:$B,0))</f>
        <v>387023.46</v>
      </c>
      <c r="F29" s="142" t="n">
        <f aca="false">IFERROR(E29/$E$40,"-")</f>
        <v>0.0354872662517068</v>
      </c>
      <c r="G29" s="54"/>
      <c r="H29" s="143"/>
      <c r="I29" s="131"/>
      <c r="J29" s="132"/>
      <c r="K29" s="131"/>
      <c r="L29" s="132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4"/>
      <c r="Y29" s="54"/>
      <c r="Z29" s="54"/>
    </row>
    <row r="30" customFormat="false" ht="15" hidden="false" customHeight="true" outlineLevel="0" collapsed="false">
      <c r="A30" s="55"/>
      <c r="B30" s="138" t="n">
        <v>14</v>
      </c>
      <c r="C30" s="139" t="str">
        <f aca="false" t="array" ref="C30:C30">INDEX('ORC. SINTÉTICO'!$E:$E,MATCH($B30,'ORC. SINTÉTICO'!$B:$B,0))</f>
        <v>MARMORARIA</v>
      </c>
      <c r="D30" s="140"/>
      <c r="E30" s="141" t="n">
        <f aca="false" t="array" ref="E30:E30">INDEX('ORC. SINTÉTICO'!$J:$J,MATCH($B30,'ORC. SINTÉTICO'!$B:$B,0))</f>
        <v>69966.9</v>
      </c>
      <c r="F30" s="142" t="n">
        <f aca="false">IFERROR(E30/$E$40,"-")</f>
        <v>0.00641546124647469</v>
      </c>
      <c r="G30" s="54"/>
      <c r="H30" s="143"/>
      <c r="I30" s="131"/>
      <c r="J30" s="132"/>
      <c r="K30" s="131"/>
      <c r="L30" s="132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4"/>
      <c r="Y30" s="54"/>
      <c r="Z30" s="54"/>
    </row>
    <row r="31" customFormat="false" ht="15" hidden="false" customHeight="true" outlineLevel="0" collapsed="false">
      <c r="A31" s="55"/>
      <c r="B31" s="138" t="n">
        <v>15</v>
      </c>
      <c r="C31" s="139" t="str">
        <f aca="false" t="array" ref="C31:C31">INDEX('ORC. SINTÉTICO'!$E:$E,MATCH($B31,'ORC. SINTÉTICO'!$B:$B,0))</f>
        <v>LOUÇAS, METAIS E ACESSÓRIOS</v>
      </c>
      <c r="D31" s="140"/>
      <c r="E31" s="141" t="n">
        <f aca="false" t="array" ref="E31:E31">INDEX('ORC. SINTÉTICO'!$J:$J,MATCH($B31,'ORC. SINTÉTICO'!$B:$B,0))</f>
        <v>153149.27</v>
      </c>
      <c r="F31" s="142" t="n">
        <f aca="false">IFERROR(E31/$E$40,"-")</f>
        <v>0.0140426859931037</v>
      </c>
      <c r="G31" s="54"/>
      <c r="H31" s="143"/>
      <c r="I31" s="131"/>
      <c r="J31" s="132"/>
      <c r="K31" s="144"/>
      <c r="L31" s="132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4"/>
      <c r="Y31" s="54"/>
      <c r="Z31" s="54"/>
    </row>
    <row r="32" customFormat="false" ht="15" hidden="false" customHeight="true" outlineLevel="0" collapsed="false">
      <c r="A32" s="55"/>
      <c r="B32" s="138" t="n">
        <v>16</v>
      </c>
      <c r="C32" s="139" t="str">
        <f aca="false" t="array" ref="C32:C32">INDEX('ORC. SINTÉTICO'!$E:$E,MATCH($B32,'ORC. SINTÉTICO'!$B:$B,0))</f>
        <v>INSTALAÇÕES HIDROSSANITÁRIAS E PPCI</v>
      </c>
      <c r="D32" s="140"/>
      <c r="E32" s="141" t="n">
        <f aca="false" t="array" ref="E32:E32">INDEX('ORC. SINTÉTICO'!$J:$J,MATCH($B32,'ORC. SINTÉTICO'!$B:$B,0))</f>
        <v>470449.53</v>
      </c>
      <c r="F32" s="142" t="n">
        <f aca="false">IFERROR(E32/$E$40,"-")</f>
        <v>0.0431368365346647</v>
      </c>
      <c r="G32" s="54"/>
      <c r="H32" s="143"/>
      <c r="I32" s="131"/>
      <c r="J32" s="132"/>
      <c r="K32" s="144"/>
      <c r="L32" s="132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4"/>
      <c r="Y32" s="54"/>
      <c r="Z32" s="54"/>
    </row>
    <row r="33" customFormat="false" ht="15" hidden="false" customHeight="true" outlineLevel="0" collapsed="false">
      <c r="A33" s="55"/>
      <c r="B33" s="138" t="n">
        <v>17</v>
      </c>
      <c r="C33" s="139" t="str">
        <f aca="false" t="array" ref="C33:C33">INDEX('ORC. SINTÉTICO'!$E:$E,MATCH($B33,'ORC. SINTÉTICO'!$B:$B,0))</f>
        <v>INSTALAÇÕES ELÉTRICAS</v>
      </c>
      <c r="D33" s="140"/>
      <c r="E33" s="141" t="n">
        <f aca="false" t="array" ref="E33:E33">INDEX('ORC. SINTÉTICO'!$J:$J,MATCH($B33,'ORC. SINTÉTICO'!$B:$B,0))</f>
        <v>708550.13</v>
      </c>
      <c r="F33" s="142" t="n">
        <f aca="false">IFERROR(E33/$E$40,"-")</f>
        <v>0.064968948176918</v>
      </c>
      <c r="G33" s="54"/>
      <c r="H33" s="143"/>
      <c r="I33" s="131"/>
      <c r="J33" s="132"/>
      <c r="K33" s="144"/>
      <c r="L33" s="132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4"/>
      <c r="Y33" s="54"/>
      <c r="Z33" s="54"/>
    </row>
    <row r="34" customFormat="false" ht="15" hidden="false" customHeight="true" outlineLevel="0" collapsed="false">
      <c r="A34" s="55"/>
      <c r="B34" s="138" t="n">
        <v>18</v>
      </c>
      <c r="C34" s="139" t="str">
        <f aca="false" t="array" ref="C34:C34">INDEX('ORC. SINTÉTICO'!$E:$E,MATCH($B34,'ORC. SINTÉTICO'!$B:$B,0))</f>
        <v>CLIMATIZAÇÃO</v>
      </c>
      <c r="D34" s="140"/>
      <c r="E34" s="141" t="n">
        <f aca="false" t="array" ref="E34:E34">INDEX('ORC. SINTÉTICO'!$J:$J,MATCH($B34,'ORC. SINTÉTICO'!$B:$B,0))</f>
        <v>395781.06</v>
      </c>
      <c r="F34" s="142" t="n">
        <f aca="false">IFERROR(E34/$E$40,"-")</f>
        <v>0.0362902751518028</v>
      </c>
      <c r="G34" s="54"/>
      <c r="H34" s="143"/>
      <c r="I34" s="131"/>
      <c r="J34" s="132"/>
      <c r="K34" s="131"/>
      <c r="L34" s="132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4"/>
      <c r="Y34" s="54"/>
      <c r="Z34" s="54"/>
    </row>
    <row r="35" customFormat="false" ht="15" hidden="false" customHeight="true" outlineLevel="0" collapsed="false">
      <c r="A35" s="55"/>
      <c r="B35" s="138" t="n">
        <v>19</v>
      </c>
      <c r="C35" s="139" t="str">
        <f aca="false" t="array" ref="C35:C35">INDEX('ORC. SINTÉTICO'!$E:$E,MATCH($B35,'ORC. SINTÉTICO'!$B:$B,0))</f>
        <v>DADOS E VOZ</v>
      </c>
      <c r="D35" s="140"/>
      <c r="E35" s="141" t="n">
        <f aca="false" t="array" ref="E35:E35">INDEX('ORC. SINTÉTICO'!$J:$J,MATCH($B35,'ORC. SINTÉTICO'!$B:$B,0))</f>
        <v>74904.26</v>
      </c>
      <c r="F35" s="142" t="n">
        <f aca="false">IFERROR(E35/$E$40,"-")</f>
        <v>0.00686818162911125</v>
      </c>
      <c r="G35" s="54"/>
      <c r="H35" s="143"/>
      <c r="I35" s="131"/>
      <c r="J35" s="132"/>
      <c r="K35" s="131"/>
      <c r="L35" s="132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4"/>
      <c r="Y35" s="54"/>
      <c r="Z35" s="54"/>
    </row>
    <row r="36" customFormat="false" ht="15" hidden="false" customHeight="true" outlineLevel="0" collapsed="false">
      <c r="A36" s="55"/>
      <c r="B36" s="138" t="n">
        <v>20</v>
      </c>
      <c r="C36" s="139" t="str">
        <f aca="false" t="array" ref="C36:C36">INDEX('ORC. SINTÉTICO'!$E:$E,MATCH($B36,'ORC. SINTÉTICO'!$B:$B,0))</f>
        <v>URBANIZAÇÃO</v>
      </c>
      <c r="D36" s="140"/>
      <c r="E36" s="141" t="n">
        <f aca="false" t="array" ref="E36:E36">INDEX('ORC. SINTÉTICO'!$J:$J,MATCH($B36,'ORC. SINTÉTICO'!$B:$B,0))</f>
        <v>402742.34</v>
      </c>
      <c r="F36" s="142" t="n">
        <f aca="false">IFERROR(E36/$E$40,"-")</f>
        <v>0.0369285744342615</v>
      </c>
      <c r="G36" s="54"/>
      <c r="H36" s="143"/>
      <c r="I36" s="131"/>
      <c r="J36" s="132"/>
      <c r="K36" s="131"/>
      <c r="L36" s="132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4"/>
      <c r="Y36" s="54"/>
      <c r="Z36" s="54"/>
    </row>
    <row r="37" customFormat="false" ht="15" hidden="false" customHeight="true" outlineLevel="0" collapsed="false">
      <c r="A37" s="55"/>
      <c r="B37" s="138" t="n">
        <v>21</v>
      </c>
      <c r="C37" s="139" t="str">
        <f aca="false" t="array" ref="C37:C37">INDEX('ORC. SINTÉTICO'!$E:$E,MATCH($B37,'ORC. SINTÉTICO'!$B:$B,0))</f>
        <v>SERVIÇOS COMPLEMENTARES (LIMPEZA GERAL)</v>
      </c>
      <c r="D37" s="140"/>
      <c r="E37" s="141" t="n">
        <f aca="false" t="array" ref="E37:E37">INDEX('ORC. SINTÉTICO'!$J:$J,MATCH($B37,'ORC. SINTÉTICO'!$B:$B,0))</f>
        <v>17957.31</v>
      </c>
      <c r="F37" s="142" t="n">
        <f aca="false">IFERROR(E37/$E$40,"-")</f>
        <v>0.00164655610575761</v>
      </c>
      <c r="G37" s="54"/>
      <c r="H37" s="143"/>
      <c r="I37" s="144"/>
      <c r="J37" s="132"/>
      <c r="K37" s="144"/>
      <c r="L37" s="132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4"/>
      <c r="Y37" s="54"/>
      <c r="Z37" s="54"/>
    </row>
    <row r="38" customFormat="false" ht="15" hidden="false" customHeight="true" outlineLevel="0" collapsed="false">
      <c r="A38" s="55"/>
      <c r="B38" s="138" t="n">
        <v>22</v>
      </c>
      <c r="C38" s="139" t="str">
        <f aca="false" t="array" ref="C38:C38">INDEX('ORC. SINTÉTICO'!$E:$E,MATCH($B38,'ORC. SINTÉTICO'!$B:$B,0))</f>
        <v>ATUALIZAÇÃO - PROJETO ELÉTRICO - GPPE</v>
      </c>
      <c r="D38" s="140"/>
      <c r="E38" s="141" t="n">
        <f aca="false" t="array" ref="E38:E38">INDEX('ORC. SINTÉTICO'!$J:$J,MATCH($B38,'ORC. SINTÉTICO'!$B:$B,0))</f>
        <v>521825.8</v>
      </c>
      <c r="F38" s="142" t="n">
        <f aca="false">IFERROR(E38/$E$40,"-")</f>
        <v>0.047847670788768</v>
      </c>
      <c r="G38" s="54"/>
      <c r="H38" s="143"/>
      <c r="I38" s="144"/>
      <c r="J38" s="132"/>
      <c r="K38" s="144"/>
      <c r="L38" s="132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4"/>
      <c r="Y38" s="54"/>
      <c r="Z38" s="54"/>
    </row>
    <row r="39" customFormat="false" ht="15" hidden="false" customHeight="true" outlineLevel="0" collapsed="false">
      <c r="A39" s="96"/>
      <c r="B39" s="136"/>
      <c r="C39" s="146"/>
      <c r="D39" s="146"/>
      <c r="E39" s="136"/>
      <c r="F39" s="136"/>
      <c r="G39" s="54"/>
      <c r="H39" s="143"/>
      <c r="I39" s="131"/>
      <c r="J39" s="132"/>
      <c r="K39" s="131"/>
      <c r="L39" s="132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customFormat="false" ht="15" hidden="false" customHeight="true" outlineLevel="0" collapsed="false">
      <c r="A40" s="96"/>
      <c r="B40" s="92" t="s">
        <v>138</v>
      </c>
      <c r="C40" s="92"/>
      <c r="D40" s="147"/>
      <c r="E40" s="147" t="n">
        <f aca="false">SUBTOTAL(9,E17:E38)</f>
        <v>10905981.24</v>
      </c>
      <c r="F40" s="93" t="n">
        <f aca="false">SUBTOTAL(9,F17:F38)</f>
        <v>1</v>
      </c>
      <c r="G40" s="54"/>
      <c r="H40" s="143"/>
      <c r="I40" s="148"/>
      <c r="J40" s="132"/>
      <c r="K40" s="148"/>
      <c r="L40" s="132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customFormat="false" ht="15" hidden="false" customHeight="true" outlineLevel="0" collapsed="false">
      <c r="A41" s="96"/>
      <c r="B41" s="94"/>
      <c r="C41" s="94"/>
      <c r="D41" s="94"/>
      <c r="E41" s="94"/>
      <c r="F41" s="94"/>
      <c r="G41" s="54"/>
      <c r="H41" s="143"/>
      <c r="I41" s="149"/>
      <c r="J41" s="132"/>
      <c r="K41" s="131"/>
      <c r="L41" s="132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customFormat="false" ht="15" hidden="false" customHeight="true" outlineLevel="0" collapsed="false">
      <c r="A42" s="55"/>
      <c r="B42" s="150" t="s">
        <v>139</v>
      </c>
      <c r="C42" s="151"/>
      <c r="D42" s="151"/>
      <c r="E42" s="151"/>
      <c r="F42" s="152"/>
      <c r="G42" s="54"/>
      <c r="H42" s="153"/>
      <c r="I42" s="149"/>
      <c r="J42" s="132"/>
      <c r="K42" s="131"/>
      <c r="L42" s="132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customFormat="false" ht="15" hidden="false" customHeight="true" outlineLevel="0" collapsed="false">
      <c r="A43" s="55"/>
      <c r="B43" s="154" t="s">
        <v>140</v>
      </c>
      <c r="C43" s="154"/>
      <c r="D43" s="154"/>
      <c r="E43" s="154"/>
      <c r="F43" s="154"/>
      <c r="G43" s="54"/>
      <c r="H43" s="143"/>
      <c r="I43" s="131"/>
      <c r="J43" s="132"/>
      <c r="K43" s="131"/>
      <c r="L43" s="132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customFormat="false" ht="15" hidden="false" customHeight="true" outlineLevel="0" collapsed="false">
      <c r="A44" s="55"/>
      <c r="B44" s="154"/>
      <c r="C44" s="154"/>
      <c r="D44" s="154"/>
      <c r="E44" s="154"/>
      <c r="F44" s="154"/>
      <c r="G44" s="54"/>
      <c r="H44" s="155"/>
      <c r="I44" s="130"/>
      <c r="J44" s="132"/>
      <c r="K44" s="131"/>
      <c r="L44" s="132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customFormat="false" ht="15" hidden="false" customHeight="true" outlineLevel="0" collapsed="false">
      <c r="A45" s="54"/>
      <c r="B45" s="54"/>
      <c r="C45" s="54"/>
      <c r="D45" s="54"/>
      <c r="E45" s="54"/>
      <c r="F45" s="54"/>
      <c r="G45" s="54"/>
      <c r="H45" s="54"/>
      <c r="I45" s="149"/>
      <c r="J45" s="132"/>
      <c r="K45" s="131"/>
      <c r="L45" s="132"/>
      <c r="M45" s="55"/>
      <c r="N45" s="55"/>
      <c r="O45" s="55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</row>
    <row r="46" customFormat="false" ht="15" hidden="false" customHeight="true" outlineLevel="0" collapsed="false">
      <c r="A46" s="55"/>
      <c r="B46" s="156"/>
      <c r="C46" s="157"/>
      <c r="D46" s="157"/>
      <c r="E46" s="157"/>
      <c r="F46" s="158"/>
      <c r="G46" s="54"/>
      <c r="H46" s="55"/>
      <c r="I46" s="149"/>
      <c r="J46" s="132"/>
      <c r="K46" s="131"/>
      <c r="L46" s="132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customFormat="false" ht="15" hidden="false" customHeight="true" outlineLevel="0" collapsed="false">
      <c r="A47" s="55"/>
      <c r="B47" s="159"/>
      <c r="C47" s="96"/>
      <c r="D47" s="96"/>
      <c r="E47" s="96"/>
      <c r="F47" s="160"/>
      <c r="G47" s="54"/>
      <c r="H47" s="55"/>
      <c r="I47" s="131"/>
      <c r="J47" s="132"/>
      <c r="K47" s="131"/>
      <c r="L47" s="132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customFormat="false" ht="15" hidden="false" customHeight="true" outlineLevel="0" collapsed="false">
      <c r="A48" s="55"/>
      <c r="B48" s="159"/>
      <c r="C48" s="96"/>
      <c r="D48" s="96"/>
      <c r="E48" s="96"/>
      <c r="F48" s="160"/>
      <c r="G48" s="54"/>
      <c r="H48" s="55"/>
      <c r="I48" s="161"/>
      <c r="J48" s="130"/>
      <c r="K48" s="5"/>
      <c r="L48" s="130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customFormat="false" ht="15" hidden="false" customHeight="true" outlineLevel="0" collapsed="false">
      <c r="A49" s="55"/>
      <c r="B49" s="159"/>
      <c r="C49" s="96"/>
      <c r="D49" s="96"/>
      <c r="E49" s="96"/>
      <c r="F49" s="160"/>
      <c r="G49" s="54"/>
      <c r="H49" s="55"/>
      <c r="I49" s="161"/>
      <c r="J49" s="130"/>
      <c r="K49" s="5"/>
      <c r="L49" s="130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customFormat="false" ht="15" hidden="false" customHeight="true" outlineLevel="0" collapsed="false">
      <c r="A50" s="55"/>
      <c r="B50" s="162" t="s">
        <v>21</v>
      </c>
      <c r="C50" s="162"/>
      <c r="D50" s="162"/>
      <c r="E50" s="162"/>
      <c r="F50" s="162"/>
      <c r="G50" s="54"/>
      <c r="H50" s="55"/>
      <c r="I50" s="161"/>
      <c r="J50" s="130"/>
      <c r="K50" s="5"/>
      <c r="L50" s="130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customFormat="false" ht="15" hidden="false" customHeight="true" outlineLevel="0" collapsed="false">
      <c r="A51" s="55"/>
      <c r="B51" s="163" t="str">
        <f aca="false">'DADOS GERAIS'!C24</f>
        <v>Guilherme Valente Elias</v>
      </c>
      <c r="C51" s="163"/>
      <c r="D51" s="163"/>
      <c r="E51" s="163"/>
      <c r="F51" s="163"/>
      <c r="G51" s="54"/>
      <c r="H51" s="55"/>
      <c r="I51" s="161"/>
      <c r="J51" s="130"/>
      <c r="K51" s="5"/>
      <c r="L51" s="130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customFormat="false" ht="15" hidden="false" customHeight="true" outlineLevel="0" collapsed="false">
      <c r="A52" s="55"/>
      <c r="B52" s="164" t="str">
        <f aca="false">'DADOS GERAIS'!C25</f>
        <v>Arquiteto e Urbanista  - CAU A58.150-0</v>
      </c>
      <c r="C52" s="164"/>
      <c r="D52" s="164"/>
      <c r="E52" s="164"/>
      <c r="F52" s="164"/>
      <c r="G52" s="54"/>
      <c r="H52" s="55"/>
      <c r="I52" s="161"/>
      <c r="J52" s="130"/>
      <c r="K52" s="5"/>
      <c r="L52" s="13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customFormat="false" ht="15" hidden="false" customHeight="true" outlineLevel="0" collapsed="false">
      <c r="A53" s="55"/>
      <c r="B53" s="106"/>
      <c r="C53" s="48"/>
      <c r="D53" s="48"/>
      <c r="E53" s="48"/>
      <c r="F53" s="49"/>
      <c r="G53" s="54"/>
      <c r="H53" s="55"/>
      <c r="I53" s="161"/>
      <c r="J53" s="130"/>
      <c r="K53" s="5"/>
      <c r="L53" s="130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customFormat="false" ht="15.75" hidden="false" customHeight="true" outlineLevel="0" collapsed="false">
      <c r="A54" s="55"/>
      <c r="B54" s="94"/>
      <c r="C54" s="5"/>
      <c r="D54" s="5"/>
      <c r="E54" s="5"/>
      <c r="F54" s="5"/>
      <c r="G54" s="54"/>
      <c r="H54" s="54"/>
      <c r="I54" s="126"/>
      <c r="J54" s="127"/>
      <c r="K54" s="62"/>
      <c r="L54" s="127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</row>
    <row r="55" customFormat="false" ht="15.75" hidden="false" customHeight="true" outlineLevel="0" collapsed="false">
      <c r="A55" s="54"/>
      <c r="B55" s="54"/>
      <c r="C55" s="54"/>
      <c r="D55" s="54"/>
      <c r="E55" s="54"/>
      <c r="F55" s="54"/>
      <c r="G55" s="54"/>
      <c r="H55" s="54"/>
      <c r="I55" s="126"/>
      <c r="J55" s="127"/>
      <c r="K55" s="62"/>
      <c r="L55" s="127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</row>
    <row r="56" customFormat="false" ht="15.75" hidden="false" customHeight="true" outlineLevel="0" collapsed="false">
      <c r="A56" s="54"/>
      <c r="B56" s="54"/>
      <c r="C56" s="54"/>
      <c r="D56" s="54"/>
      <c r="E56" s="54"/>
      <c r="F56" s="54"/>
      <c r="G56" s="54"/>
      <c r="H56" s="54"/>
      <c r="I56" s="126"/>
      <c r="J56" s="127"/>
      <c r="K56" s="62"/>
      <c r="L56" s="127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</row>
    <row r="57" customFormat="false" ht="15.75" hidden="false" customHeight="true" outlineLevel="0" collapsed="false">
      <c r="A57" s="54"/>
      <c r="B57" s="54"/>
      <c r="C57" s="54"/>
      <c r="D57" s="54"/>
      <c r="E57" s="54"/>
      <c r="F57" s="54"/>
      <c r="G57" s="54"/>
      <c r="H57" s="54"/>
      <c r="I57" s="126"/>
      <c r="J57" s="127"/>
      <c r="K57" s="62"/>
      <c r="L57" s="127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</row>
    <row r="58" customFormat="false" ht="15.75" hidden="false" customHeight="true" outlineLevel="0" collapsed="false">
      <c r="A58" s="54"/>
      <c r="B58" s="54"/>
      <c r="C58" s="54"/>
      <c r="D58" s="54"/>
      <c r="E58" s="54"/>
      <c r="F58" s="54"/>
      <c r="G58" s="54"/>
      <c r="H58" s="54"/>
      <c r="I58" s="126"/>
      <c r="J58" s="127"/>
      <c r="K58" s="62"/>
      <c r="L58" s="127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</row>
    <row r="59" customFormat="false" ht="15.75" hidden="false" customHeight="true" outlineLevel="0" collapsed="false">
      <c r="A59" s="54"/>
      <c r="B59" s="54"/>
      <c r="C59" s="54"/>
      <c r="D59" s="54"/>
      <c r="E59" s="54"/>
      <c r="F59" s="54"/>
      <c r="G59" s="54"/>
      <c r="H59" s="54"/>
      <c r="I59" s="126"/>
      <c r="J59" s="127"/>
      <c r="K59" s="62"/>
      <c r="L59" s="127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</row>
    <row r="60" customFormat="false" ht="15.75" hidden="false" customHeight="true" outlineLevel="0" collapsed="false">
      <c r="A60" s="54"/>
      <c r="B60" s="54"/>
      <c r="C60" s="54"/>
      <c r="D60" s="165"/>
      <c r="E60" s="165"/>
      <c r="F60" s="165"/>
      <c r="G60" s="54"/>
      <c r="H60" s="54"/>
      <c r="I60" s="126"/>
      <c r="J60" s="127"/>
      <c r="K60" s="62"/>
      <c r="L60" s="127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</row>
    <row r="61" customFormat="false" ht="15.75" hidden="false" customHeight="true" outlineLevel="0" collapsed="false">
      <c r="A61" s="54"/>
      <c r="B61" s="54"/>
      <c r="C61" s="54"/>
      <c r="D61" s="166"/>
      <c r="E61" s="166"/>
      <c r="F61" s="166"/>
      <c r="G61" s="54"/>
      <c r="H61" s="54"/>
      <c r="I61" s="126"/>
      <c r="J61" s="127"/>
      <c r="K61" s="62"/>
      <c r="L61" s="127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</row>
    <row r="62" customFormat="false" ht="15.75" hidden="false" customHeight="true" outlineLevel="0" collapsed="false">
      <c r="A62" s="54"/>
      <c r="B62" s="54"/>
      <c r="C62" s="54"/>
      <c r="D62" s="54"/>
      <c r="E62" s="54"/>
      <c r="F62" s="54"/>
      <c r="G62" s="54"/>
      <c r="H62" s="54"/>
      <c r="I62" s="126"/>
      <c r="J62" s="127"/>
      <c r="K62" s="62"/>
      <c r="L62" s="127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</row>
    <row r="63" customFormat="false" ht="15.75" hidden="false" customHeight="true" outlineLevel="0" collapsed="false">
      <c r="A63" s="54"/>
      <c r="B63" s="54"/>
      <c r="C63" s="54"/>
      <c r="D63" s="54"/>
      <c r="E63" s="54"/>
      <c r="F63" s="54"/>
      <c r="G63" s="54"/>
      <c r="H63" s="54"/>
      <c r="I63" s="126"/>
      <c r="J63" s="127"/>
      <c r="K63" s="62"/>
      <c r="L63" s="127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</row>
    <row r="64" customFormat="false" ht="15.75" hidden="false" customHeight="true" outlineLevel="0" collapsed="false">
      <c r="A64" s="54"/>
      <c r="B64" s="54"/>
      <c r="C64" s="54"/>
      <c r="D64" s="54"/>
      <c r="E64" s="54"/>
      <c r="F64" s="54"/>
      <c r="G64" s="54"/>
      <c r="H64" s="54"/>
      <c r="I64" s="126"/>
      <c r="J64" s="127"/>
      <c r="K64" s="62"/>
      <c r="L64" s="127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</row>
    <row r="65" customFormat="false" ht="15.75" hidden="false" customHeight="true" outlineLevel="0" collapsed="false">
      <c r="A65" s="54"/>
      <c r="B65" s="54"/>
      <c r="C65" s="54"/>
      <c r="D65" s="54"/>
      <c r="E65" s="54"/>
      <c r="F65" s="54"/>
      <c r="G65" s="54"/>
      <c r="H65" s="54"/>
      <c r="I65" s="126"/>
      <c r="J65" s="127"/>
      <c r="K65" s="62"/>
      <c r="L65" s="127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</row>
    <row r="66" customFormat="false" ht="15.75" hidden="false" customHeight="true" outlineLevel="0" collapsed="false">
      <c r="A66" s="54"/>
      <c r="B66" s="54"/>
      <c r="C66" s="54"/>
      <c r="D66" s="54"/>
      <c r="E66" s="54"/>
      <c r="F66" s="54"/>
      <c r="G66" s="54"/>
      <c r="H66" s="54"/>
      <c r="I66" s="126"/>
      <c r="J66" s="127"/>
      <c r="K66" s="62"/>
      <c r="L66" s="127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</row>
    <row r="67" customFormat="false" ht="15.75" hidden="false" customHeight="true" outlineLevel="0" collapsed="false">
      <c r="A67" s="54"/>
      <c r="B67" s="54"/>
      <c r="C67" s="54"/>
      <c r="D67" s="54"/>
      <c r="E67" s="54"/>
      <c r="F67" s="54"/>
      <c r="G67" s="54"/>
      <c r="H67" s="54"/>
      <c r="I67" s="126"/>
      <c r="J67" s="127"/>
      <c r="K67" s="62"/>
      <c r="L67" s="127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</row>
    <row r="68" customFormat="false" ht="15.75" hidden="false" customHeight="true" outlineLevel="0" collapsed="false">
      <c r="A68" s="54"/>
      <c r="B68" s="54"/>
      <c r="C68" s="54"/>
      <c r="D68" s="54"/>
      <c r="E68" s="54"/>
      <c r="F68" s="54"/>
      <c r="G68" s="54"/>
      <c r="H68" s="54"/>
      <c r="I68" s="126"/>
      <c r="J68" s="127"/>
      <c r="K68" s="62"/>
      <c r="L68" s="127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</row>
    <row r="69" customFormat="false" ht="15.75" hidden="false" customHeight="true" outlineLevel="0" collapsed="false">
      <c r="A69" s="54"/>
      <c r="B69" s="54"/>
      <c r="C69" s="54"/>
      <c r="D69" s="54"/>
      <c r="E69" s="54"/>
      <c r="F69" s="54"/>
      <c r="G69" s="54"/>
      <c r="H69" s="54"/>
      <c r="I69" s="126"/>
      <c r="J69" s="127"/>
      <c r="K69" s="62"/>
      <c r="L69" s="127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</row>
    <row r="70" customFormat="false" ht="15.75" hidden="false" customHeight="true" outlineLevel="0" collapsed="false">
      <c r="A70" s="54"/>
      <c r="B70" s="54"/>
      <c r="C70" s="54"/>
      <c r="D70" s="54"/>
      <c r="E70" s="54"/>
      <c r="F70" s="54"/>
      <c r="G70" s="54"/>
      <c r="H70" s="54"/>
      <c r="I70" s="126"/>
      <c r="J70" s="127"/>
      <c r="K70" s="62"/>
      <c r="L70" s="127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</row>
    <row r="71" customFormat="false" ht="15.75" hidden="false" customHeight="true" outlineLevel="0" collapsed="false">
      <c r="A71" s="54"/>
      <c r="B71" s="54"/>
      <c r="C71" s="54"/>
      <c r="D71" s="54"/>
      <c r="E71" s="54"/>
      <c r="F71" s="54"/>
      <c r="G71" s="54"/>
      <c r="H71" s="54"/>
      <c r="I71" s="126"/>
      <c r="J71" s="127"/>
      <c r="K71" s="62"/>
      <c r="L71" s="127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</row>
    <row r="72" customFormat="false" ht="15.75" hidden="false" customHeight="true" outlineLevel="0" collapsed="false">
      <c r="A72" s="54"/>
      <c r="B72" s="54"/>
      <c r="C72" s="54"/>
      <c r="D72" s="54"/>
      <c r="E72" s="54"/>
      <c r="F72" s="54"/>
      <c r="G72" s="54"/>
      <c r="H72" s="54"/>
      <c r="I72" s="126"/>
      <c r="J72" s="127"/>
      <c r="K72" s="62"/>
      <c r="L72" s="127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</row>
    <row r="73" customFormat="false" ht="15.75" hidden="false" customHeight="true" outlineLevel="0" collapsed="false">
      <c r="A73" s="54"/>
      <c r="B73" s="54"/>
      <c r="C73" s="54"/>
      <c r="D73" s="54"/>
      <c r="E73" s="54"/>
      <c r="F73" s="54"/>
      <c r="G73" s="54"/>
      <c r="H73" s="54"/>
      <c r="I73" s="126"/>
      <c r="J73" s="127"/>
      <c r="K73" s="62"/>
      <c r="L73" s="127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</row>
    <row r="74" customFormat="false" ht="15.75" hidden="false" customHeight="true" outlineLevel="0" collapsed="false">
      <c r="A74" s="54"/>
      <c r="B74" s="54"/>
      <c r="C74" s="54"/>
      <c r="D74" s="54"/>
      <c r="E74" s="54"/>
      <c r="F74" s="54"/>
      <c r="G74" s="54"/>
      <c r="H74" s="54"/>
      <c r="I74" s="126"/>
      <c r="J74" s="127"/>
      <c r="K74" s="62"/>
      <c r="L74" s="127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</row>
    <row r="75" customFormat="false" ht="15.75" hidden="false" customHeight="true" outlineLevel="0" collapsed="false">
      <c r="A75" s="54"/>
      <c r="B75" s="54"/>
      <c r="C75" s="54"/>
      <c r="D75" s="54"/>
      <c r="E75" s="54"/>
      <c r="F75" s="54"/>
      <c r="G75" s="54"/>
      <c r="H75" s="54"/>
      <c r="I75" s="126"/>
      <c r="J75" s="127"/>
      <c r="K75" s="62"/>
      <c r="L75" s="127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</row>
    <row r="76" customFormat="false" ht="15.75" hidden="false" customHeight="true" outlineLevel="0" collapsed="false">
      <c r="A76" s="54"/>
      <c r="B76" s="54"/>
      <c r="C76" s="54"/>
      <c r="D76" s="54"/>
      <c r="E76" s="54"/>
      <c r="F76" s="54"/>
      <c r="G76" s="54"/>
      <c r="H76" s="54"/>
      <c r="I76" s="126"/>
      <c r="J76" s="127"/>
      <c r="K76" s="62"/>
      <c r="L76" s="127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</row>
    <row r="77" customFormat="false" ht="15.75" hidden="false" customHeight="true" outlineLevel="0" collapsed="false">
      <c r="A77" s="54"/>
      <c r="B77" s="54"/>
      <c r="C77" s="54"/>
      <c r="D77" s="54"/>
      <c r="E77" s="54"/>
      <c r="F77" s="54"/>
      <c r="G77" s="54"/>
      <c r="H77" s="54"/>
      <c r="I77" s="126"/>
      <c r="J77" s="127"/>
      <c r="K77" s="62"/>
      <c r="L77" s="127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</row>
    <row r="78" customFormat="false" ht="15.75" hidden="false" customHeight="true" outlineLevel="0" collapsed="false">
      <c r="A78" s="54"/>
      <c r="B78" s="54"/>
      <c r="C78" s="54"/>
      <c r="D78" s="54"/>
      <c r="E78" s="54"/>
      <c r="F78" s="54"/>
      <c r="G78" s="54"/>
      <c r="H78" s="54"/>
      <c r="I78" s="126"/>
      <c r="J78" s="127"/>
      <c r="K78" s="62"/>
      <c r="L78" s="127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</row>
    <row r="79" customFormat="false" ht="15.75" hidden="false" customHeight="true" outlineLevel="0" collapsed="false">
      <c r="A79" s="54"/>
      <c r="B79" s="54"/>
      <c r="C79" s="54"/>
      <c r="D79" s="54"/>
      <c r="E79" s="54"/>
      <c r="F79" s="54"/>
      <c r="G79" s="54"/>
      <c r="H79" s="54"/>
      <c r="I79" s="126"/>
      <c r="J79" s="127"/>
      <c r="K79" s="62"/>
      <c r="L79" s="127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</row>
    <row r="80" customFormat="false" ht="15.75" hidden="false" customHeight="true" outlineLevel="0" collapsed="false">
      <c r="A80" s="54"/>
      <c r="B80" s="54"/>
      <c r="C80" s="54"/>
      <c r="D80" s="54"/>
      <c r="E80" s="54"/>
      <c r="F80" s="54"/>
      <c r="G80" s="54"/>
      <c r="H80" s="54"/>
      <c r="I80" s="126"/>
      <c r="J80" s="127"/>
      <c r="K80" s="62"/>
      <c r="L80" s="127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</row>
    <row r="81" customFormat="false" ht="15.75" hidden="false" customHeight="true" outlineLevel="0" collapsed="false">
      <c r="A81" s="54"/>
      <c r="B81" s="54"/>
      <c r="C81" s="54"/>
      <c r="D81" s="54"/>
      <c r="E81" s="54"/>
      <c r="F81" s="54"/>
      <c r="G81" s="54"/>
      <c r="H81" s="54"/>
      <c r="I81" s="126"/>
      <c r="J81" s="127"/>
      <c r="K81" s="62"/>
      <c r="L81" s="127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</row>
    <row r="82" customFormat="false" ht="15.75" hidden="false" customHeight="true" outlineLevel="0" collapsed="false">
      <c r="A82" s="54"/>
      <c r="B82" s="54"/>
      <c r="C82" s="54"/>
      <c r="D82" s="54"/>
      <c r="E82" s="54"/>
      <c r="F82" s="54"/>
      <c r="G82" s="54"/>
      <c r="H82" s="54"/>
      <c r="I82" s="126"/>
      <c r="J82" s="127"/>
      <c r="K82" s="62"/>
      <c r="L82" s="127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</row>
    <row r="83" customFormat="false" ht="15.75" hidden="false" customHeight="true" outlineLevel="0" collapsed="false">
      <c r="A83" s="54"/>
      <c r="B83" s="54"/>
      <c r="C83" s="54"/>
      <c r="D83" s="54"/>
      <c r="E83" s="54"/>
      <c r="F83" s="54"/>
      <c r="G83" s="54"/>
      <c r="H83" s="54"/>
      <c r="I83" s="126"/>
      <c r="J83" s="127"/>
      <c r="K83" s="62"/>
      <c r="L83" s="127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</row>
    <row r="84" customFormat="false" ht="15.75" hidden="false" customHeight="true" outlineLevel="0" collapsed="false">
      <c r="A84" s="54"/>
      <c r="B84" s="54"/>
      <c r="C84" s="54"/>
      <c r="D84" s="54"/>
      <c r="E84" s="54"/>
      <c r="F84" s="54"/>
      <c r="G84" s="54"/>
      <c r="H84" s="54"/>
      <c r="I84" s="126"/>
      <c r="J84" s="127"/>
      <c r="K84" s="62"/>
      <c r="L84" s="127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</row>
    <row r="85" customFormat="false" ht="15.75" hidden="false" customHeight="true" outlineLevel="0" collapsed="false">
      <c r="A85" s="54"/>
      <c r="B85" s="54"/>
      <c r="C85" s="54"/>
      <c r="D85" s="54"/>
      <c r="E85" s="54"/>
      <c r="F85" s="54"/>
      <c r="G85" s="54"/>
      <c r="H85" s="54"/>
      <c r="I85" s="126"/>
      <c r="J85" s="127"/>
      <c r="K85" s="62"/>
      <c r="L85" s="127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</row>
    <row r="86" customFormat="false" ht="15.75" hidden="false" customHeight="true" outlineLevel="0" collapsed="false">
      <c r="A86" s="54"/>
      <c r="B86" s="54"/>
      <c r="C86" s="54"/>
      <c r="D86" s="54"/>
      <c r="E86" s="54"/>
      <c r="F86" s="54"/>
      <c r="G86" s="54"/>
      <c r="H86" s="54"/>
      <c r="I86" s="126"/>
      <c r="J86" s="127"/>
      <c r="K86" s="62"/>
      <c r="L86" s="127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</row>
    <row r="87" customFormat="false" ht="15.75" hidden="false" customHeight="true" outlineLevel="0" collapsed="false">
      <c r="A87" s="54"/>
      <c r="B87" s="54"/>
      <c r="C87" s="54"/>
      <c r="D87" s="54"/>
      <c r="E87" s="54"/>
      <c r="F87" s="54"/>
      <c r="G87" s="54"/>
      <c r="H87" s="54"/>
      <c r="I87" s="126"/>
      <c r="J87" s="127"/>
      <c r="K87" s="62"/>
      <c r="L87" s="127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</row>
    <row r="88" customFormat="false" ht="15.75" hidden="false" customHeight="true" outlineLevel="0" collapsed="false">
      <c r="A88" s="54"/>
      <c r="B88" s="54"/>
      <c r="C88" s="54"/>
      <c r="D88" s="54"/>
      <c r="E88" s="54"/>
      <c r="F88" s="54"/>
      <c r="G88" s="54"/>
      <c r="H88" s="54"/>
      <c r="I88" s="126"/>
      <c r="J88" s="127"/>
      <c r="K88" s="62"/>
      <c r="L88" s="127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</row>
    <row r="89" customFormat="false" ht="15.75" hidden="false" customHeight="true" outlineLevel="0" collapsed="false">
      <c r="A89" s="54"/>
      <c r="B89" s="54"/>
      <c r="C89" s="54"/>
      <c r="D89" s="54"/>
      <c r="E89" s="54"/>
      <c r="F89" s="54"/>
      <c r="G89" s="54"/>
      <c r="H89" s="54"/>
      <c r="I89" s="126"/>
      <c r="J89" s="127"/>
      <c r="K89" s="62"/>
      <c r="L89" s="127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</row>
    <row r="90" customFormat="false" ht="15.75" hidden="false" customHeight="true" outlineLevel="0" collapsed="false">
      <c r="A90" s="54"/>
      <c r="B90" s="54"/>
      <c r="C90" s="54"/>
      <c r="D90" s="54"/>
      <c r="E90" s="54"/>
      <c r="F90" s="54"/>
      <c r="G90" s="54"/>
      <c r="H90" s="54"/>
      <c r="I90" s="126"/>
      <c r="J90" s="127"/>
      <c r="K90" s="62"/>
      <c r="L90" s="127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</row>
    <row r="91" customFormat="false" ht="15.75" hidden="false" customHeight="true" outlineLevel="0" collapsed="false">
      <c r="A91" s="54"/>
      <c r="B91" s="54"/>
      <c r="C91" s="54"/>
      <c r="D91" s="54"/>
      <c r="E91" s="54"/>
      <c r="F91" s="54"/>
      <c r="G91" s="54"/>
      <c r="H91" s="54"/>
      <c r="I91" s="126"/>
      <c r="J91" s="127"/>
      <c r="K91" s="62"/>
      <c r="L91" s="127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</row>
    <row r="92" customFormat="false" ht="15.75" hidden="false" customHeight="true" outlineLevel="0" collapsed="false">
      <c r="A92" s="54"/>
      <c r="B92" s="54"/>
      <c r="C92" s="54"/>
      <c r="D92" s="54"/>
      <c r="E92" s="54"/>
      <c r="F92" s="54"/>
      <c r="G92" s="54"/>
      <c r="H92" s="54"/>
      <c r="I92" s="126"/>
      <c r="J92" s="127"/>
      <c r="K92" s="62"/>
      <c r="L92" s="127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</row>
    <row r="93" customFormat="false" ht="15.75" hidden="false" customHeight="true" outlineLevel="0" collapsed="false">
      <c r="A93" s="54"/>
      <c r="B93" s="54"/>
      <c r="C93" s="54"/>
      <c r="D93" s="54"/>
      <c r="E93" s="54"/>
      <c r="F93" s="54"/>
      <c r="G93" s="54"/>
      <c r="H93" s="54"/>
      <c r="I93" s="126"/>
      <c r="J93" s="127"/>
      <c r="K93" s="62"/>
      <c r="L93" s="127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</row>
    <row r="94" customFormat="false" ht="15.75" hidden="false" customHeight="true" outlineLevel="0" collapsed="false">
      <c r="A94" s="54"/>
      <c r="B94" s="54"/>
      <c r="C94" s="54"/>
      <c r="D94" s="54"/>
      <c r="E94" s="54"/>
      <c r="F94" s="54"/>
      <c r="G94" s="54"/>
      <c r="H94" s="54"/>
      <c r="I94" s="126"/>
      <c r="J94" s="127"/>
      <c r="K94" s="62"/>
      <c r="L94" s="127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</row>
    <row r="95" customFormat="false" ht="15.75" hidden="false" customHeight="true" outlineLevel="0" collapsed="false">
      <c r="A95" s="54"/>
      <c r="B95" s="54"/>
      <c r="C95" s="54"/>
      <c r="D95" s="54"/>
      <c r="E95" s="54"/>
      <c r="F95" s="54"/>
      <c r="G95" s="54"/>
      <c r="H95" s="54"/>
      <c r="I95" s="126"/>
      <c r="J95" s="127"/>
      <c r="K95" s="62"/>
      <c r="L95" s="127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</row>
    <row r="96" customFormat="false" ht="15.75" hidden="false" customHeight="true" outlineLevel="0" collapsed="false">
      <c r="A96" s="54"/>
      <c r="B96" s="54"/>
      <c r="C96" s="54"/>
      <c r="D96" s="54"/>
      <c r="E96" s="54"/>
      <c r="F96" s="54"/>
      <c r="G96" s="54"/>
      <c r="H96" s="54"/>
      <c r="I96" s="126"/>
      <c r="J96" s="127"/>
      <c r="K96" s="62"/>
      <c r="L96" s="127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</row>
    <row r="97" customFormat="false" ht="15.75" hidden="false" customHeight="true" outlineLevel="0" collapsed="false">
      <c r="A97" s="54"/>
      <c r="B97" s="54"/>
      <c r="C97" s="54"/>
      <c r="D97" s="54"/>
      <c r="E97" s="54"/>
      <c r="F97" s="54"/>
      <c r="G97" s="54"/>
      <c r="H97" s="54"/>
      <c r="I97" s="126"/>
      <c r="J97" s="127"/>
      <c r="K97" s="62"/>
      <c r="L97" s="127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</row>
    <row r="98" customFormat="false" ht="15.75" hidden="false" customHeight="true" outlineLevel="0" collapsed="false">
      <c r="A98" s="54"/>
      <c r="B98" s="54"/>
      <c r="C98" s="54"/>
      <c r="D98" s="54"/>
      <c r="E98" s="54"/>
      <c r="F98" s="54"/>
      <c r="G98" s="54"/>
      <c r="H98" s="54"/>
      <c r="I98" s="126"/>
      <c r="J98" s="127"/>
      <c r="K98" s="62"/>
      <c r="L98" s="127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</row>
    <row r="99" customFormat="false" ht="15.75" hidden="false" customHeight="true" outlineLevel="0" collapsed="false">
      <c r="A99" s="54"/>
      <c r="B99" s="54"/>
      <c r="C99" s="54"/>
      <c r="D99" s="54"/>
      <c r="E99" s="54"/>
      <c r="F99" s="54"/>
      <c r="G99" s="54"/>
      <c r="H99" s="54"/>
      <c r="I99" s="126"/>
      <c r="J99" s="127"/>
      <c r="K99" s="62"/>
      <c r="L99" s="127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</row>
    <row r="100" customFormat="false" ht="15.75" hidden="false" customHeight="true" outlineLevel="0" collapsed="false">
      <c r="A100" s="54"/>
      <c r="B100" s="54"/>
      <c r="C100" s="54"/>
      <c r="D100" s="54"/>
      <c r="E100" s="54"/>
      <c r="F100" s="54"/>
      <c r="G100" s="54"/>
      <c r="H100" s="54"/>
      <c r="I100" s="126"/>
      <c r="J100" s="127"/>
      <c r="K100" s="62"/>
      <c r="L100" s="127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</row>
    <row r="101" customFormat="false" ht="15.75" hidden="false" customHeight="true" outlineLevel="0" collapsed="false">
      <c r="A101" s="54"/>
      <c r="B101" s="54"/>
      <c r="C101" s="54"/>
      <c r="D101" s="54"/>
      <c r="E101" s="54"/>
      <c r="F101" s="54"/>
      <c r="G101" s="54"/>
      <c r="H101" s="54"/>
      <c r="I101" s="126"/>
      <c r="J101" s="127"/>
      <c r="K101" s="62"/>
      <c r="L101" s="127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</row>
    <row r="102" customFormat="false" ht="15.75" hidden="false" customHeight="true" outlineLevel="0" collapsed="false">
      <c r="A102" s="54"/>
      <c r="B102" s="54"/>
      <c r="C102" s="54"/>
      <c r="D102" s="54"/>
      <c r="E102" s="54"/>
      <c r="F102" s="54"/>
      <c r="G102" s="54"/>
      <c r="H102" s="54"/>
      <c r="I102" s="126"/>
      <c r="J102" s="127"/>
      <c r="K102" s="62"/>
      <c r="L102" s="127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</row>
    <row r="103" customFormat="false" ht="15.75" hidden="false" customHeight="true" outlineLevel="0" collapsed="false">
      <c r="A103" s="54"/>
      <c r="B103" s="54"/>
      <c r="C103" s="54"/>
      <c r="D103" s="54"/>
      <c r="E103" s="54"/>
      <c r="F103" s="54"/>
      <c r="G103" s="54"/>
      <c r="H103" s="54"/>
      <c r="I103" s="126"/>
      <c r="J103" s="127"/>
      <c r="K103" s="62"/>
      <c r="L103" s="127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</row>
    <row r="104" customFormat="false" ht="15.75" hidden="false" customHeight="true" outlineLevel="0" collapsed="false">
      <c r="A104" s="54"/>
      <c r="B104" s="54"/>
      <c r="C104" s="54"/>
      <c r="D104" s="54"/>
      <c r="E104" s="54"/>
      <c r="F104" s="54"/>
      <c r="G104" s="54"/>
      <c r="H104" s="54"/>
      <c r="I104" s="126"/>
      <c r="J104" s="127"/>
      <c r="K104" s="62"/>
      <c r="L104" s="127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</row>
    <row r="105" customFormat="false" ht="15.75" hidden="false" customHeight="true" outlineLevel="0" collapsed="false">
      <c r="A105" s="54"/>
      <c r="B105" s="54"/>
      <c r="C105" s="54"/>
      <c r="D105" s="54"/>
      <c r="E105" s="54"/>
      <c r="F105" s="54"/>
      <c r="G105" s="54"/>
      <c r="H105" s="54"/>
      <c r="I105" s="126"/>
      <c r="J105" s="127"/>
      <c r="K105" s="62"/>
      <c r="L105" s="127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</row>
    <row r="106" customFormat="false" ht="15.75" hidden="false" customHeight="true" outlineLevel="0" collapsed="false">
      <c r="A106" s="54"/>
      <c r="B106" s="54"/>
      <c r="C106" s="54"/>
      <c r="D106" s="54"/>
      <c r="E106" s="54"/>
      <c r="F106" s="54"/>
      <c r="G106" s="54"/>
      <c r="H106" s="54"/>
      <c r="I106" s="126"/>
      <c r="J106" s="127"/>
      <c r="K106" s="62"/>
      <c r="L106" s="127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</row>
    <row r="107" customFormat="false" ht="15.75" hidden="false" customHeight="true" outlineLevel="0" collapsed="false">
      <c r="A107" s="54"/>
      <c r="B107" s="54"/>
      <c r="C107" s="54"/>
      <c r="D107" s="54"/>
      <c r="E107" s="54"/>
      <c r="F107" s="54"/>
      <c r="G107" s="54"/>
      <c r="H107" s="54"/>
      <c r="I107" s="126"/>
      <c r="J107" s="127"/>
      <c r="K107" s="62"/>
      <c r="L107" s="127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</row>
    <row r="108" customFormat="false" ht="15.75" hidden="false" customHeight="true" outlineLevel="0" collapsed="false">
      <c r="A108" s="54"/>
      <c r="B108" s="54"/>
      <c r="C108" s="54"/>
      <c r="D108" s="54"/>
      <c r="E108" s="54"/>
      <c r="F108" s="54"/>
      <c r="G108" s="54"/>
      <c r="H108" s="54"/>
      <c r="I108" s="126"/>
      <c r="J108" s="127"/>
      <c r="K108" s="62"/>
      <c r="L108" s="127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</row>
    <row r="109" customFormat="false" ht="15.75" hidden="false" customHeight="true" outlineLevel="0" collapsed="false">
      <c r="A109" s="54"/>
      <c r="B109" s="54"/>
      <c r="C109" s="54"/>
      <c r="D109" s="54"/>
      <c r="E109" s="54"/>
      <c r="F109" s="54"/>
      <c r="G109" s="54"/>
      <c r="H109" s="54"/>
      <c r="I109" s="126"/>
      <c r="J109" s="127"/>
      <c r="K109" s="62"/>
      <c r="L109" s="127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</row>
    <row r="110" customFormat="false" ht="15.75" hidden="false" customHeight="true" outlineLevel="0" collapsed="false">
      <c r="A110" s="54"/>
      <c r="B110" s="54"/>
      <c r="C110" s="54"/>
      <c r="D110" s="54"/>
      <c r="E110" s="54"/>
      <c r="F110" s="54"/>
      <c r="G110" s="54"/>
      <c r="H110" s="54"/>
      <c r="I110" s="126"/>
      <c r="J110" s="127"/>
      <c r="K110" s="62"/>
      <c r="L110" s="127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</row>
    <row r="111" customFormat="false" ht="15.75" hidden="false" customHeight="true" outlineLevel="0" collapsed="false">
      <c r="A111" s="54"/>
      <c r="B111" s="54"/>
      <c r="C111" s="54"/>
      <c r="D111" s="54"/>
      <c r="E111" s="54"/>
      <c r="F111" s="54"/>
      <c r="G111" s="54"/>
      <c r="H111" s="54"/>
      <c r="I111" s="126"/>
      <c r="J111" s="127"/>
      <c r="K111" s="62"/>
      <c r="L111" s="127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</row>
    <row r="112" customFormat="false" ht="15.75" hidden="false" customHeight="true" outlineLevel="0" collapsed="false">
      <c r="A112" s="54"/>
      <c r="B112" s="54"/>
      <c r="C112" s="54"/>
      <c r="D112" s="54"/>
      <c r="E112" s="54"/>
      <c r="F112" s="54"/>
      <c r="G112" s="54"/>
      <c r="H112" s="54"/>
      <c r="I112" s="126"/>
      <c r="J112" s="127"/>
      <c r="K112" s="62"/>
      <c r="L112" s="127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</row>
    <row r="113" customFormat="false" ht="15.75" hidden="false" customHeight="true" outlineLevel="0" collapsed="false">
      <c r="A113" s="54"/>
      <c r="B113" s="54"/>
      <c r="C113" s="54"/>
      <c r="D113" s="54"/>
      <c r="E113" s="54"/>
      <c r="F113" s="54"/>
      <c r="G113" s="54"/>
      <c r="H113" s="54"/>
      <c r="I113" s="126"/>
      <c r="J113" s="127"/>
      <c r="K113" s="62"/>
      <c r="L113" s="127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</row>
    <row r="114" customFormat="false" ht="15.75" hidden="false" customHeight="true" outlineLevel="0" collapsed="false">
      <c r="A114" s="54"/>
      <c r="B114" s="54"/>
      <c r="C114" s="54"/>
      <c r="D114" s="54"/>
      <c r="E114" s="54"/>
      <c r="F114" s="54"/>
      <c r="G114" s="54"/>
      <c r="H114" s="54"/>
      <c r="I114" s="126"/>
      <c r="J114" s="127"/>
      <c r="K114" s="62"/>
      <c r="L114" s="127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</row>
    <row r="115" customFormat="false" ht="15.75" hidden="false" customHeight="true" outlineLevel="0" collapsed="false">
      <c r="A115" s="54"/>
      <c r="B115" s="54"/>
      <c r="C115" s="54"/>
      <c r="D115" s="54"/>
      <c r="E115" s="54"/>
      <c r="F115" s="54"/>
      <c r="G115" s="54"/>
      <c r="H115" s="54"/>
      <c r="I115" s="126"/>
      <c r="J115" s="127"/>
      <c r="K115" s="62"/>
      <c r="L115" s="127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</row>
    <row r="116" customFormat="false" ht="15.75" hidden="false" customHeight="true" outlineLevel="0" collapsed="false">
      <c r="A116" s="54"/>
      <c r="B116" s="54"/>
      <c r="C116" s="54"/>
      <c r="D116" s="54"/>
      <c r="E116" s="54"/>
      <c r="F116" s="54"/>
      <c r="G116" s="54"/>
      <c r="H116" s="54"/>
      <c r="I116" s="126"/>
      <c r="J116" s="127"/>
      <c r="K116" s="62"/>
      <c r="L116" s="127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</row>
    <row r="117" customFormat="false" ht="15.75" hidden="false" customHeight="true" outlineLevel="0" collapsed="false">
      <c r="A117" s="54"/>
      <c r="B117" s="54"/>
      <c r="C117" s="54"/>
      <c r="D117" s="54"/>
      <c r="E117" s="54"/>
      <c r="F117" s="54"/>
      <c r="G117" s="54"/>
      <c r="H117" s="54"/>
      <c r="I117" s="126"/>
      <c r="J117" s="127"/>
      <c r="K117" s="62"/>
      <c r="L117" s="127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</row>
    <row r="118" customFormat="false" ht="15.75" hidden="false" customHeight="true" outlineLevel="0" collapsed="false">
      <c r="A118" s="54"/>
      <c r="B118" s="54"/>
      <c r="C118" s="54"/>
      <c r="D118" s="54"/>
      <c r="E118" s="54"/>
      <c r="F118" s="54"/>
      <c r="G118" s="54"/>
      <c r="H118" s="54"/>
      <c r="I118" s="126"/>
      <c r="J118" s="127"/>
      <c r="K118" s="62"/>
      <c r="L118" s="127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</row>
    <row r="119" customFormat="false" ht="15.75" hidden="false" customHeight="true" outlineLevel="0" collapsed="false">
      <c r="A119" s="54"/>
      <c r="B119" s="54"/>
      <c r="C119" s="54"/>
      <c r="D119" s="54"/>
      <c r="E119" s="54"/>
      <c r="F119" s="54"/>
      <c r="G119" s="54"/>
      <c r="H119" s="54"/>
      <c r="I119" s="126"/>
      <c r="J119" s="127"/>
      <c r="K119" s="62"/>
      <c r="L119" s="127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</row>
    <row r="120" customFormat="false" ht="15.75" hidden="false" customHeight="true" outlineLevel="0" collapsed="false">
      <c r="A120" s="54"/>
      <c r="B120" s="54"/>
      <c r="C120" s="54"/>
      <c r="D120" s="54"/>
      <c r="E120" s="54"/>
      <c r="F120" s="54"/>
      <c r="G120" s="54"/>
      <c r="H120" s="54"/>
      <c r="I120" s="126"/>
      <c r="J120" s="127"/>
      <c r="K120" s="62"/>
      <c r="L120" s="127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</row>
    <row r="121" customFormat="false" ht="15.75" hidden="false" customHeight="true" outlineLevel="0" collapsed="false">
      <c r="A121" s="54"/>
      <c r="B121" s="54"/>
      <c r="C121" s="54"/>
      <c r="D121" s="54"/>
      <c r="E121" s="54"/>
      <c r="F121" s="54"/>
      <c r="G121" s="54"/>
      <c r="H121" s="54"/>
      <c r="I121" s="126"/>
      <c r="J121" s="127"/>
      <c r="K121" s="62"/>
      <c r="L121" s="127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</row>
    <row r="122" customFormat="false" ht="15.75" hidden="false" customHeight="true" outlineLevel="0" collapsed="false">
      <c r="A122" s="54"/>
      <c r="B122" s="54"/>
      <c r="C122" s="54"/>
      <c r="D122" s="54"/>
      <c r="E122" s="54"/>
      <c r="F122" s="54"/>
      <c r="G122" s="54"/>
      <c r="H122" s="54"/>
      <c r="I122" s="126"/>
      <c r="J122" s="127"/>
      <c r="K122" s="62"/>
      <c r="L122" s="127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</row>
    <row r="123" customFormat="false" ht="15.75" hidden="false" customHeight="true" outlineLevel="0" collapsed="false">
      <c r="A123" s="54"/>
      <c r="B123" s="54"/>
      <c r="C123" s="54"/>
      <c r="D123" s="54"/>
      <c r="E123" s="54"/>
      <c r="F123" s="54"/>
      <c r="G123" s="54"/>
      <c r="H123" s="54"/>
      <c r="I123" s="126"/>
      <c r="J123" s="127"/>
      <c r="K123" s="62"/>
      <c r="L123" s="127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</row>
    <row r="124" customFormat="false" ht="15.75" hidden="false" customHeight="true" outlineLevel="0" collapsed="false">
      <c r="A124" s="54"/>
      <c r="B124" s="54"/>
      <c r="C124" s="54"/>
      <c r="D124" s="54"/>
      <c r="E124" s="54"/>
      <c r="F124" s="54"/>
      <c r="G124" s="54"/>
      <c r="H124" s="54"/>
      <c r="I124" s="126"/>
      <c r="J124" s="127"/>
      <c r="K124" s="62"/>
      <c r="L124" s="127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</row>
    <row r="125" customFormat="false" ht="15.75" hidden="false" customHeight="true" outlineLevel="0" collapsed="false">
      <c r="A125" s="54"/>
      <c r="B125" s="54"/>
      <c r="C125" s="54"/>
      <c r="D125" s="54"/>
      <c r="E125" s="54"/>
      <c r="F125" s="54"/>
      <c r="G125" s="54"/>
      <c r="H125" s="54"/>
      <c r="I125" s="126"/>
      <c r="J125" s="127"/>
      <c r="K125" s="62"/>
      <c r="L125" s="127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</row>
    <row r="126" customFormat="false" ht="15.75" hidden="false" customHeight="true" outlineLevel="0" collapsed="false">
      <c r="A126" s="54"/>
      <c r="B126" s="54"/>
      <c r="C126" s="54"/>
      <c r="D126" s="54"/>
      <c r="E126" s="54"/>
      <c r="F126" s="54"/>
      <c r="G126" s="54"/>
      <c r="H126" s="54"/>
      <c r="I126" s="126"/>
      <c r="J126" s="127"/>
      <c r="K126" s="62"/>
      <c r="L126" s="127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</row>
    <row r="127" customFormat="false" ht="15.75" hidden="false" customHeight="true" outlineLevel="0" collapsed="false">
      <c r="A127" s="54"/>
      <c r="B127" s="54"/>
      <c r="C127" s="54"/>
      <c r="D127" s="54"/>
      <c r="E127" s="54"/>
      <c r="F127" s="54"/>
      <c r="G127" s="54"/>
      <c r="H127" s="54"/>
      <c r="I127" s="126"/>
      <c r="J127" s="127"/>
      <c r="K127" s="62"/>
      <c r="L127" s="127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</row>
    <row r="128" customFormat="false" ht="15.75" hidden="false" customHeight="true" outlineLevel="0" collapsed="false">
      <c r="A128" s="54"/>
      <c r="B128" s="54"/>
      <c r="C128" s="54"/>
      <c r="D128" s="54"/>
      <c r="E128" s="54"/>
      <c r="F128" s="54"/>
      <c r="G128" s="54"/>
      <c r="H128" s="54"/>
      <c r="I128" s="126"/>
      <c r="J128" s="127"/>
      <c r="K128" s="62"/>
      <c r="L128" s="127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</row>
    <row r="129" customFormat="false" ht="15.75" hidden="false" customHeight="true" outlineLevel="0" collapsed="false">
      <c r="A129" s="54"/>
      <c r="B129" s="54"/>
      <c r="C129" s="54"/>
      <c r="D129" s="54"/>
      <c r="E129" s="54"/>
      <c r="F129" s="54"/>
      <c r="G129" s="54"/>
      <c r="H129" s="54"/>
      <c r="I129" s="126"/>
      <c r="J129" s="127"/>
      <c r="K129" s="62"/>
      <c r="L129" s="127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</row>
    <row r="130" customFormat="false" ht="15.75" hidden="false" customHeight="true" outlineLevel="0" collapsed="false">
      <c r="A130" s="54"/>
      <c r="B130" s="54"/>
      <c r="C130" s="54"/>
      <c r="D130" s="54"/>
      <c r="E130" s="54"/>
      <c r="F130" s="54"/>
      <c r="G130" s="54"/>
      <c r="H130" s="54"/>
      <c r="I130" s="126"/>
      <c r="J130" s="127"/>
      <c r="K130" s="62"/>
      <c r="L130" s="127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</row>
    <row r="131" customFormat="false" ht="15.75" hidden="false" customHeight="true" outlineLevel="0" collapsed="false">
      <c r="A131" s="54"/>
      <c r="B131" s="54"/>
      <c r="C131" s="54"/>
      <c r="D131" s="54"/>
      <c r="E131" s="54"/>
      <c r="F131" s="54"/>
      <c r="G131" s="54"/>
      <c r="H131" s="54"/>
      <c r="I131" s="126"/>
      <c r="J131" s="127"/>
      <c r="K131" s="62"/>
      <c r="L131" s="127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</row>
    <row r="132" customFormat="false" ht="15.75" hidden="false" customHeight="true" outlineLevel="0" collapsed="false">
      <c r="A132" s="54"/>
      <c r="B132" s="54"/>
      <c r="C132" s="54"/>
      <c r="D132" s="54"/>
      <c r="E132" s="54"/>
      <c r="F132" s="54"/>
      <c r="G132" s="54"/>
      <c r="H132" s="54"/>
      <c r="I132" s="126"/>
      <c r="J132" s="127"/>
      <c r="K132" s="62"/>
      <c r="L132" s="127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</row>
    <row r="133" customFormat="false" ht="15.75" hidden="false" customHeight="true" outlineLevel="0" collapsed="false">
      <c r="A133" s="54"/>
      <c r="B133" s="54"/>
      <c r="C133" s="54"/>
      <c r="D133" s="54"/>
      <c r="E133" s="54"/>
      <c r="F133" s="54"/>
      <c r="G133" s="54"/>
      <c r="H133" s="54"/>
      <c r="I133" s="126"/>
      <c r="J133" s="127"/>
      <c r="K133" s="62"/>
      <c r="L133" s="127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</row>
    <row r="134" customFormat="false" ht="15.75" hidden="false" customHeight="true" outlineLevel="0" collapsed="false">
      <c r="A134" s="54"/>
      <c r="B134" s="54"/>
      <c r="C134" s="54"/>
      <c r="D134" s="54"/>
      <c r="E134" s="54"/>
      <c r="F134" s="54"/>
      <c r="G134" s="54"/>
      <c r="H134" s="54"/>
      <c r="I134" s="126"/>
      <c r="J134" s="127"/>
      <c r="K134" s="62"/>
      <c r="L134" s="127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</row>
    <row r="135" customFormat="false" ht="15.75" hidden="false" customHeight="true" outlineLevel="0" collapsed="false">
      <c r="A135" s="54"/>
      <c r="B135" s="54"/>
      <c r="C135" s="54"/>
      <c r="D135" s="54"/>
      <c r="E135" s="54"/>
      <c r="F135" s="54"/>
      <c r="G135" s="54"/>
      <c r="H135" s="54"/>
      <c r="I135" s="126"/>
      <c r="J135" s="127"/>
      <c r="K135" s="62"/>
      <c r="L135" s="127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</row>
    <row r="136" customFormat="false" ht="15.75" hidden="false" customHeight="true" outlineLevel="0" collapsed="false">
      <c r="A136" s="54"/>
      <c r="B136" s="54"/>
      <c r="C136" s="54"/>
      <c r="D136" s="54"/>
      <c r="E136" s="54"/>
      <c r="F136" s="54"/>
      <c r="G136" s="54"/>
      <c r="H136" s="54"/>
      <c r="I136" s="126"/>
      <c r="J136" s="127"/>
      <c r="K136" s="62"/>
      <c r="L136" s="127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</row>
    <row r="137" customFormat="false" ht="15.75" hidden="false" customHeight="true" outlineLevel="0" collapsed="false">
      <c r="A137" s="54"/>
      <c r="B137" s="54"/>
      <c r="C137" s="54"/>
      <c r="D137" s="54"/>
      <c r="E137" s="54"/>
      <c r="F137" s="54"/>
      <c r="G137" s="54"/>
      <c r="H137" s="54"/>
      <c r="I137" s="126"/>
      <c r="J137" s="127"/>
      <c r="K137" s="62"/>
      <c r="L137" s="127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</row>
    <row r="138" customFormat="false" ht="15.75" hidden="false" customHeight="true" outlineLevel="0" collapsed="false">
      <c r="A138" s="54"/>
      <c r="B138" s="54"/>
      <c r="C138" s="54"/>
      <c r="D138" s="54"/>
      <c r="E138" s="54"/>
      <c r="F138" s="54"/>
      <c r="G138" s="54"/>
      <c r="H138" s="54"/>
      <c r="I138" s="126"/>
      <c r="J138" s="127"/>
      <c r="K138" s="62"/>
      <c r="L138" s="127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</row>
    <row r="139" customFormat="false" ht="15.75" hidden="false" customHeight="true" outlineLevel="0" collapsed="false">
      <c r="A139" s="54"/>
      <c r="B139" s="54"/>
      <c r="C139" s="54"/>
      <c r="D139" s="54"/>
      <c r="E139" s="54"/>
      <c r="F139" s="54"/>
      <c r="G139" s="54"/>
      <c r="H139" s="54"/>
      <c r="I139" s="126"/>
      <c r="J139" s="127"/>
      <c r="K139" s="62"/>
      <c r="L139" s="127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</row>
    <row r="140" customFormat="false" ht="15.75" hidden="false" customHeight="true" outlineLevel="0" collapsed="false">
      <c r="A140" s="54"/>
      <c r="B140" s="54"/>
      <c r="C140" s="54"/>
      <c r="D140" s="54"/>
      <c r="E140" s="54"/>
      <c r="F140" s="54"/>
      <c r="G140" s="54"/>
      <c r="H140" s="54"/>
      <c r="I140" s="126"/>
      <c r="J140" s="127"/>
      <c r="K140" s="62"/>
      <c r="L140" s="127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</row>
    <row r="141" customFormat="false" ht="15.75" hidden="false" customHeight="true" outlineLevel="0" collapsed="false">
      <c r="A141" s="54"/>
      <c r="B141" s="54"/>
      <c r="C141" s="54"/>
      <c r="D141" s="54"/>
      <c r="E141" s="54"/>
      <c r="F141" s="54"/>
      <c r="G141" s="54"/>
      <c r="H141" s="54"/>
      <c r="I141" s="126"/>
      <c r="J141" s="127"/>
      <c r="K141" s="62"/>
      <c r="L141" s="127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</row>
    <row r="142" customFormat="false" ht="15.75" hidden="false" customHeight="true" outlineLevel="0" collapsed="false">
      <c r="A142" s="54"/>
      <c r="B142" s="54"/>
      <c r="C142" s="54"/>
      <c r="D142" s="54"/>
      <c r="E142" s="54"/>
      <c r="F142" s="54"/>
      <c r="G142" s="54"/>
      <c r="H142" s="54"/>
      <c r="I142" s="126"/>
      <c r="J142" s="127"/>
      <c r="K142" s="62"/>
      <c r="L142" s="127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</row>
    <row r="143" customFormat="false" ht="15.75" hidden="false" customHeight="true" outlineLevel="0" collapsed="false">
      <c r="A143" s="54"/>
      <c r="B143" s="54"/>
      <c r="C143" s="54"/>
      <c r="D143" s="54"/>
      <c r="E143" s="54"/>
      <c r="F143" s="54"/>
      <c r="G143" s="54"/>
      <c r="H143" s="54"/>
      <c r="I143" s="126"/>
      <c r="J143" s="127"/>
      <c r="K143" s="62"/>
      <c r="L143" s="127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54"/>
      <c r="Z143" s="54"/>
    </row>
    <row r="144" customFormat="false" ht="15.75" hidden="false" customHeight="true" outlineLevel="0" collapsed="false">
      <c r="A144" s="54"/>
      <c r="B144" s="54"/>
      <c r="C144" s="54"/>
      <c r="D144" s="54"/>
      <c r="E144" s="54"/>
      <c r="F144" s="54"/>
      <c r="G144" s="54"/>
      <c r="H144" s="54"/>
      <c r="I144" s="126"/>
      <c r="J144" s="127"/>
      <c r="K144" s="62"/>
      <c r="L144" s="127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</row>
    <row r="145" customFormat="false" ht="15.75" hidden="false" customHeight="true" outlineLevel="0" collapsed="false">
      <c r="A145" s="54"/>
      <c r="B145" s="54"/>
      <c r="C145" s="54"/>
      <c r="D145" s="54"/>
      <c r="E145" s="54"/>
      <c r="F145" s="54"/>
      <c r="G145" s="54"/>
      <c r="H145" s="54"/>
      <c r="I145" s="126"/>
      <c r="J145" s="127"/>
      <c r="K145" s="62"/>
      <c r="L145" s="127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</row>
    <row r="146" customFormat="false" ht="15.75" hidden="false" customHeight="true" outlineLevel="0" collapsed="false">
      <c r="A146" s="54"/>
      <c r="B146" s="54"/>
      <c r="C146" s="54"/>
      <c r="D146" s="54"/>
      <c r="E146" s="54"/>
      <c r="F146" s="54"/>
      <c r="G146" s="54"/>
      <c r="H146" s="54"/>
      <c r="I146" s="126"/>
      <c r="J146" s="127"/>
      <c r="K146" s="62"/>
      <c r="L146" s="127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</row>
    <row r="147" customFormat="false" ht="15.75" hidden="false" customHeight="true" outlineLevel="0" collapsed="false">
      <c r="A147" s="54"/>
      <c r="B147" s="54"/>
      <c r="C147" s="54"/>
      <c r="D147" s="54"/>
      <c r="E147" s="54"/>
      <c r="F147" s="54"/>
      <c r="G147" s="54"/>
      <c r="H147" s="54"/>
      <c r="I147" s="126"/>
      <c r="J147" s="127"/>
      <c r="K147" s="62"/>
      <c r="L147" s="127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</row>
    <row r="148" customFormat="false" ht="15.75" hidden="false" customHeight="true" outlineLevel="0" collapsed="false">
      <c r="A148" s="54"/>
      <c r="B148" s="54"/>
      <c r="C148" s="54"/>
      <c r="D148" s="54"/>
      <c r="E148" s="54"/>
      <c r="F148" s="54"/>
      <c r="G148" s="54"/>
      <c r="H148" s="54"/>
      <c r="I148" s="126"/>
      <c r="J148" s="127"/>
      <c r="K148" s="62"/>
      <c r="L148" s="127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</row>
    <row r="149" customFormat="false" ht="15.75" hidden="false" customHeight="true" outlineLevel="0" collapsed="false">
      <c r="A149" s="54"/>
      <c r="B149" s="54"/>
      <c r="C149" s="54"/>
      <c r="D149" s="54"/>
      <c r="E149" s="54"/>
      <c r="F149" s="54"/>
      <c r="G149" s="54"/>
      <c r="H149" s="54"/>
      <c r="I149" s="126"/>
      <c r="J149" s="127"/>
      <c r="K149" s="62"/>
      <c r="L149" s="127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</row>
    <row r="150" customFormat="false" ht="15.75" hidden="false" customHeight="true" outlineLevel="0" collapsed="false">
      <c r="A150" s="54"/>
      <c r="B150" s="54"/>
      <c r="C150" s="54"/>
      <c r="D150" s="54"/>
      <c r="E150" s="54"/>
      <c r="F150" s="54"/>
      <c r="G150" s="54"/>
      <c r="H150" s="54"/>
      <c r="I150" s="126"/>
      <c r="J150" s="127"/>
      <c r="K150" s="62"/>
      <c r="L150" s="127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</row>
    <row r="151" customFormat="false" ht="15.75" hidden="false" customHeight="true" outlineLevel="0" collapsed="false">
      <c r="A151" s="54"/>
      <c r="B151" s="54"/>
      <c r="C151" s="54"/>
      <c r="D151" s="54"/>
      <c r="E151" s="54"/>
      <c r="F151" s="54"/>
      <c r="G151" s="54"/>
      <c r="H151" s="54"/>
      <c r="I151" s="126"/>
      <c r="J151" s="127"/>
      <c r="K151" s="62"/>
      <c r="L151" s="127"/>
      <c r="M151" s="54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  <c r="Z151" s="54"/>
    </row>
    <row r="152" customFormat="false" ht="15.75" hidden="false" customHeight="true" outlineLevel="0" collapsed="false">
      <c r="A152" s="54"/>
      <c r="B152" s="54"/>
      <c r="C152" s="54"/>
      <c r="D152" s="54"/>
      <c r="E152" s="54"/>
      <c r="F152" s="54"/>
      <c r="G152" s="54"/>
      <c r="H152" s="54"/>
      <c r="I152" s="126"/>
      <c r="J152" s="127"/>
      <c r="K152" s="62"/>
      <c r="L152" s="127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</row>
    <row r="153" customFormat="false" ht="15.75" hidden="false" customHeight="true" outlineLevel="0" collapsed="false">
      <c r="A153" s="54"/>
      <c r="B153" s="54"/>
      <c r="C153" s="54"/>
      <c r="D153" s="54"/>
      <c r="E153" s="54"/>
      <c r="F153" s="54"/>
      <c r="G153" s="54"/>
      <c r="H153" s="54"/>
      <c r="I153" s="126"/>
      <c r="J153" s="127"/>
      <c r="K153" s="62"/>
      <c r="L153" s="127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</row>
    <row r="154" customFormat="false" ht="15.75" hidden="false" customHeight="true" outlineLevel="0" collapsed="false">
      <c r="A154" s="54"/>
      <c r="B154" s="54"/>
      <c r="C154" s="54"/>
      <c r="D154" s="54"/>
      <c r="E154" s="54"/>
      <c r="F154" s="54"/>
      <c r="G154" s="54"/>
      <c r="H154" s="54"/>
      <c r="I154" s="126"/>
      <c r="J154" s="127"/>
      <c r="K154" s="62"/>
      <c r="L154" s="127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</row>
    <row r="155" customFormat="false" ht="15.75" hidden="false" customHeight="true" outlineLevel="0" collapsed="false">
      <c r="A155" s="54"/>
      <c r="B155" s="54"/>
      <c r="C155" s="54"/>
      <c r="D155" s="54"/>
      <c r="E155" s="54"/>
      <c r="F155" s="54"/>
      <c r="G155" s="54"/>
      <c r="H155" s="54"/>
      <c r="I155" s="126"/>
      <c r="J155" s="127"/>
      <c r="K155" s="62"/>
      <c r="L155" s="127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  <c r="Y155" s="54"/>
      <c r="Z155" s="54"/>
    </row>
    <row r="156" customFormat="false" ht="15.75" hidden="false" customHeight="true" outlineLevel="0" collapsed="false">
      <c r="A156" s="54"/>
      <c r="B156" s="54"/>
      <c r="C156" s="54"/>
      <c r="D156" s="54"/>
      <c r="E156" s="54"/>
      <c r="F156" s="54"/>
      <c r="G156" s="54"/>
      <c r="H156" s="54"/>
      <c r="I156" s="126"/>
      <c r="J156" s="127"/>
      <c r="K156" s="62"/>
      <c r="L156" s="127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  <c r="Z156" s="54"/>
    </row>
    <row r="157" customFormat="false" ht="15.75" hidden="false" customHeight="true" outlineLevel="0" collapsed="false">
      <c r="A157" s="54"/>
      <c r="B157" s="54"/>
      <c r="C157" s="54"/>
      <c r="D157" s="54"/>
      <c r="E157" s="54"/>
      <c r="F157" s="54"/>
      <c r="G157" s="54"/>
      <c r="H157" s="54"/>
      <c r="I157" s="126"/>
      <c r="J157" s="127"/>
      <c r="K157" s="62"/>
      <c r="L157" s="127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</row>
    <row r="158" customFormat="false" ht="15.75" hidden="false" customHeight="true" outlineLevel="0" collapsed="false">
      <c r="A158" s="54"/>
      <c r="B158" s="54"/>
      <c r="C158" s="54"/>
      <c r="D158" s="54"/>
      <c r="E158" s="54"/>
      <c r="F158" s="54"/>
      <c r="G158" s="54"/>
      <c r="H158" s="54"/>
      <c r="I158" s="126"/>
      <c r="J158" s="127"/>
      <c r="K158" s="62"/>
      <c r="L158" s="127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  <c r="Z158" s="54"/>
    </row>
    <row r="159" customFormat="false" ht="15.75" hidden="false" customHeight="true" outlineLevel="0" collapsed="false">
      <c r="A159" s="54"/>
      <c r="B159" s="54"/>
      <c r="C159" s="54"/>
      <c r="D159" s="54"/>
      <c r="E159" s="54"/>
      <c r="F159" s="54"/>
      <c r="G159" s="54"/>
      <c r="H159" s="54"/>
      <c r="I159" s="126"/>
      <c r="J159" s="127"/>
      <c r="K159" s="62"/>
      <c r="L159" s="127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</row>
    <row r="160" customFormat="false" ht="15.75" hidden="false" customHeight="true" outlineLevel="0" collapsed="false">
      <c r="A160" s="54"/>
      <c r="B160" s="54"/>
      <c r="C160" s="54"/>
      <c r="D160" s="54"/>
      <c r="E160" s="54"/>
      <c r="F160" s="54"/>
      <c r="G160" s="54"/>
      <c r="H160" s="54"/>
      <c r="I160" s="126"/>
      <c r="J160" s="127"/>
      <c r="K160" s="62"/>
      <c r="L160" s="127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</row>
    <row r="161" customFormat="false" ht="15.75" hidden="false" customHeight="true" outlineLevel="0" collapsed="false">
      <c r="A161" s="54"/>
      <c r="B161" s="54"/>
      <c r="C161" s="54"/>
      <c r="D161" s="54"/>
      <c r="E161" s="54"/>
      <c r="F161" s="54"/>
      <c r="G161" s="54"/>
      <c r="H161" s="54"/>
      <c r="I161" s="126"/>
      <c r="J161" s="127"/>
      <c r="K161" s="62"/>
      <c r="L161" s="127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  <c r="Z161" s="54"/>
    </row>
    <row r="162" customFormat="false" ht="15.75" hidden="false" customHeight="true" outlineLevel="0" collapsed="false">
      <c r="A162" s="54"/>
      <c r="B162" s="54"/>
      <c r="C162" s="54"/>
      <c r="D162" s="54"/>
      <c r="E162" s="54"/>
      <c r="F162" s="54"/>
      <c r="G162" s="54"/>
      <c r="H162" s="54"/>
      <c r="I162" s="126"/>
      <c r="J162" s="127"/>
      <c r="K162" s="62"/>
      <c r="L162" s="127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</row>
    <row r="163" customFormat="false" ht="15.75" hidden="false" customHeight="true" outlineLevel="0" collapsed="false">
      <c r="A163" s="54"/>
      <c r="B163" s="54"/>
      <c r="C163" s="54"/>
      <c r="D163" s="54"/>
      <c r="E163" s="54"/>
      <c r="F163" s="54"/>
      <c r="G163" s="54"/>
      <c r="H163" s="54"/>
      <c r="I163" s="126"/>
      <c r="J163" s="127"/>
      <c r="K163" s="62"/>
      <c r="L163" s="127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  <c r="Z163" s="54"/>
    </row>
    <row r="164" customFormat="false" ht="15.75" hidden="false" customHeight="true" outlineLevel="0" collapsed="false">
      <c r="A164" s="54"/>
      <c r="B164" s="54"/>
      <c r="C164" s="54"/>
      <c r="D164" s="54"/>
      <c r="E164" s="54"/>
      <c r="F164" s="54"/>
      <c r="G164" s="54"/>
      <c r="H164" s="54"/>
      <c r="I164" s="126"/>
      <c r="J164" s="127"/>
      <c r="K164" s="62"/>
      <c r="L164" s="127"/>
      <c r="M164" s="54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  <c r="Y164" s="54"/>
      <c r="Z164" s="54"/>
    </row>
    <row r="165" customFormat="false" ht="15.75" hidden="false" customHeight="true" outlineLevel="0" collapsed="false">
      <c r="A165" s="54"/>
      <c r="B165" s="54"/>
      <c r="C165" s="54"/>
      <c r="D165" s="54"/>
      <c r="E165" s="54"/>
      <c r="F165" s="54"/>
      <c r="G165" s="54"/>
      <c r="H165" s="54"/>
      <c r="I165" s="126"/>
      <c r="J165" s="127"/>
      <c r="K165" s="62"/>
      <c r="L165" s="127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  <c r="Z165" s="54"/>
    </row>
    <row r="166" customFormat="false" ht="15.75" hidden="false" customHeight="true" outlineLevel="0" collapsed="false">
      <c r="A166" s="54"/>
      <c r="B166" s="54"/>
      <c r="C166" s="54"/>
      <c r="D166" s="54"/>
      <c r="E166" s="54"/>
      <c r="F166" s="54"/>
      <c r="G166" s="54"/>
      <c r="H166" s="54"/>
      <c r="I166" s="126"/>
      <c r="J166" s="127"/>
      <c r="K166" s="62"/>
      <c r="L166" s="127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</row>
    <row r="167" customFormat="false" ht="15.75" hidden="false" customHeight="true" outlineLevel="0" collapsed="false">
      <c r="A167" s="54"/>
      <c r="B167" s="54"/>
      <c r="C167" s="54"/>
      <c r="D167" s="54"/>
      <c r="E167" s="54"/>
      <c r="F167" s="54"/>
      <c r="G167" s="54"/>
      <c r="H167" s="54"/>
      <c r="I167" s="126"/>
      <c r="J167" s="127"/>
      <c r="K167" s="62"/>
      <c r="L167" s="127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</row>
    <row r="168" customFormat="false" ht="15.75" hidden="false" customHeight="true" outlineLevel="0" collapsed="false">
      <c r="A168" s="54"/>
      <c r="B168" s="54"/>
      <c r="C168" s="54"/>
      <c r="D168" s="54"/>
      <c r="E168" s="54"/>
      <c r="F168" s="54"/>
      <c r="G168" s="54"/>
      <c r="H168" s="54"/>
      <c r="I168" s="126"/>
      <c r="J168" s="127"/>
      <c r="K168" s="62"/>
      <c r="L168" s="127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  <c r="Z168" s="54"/>
    </row>
    <row r="169" customFormat="false" ht="15.75" hidden="false" customHeight="true" outlineLevel="0" collapsed="false">
      <c r="A169" s="54"/>
      <c r="B169" s="54"/>
      <c r="C169" s="54"/>
      <c r="D169" s="54"/>
      <c r="E169" s="54"/>
      <c r="F169" s="54"/>
      <c r="G169" s="54"/>
      <c r="H169" s="54"/>
      <c r="I169" s="126"/>
      <c r="J169" s="127"/>
      <c r="K169" s="62"/>
      <c r="L169" s="127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</row>
    <row r="170" customFormat="false" ht="15.75" hidden="false" customHeight="true" outlineLevel="0" collapsed="false">
      <c r="A170" s="54"/>
      <c r="B170" s="54"/>
      <c r="C170" s="54"/>
      <c r="D170" s="54"/>
      <c r="E170" s="54"/>
      <c r="F170" s="54"/>
      <c r="G170" s="54"/>
      <c r="H170" s="54"/>
      <c r="I170" s="126"/>
      <c r="J170" s="127"/>
      <c r="K170" s="62"/>
      <c r="L170" s="127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</row>
    <row r="171" customFormat="false" ht="15.75" hidden="false" customHeight="true" outlineLevel="0" collapsed="false">
      <c r="A171" s="54"/>
      <c r="B171" s="54"/>
      <c r="C171" s="54"/>
      <c r="D171" s="54"/>
      <c r="E171" s="54"/>
      <c r="F171" s="54"/>
      <c r="G171" s="54"/>
      <c r="H171" s="54"/>
      <c r="I171" s="126"/>
      <c r="J171" s="127"/>
      <c r="K171" s="62"/>
      <c r="L171" s="127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</row>
    <row r="172" customFormat="false" ht="15.75" hidden="false" customHeight="true" outlineLevel="0" collapsed="false">
      <c r="A172" s="54"/>
      <c r="B172" s="54"/>
      <c r="C172" s="54"/>
      <c r="D172" s="54"/>
      <c r="E172" s="54"/>
      <c r="F172" s="54"/>
      <c r="G172" s="54"/>
      <c r="H172" s="54"/>
      <c r="I172" s="126"/>
      <c r="J172" s="127"/>
      <c r="K172" s="62"/>
      <c r="L172" s="127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</row>
    <row r="173" customFormat="false" ht="15.75" hidden="false" customHeight="true" outlineLevel="0" collapsed="false">
      <c r="A173" s="54"/>
      <c r="B173" s="54"/>
      <c r="C173" s="54"/>
      <c r="D173" s="54"/>
      <c r="E173" s="54"/>
      <c r="F173" s="54"/>
      <c r="G173" s="54"/>
      <c r="H173" s="54"/>
      <c r="I173" s="126"/>
      <c r="J173" s="127"/>
      <c r="K173" s="62"/>
      <c r="L173" s="127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</row>
    <row r="174" customFormat="false" ht="15.75" hidden="false" customHeight="true" outlineLevel="0" collapsed="false">
      <c r="A174" s="54"/>
      <c r="B174" s="54"/>
      <c r="C174" s="54"/>
      <c r="D174" s="54"/>
      <c r="E174" s="54"/>
      <c r="F174" s="54"/>
      <c r="G174" s="54"/>
      <c r="H174" s="54"/>
      <c r="I174" s="126"/>
      <c r="J174" s="127"/>
      <c r="K174" s="62"/>
      <c r="L174" s="127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</row>
    <row r="175" customFormat="false" ht="15.75" hidden="false" customHeight="true" outlineLevel="0" collapsed="false">
      <c r="A175" s="54"/>
      <c r="B175" s="54"/>
      <c r="C175" s="54"/>
      <c r="D175" s="54"/>
      <c r="E175" s="54"/>
      <c r="F175" s="54"/>
      <c r="G175" s="54"/>
      <c r="H175" s="54"/>
      <c r="I175" s="126"/>
      <c r="J175" s="127"/>
      <c r="K175" s="62"/>
      <c r="L175" s="127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</row>
    <row r="176" customFormat="false" ht="15.75" hidden="false" customHeight="true" outlineLevel="0" collapsed="false">
      <c r="A176" s="54"/>
      <c r="B176" s="54"/>
      <c r="C176" s="54"/>
      <c r="D176" s="54"/>
      <c r="E176" s="54"/>
      <c r="F176" s="54"/>
      <c r="G176" s="54"/>
      <c r="H176" s="54"/>
      <c r="I176" s="126"/>
      <c r="J176" s="127"/>
      <c r="K176" s="62"/>
      <c r="L176" s="127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</row>
    <row r="177" customFormat="false" ht="15.75" hidden="false" customHeight="true" outlineLevel="0" collapsed="false">
      <c r="A177" s="54"/>
      <c r="B177" s="54"/>
      <c r="C177" s="54"/>
      <c r="D177" s="54"/>
      <c r="E177" s="54"/>
      <c r="F177" s="54"/>
      <c r="G177" s="54"/>
      <c r="H177" s="54"/>
      <c r="I177" s="126"/>
      <c r="J177" s="127"/>
      <c r="K177" s="62"/>
      <c r="L177" s="127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</row>
    <row r="178" customFormat="false" ht="15.75" hidden="false" customHeight="true" outlineLevel="0" collapsed="false">
      <c r="A178" s="54"/>
      <c r="B178" s="54"/>
      <c r="C178" s="54"/>
      <c r="D178" s="54"/>
      <c r="E178" s="54"/>
      <c r="F178" s="54"/>
      <c r="G178" s="54"/>
      <c r="H178" s="54"/>
      <c r="I178" s="126"/>
      <c r="J178" s="127"/>
      <c r="K178" s="62"/>
      <c r="L178" s="127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</row>
    <row r="179" customFormat="false" ht="15.75" hidden="false" customHeight="true" outlineLevel="0" collapsed="false">
      <c r="A179" s="54"/>
      <c r="B179" s="54"/>
      <c r="C179" s="54"/>
      <c r="D179" s="54"/>
      <c r="E179" s="54"/>
      <c r="F179" s="54"/>
      <c r="G179" s="54"/>
      <c r="H179" s="54"/>
      <c r="I179" s="126"/>
      <c r="J179" s="127"/>
      <c r="K179" s="62"/>
      <c r="L179" s="127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</row>
    <row r="180" customFormat="false" ht="15.75" hidden="false" customHeight="true" outlineLevel="0" collapsed="false">
      <c r="A180" s="54"/>
      <c r="B180" s="54"/>
      <c r="C180" s="54"/>
      <c r="D180" s="54"/>
      <c r="E180" s="54"/>
      <c r="F180" s="54"/>
      <c r="G180" s="54"/>
      <c r="H180" s="54"/>
      <c r="I180" s="126"/>
      <c r="J180" s="127"/>
      <c r="K180" s="62"/>
      <c r="L180" s="127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</row>
    <row r="181" customFormat="false" ht="15.75" hidden="false" customHeight="true" outlineLevel="0" collapsed="false">
      <c r="A181" s="54"/>
      <c r="B181" s="54"/>
      <c r="C181" s="54"/>
      <c r="D181" s="54"/>
      <c r="E181" s="54"/>
      <c r="F181" s="54"/>
      <c r="G181" s="54"/>
      <c r="H181" s="54"/>
      <c r="I181" s="126"/>
      <c r="J181" s="127"/>
      <c r="K181" s="62"/>
      <c r="L181" s="127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</row>
    <row r="182" customFormat="false" ht="15.75" hidden="false" customHeight="true" outlineLevel="0" collapsed="false">
      <c r="A182" s="54"/>
      <c r="B182" s="54"/>
      <c r="C182" s="54"/>
      <c r="D182" s="54"/>
      <c r="E182" s="54"/>
      <c r="F182" s="54"/>
      <c r="G182" s="54"/>
      <c r="H182" s="54"/>
      <c r="I182" s="126"/>
      <c r="J182" s="127"/>
      <c r="K182" s="62"/>
      <c r="L182" s="127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</row>
    <row r="183" customFormat="false" ht="15.75" hidden="false" customHeight="true" outlineLevel="0" collapsed="false">
      <c r="A183" s="54"/>
      <c r="B183" s="54"/>
      <c r="C183" s="54"/>
      <c r="D183" s="54"/>
      <c r="E183" s="54"/>
      <c r="F183" s="54"/>
      <c r="G183" s="54"/>
      <c r="H183" s="54"/>
      <c r="I183" s="126"/>
      <c r="J183" s="127"/>
      <c r="K183" s="62"/>
      <c r="L183" s="127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</row>
    <row r="184" customFormat="false" ht="15.75" hidden="false" customHeight="true" outlineLevel="0" collapsed="false">
      <c r="A184" s="54"/>
      <c r="B184" s="54"/>
      <c r="C184" s="54"/>
      <c r="D184" s="54"/>
      <c r="E184" s="54"/>
      <c r="F184" s="54"/>
      <c r="G184" s="54"/>
      <c r="H184" s="54"/>
      <c r="I184" s="126"/>
      <c r="J184" s="127"/>
      <c r="K184" s="62"/>
      <c r="L184" s="127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</row>
    <row r="185" customFormat="false" ht="15.75" hidden="false" customHeight="true" outlineLevel="0" collapsed="false">
      <c r="A185" s="54"/>
      <c r="B185" s="54"/>
      <c r="C185" s="54"/>
      <c r="D185" s="54"/>
      <c r="E185" s="54"/>
      <c r="F185" s="54"/>
      <c r="G185" s="54"/>
      <c r="H185" s="54"/>
      <c r="I185" s="126"/>
      <c r="J185" s="127"/>
      <c r="K185" s="62"/>
      <c r="L185" s="127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</row>
    <row r="186" customFormat="false" ht="15.75" hidden="false" customHeight="true" outlineLevel="0" collapsed="false">
      <c r="A186" s="54"/>
      <c r="B186" s="54"/>
      <c r="C186" s="54"/>
      <c r="D186" s="54"/>
      <c r="E186" s="54"/>
      <c r="F186" s="54"/>
      <c r="G186" s="54"/>
      <c r="H186" s="54"/>
      <c r="I186" s="126"/>
      <c r="J186" s="127"/>
      <c r="K186" s="62"/>
      <c r="L186" s="127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</row>
    <row r="187" customFormat="false" ht="15.75" hidden="false" customHeight="true" outlineLevel="0" collapsed="false">
      <c r="A187" s="54"/>
      <c r="B187" s="54"/>
      <c r="C187" s="54"/>
      <c r="D187" s="54"/>
      <c r="E187" s="54"/>
      <c r="F187" s="54"/>
      <c r="G187" s="54"/>
      <c r="H187" s="54"/>
      <c r="I187" s="126"/>
      <c r="J187" s="127"/>
      <c r="K187" s="62"/>
      <c r="L187" s="127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</row>
    <row r="188" customFormat="false" ht="15.75" hidden="false" customHeight="true" outlineLevel="0" collapsed="false">
      <c r="A188" s="54"/>
      <c r="B188" s="54"/>
      <c r="C188" s="54"/>
      <c r="D188" s="54"/>
      <c r="E188" s="54"/>
      <c r="F188" s="54"/>
      <c r="G188" s="54"/>
      <c r="H188" s="54"/>
      <c r="I188" s="126"/>
      <c r="J188" s="127"/>
      <c r="K188" s="62"/>
      <c r="L188" s="127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</row>
    <row r="189" customFormat="false" ht="15.75" hidden="false" customHeight="true" outlineLevel="0" collapsed="false">
      <c r="A189" s="54"/>
      <c r="B189" s="54"/>
      <c r="C189" s="54"/>
      <c r="D189" s="54"/>
      <c r="E189" s="54"/>
      <c r="F189" s="54"/>
      <c r="G189" s="54"/>
      <c r="H189" s="54"/>
      <c r="I189" s="126"/>
      <c r="J189" s="127"/>
      <c r="K189" s="62"/>
      <c r="L189" s="127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</row>
    <row r="190" customFormat="false" ht="15.75" hidden="false" customHeight="true" outlineLevel="0" collapsed="false">
      <c r="A190" s="54"/>
      <c r="B190" s="54"/>
      <c r="C190" s="54"/>
      <c r="D190" s="54"/>
      <c r="E190" s="54"/>
      <c r="F190" s="54"/>
      <c r="G190" s="54"/>
      <c r="H190" s="54"/>
      <c r="I190" s="126"/>
      <c r="J190" s="127"/>
      <c r="K190" s="62"/>
      <c r="L190" s="127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</row>
    <row r="191" customFormat="false" ht="15.75" hidden="false" customHeight="true" outlineLevel="0" collapsed="false">
      <c r="A191" s="54"/>
      <c r="B191" s="54"/>
      <c r="C191" s="54"/>
      <c r="D191" s="54"/>
      <c r="E191" s="54"/>
      <c r="F191" s="54"/>
      <c r="G191" s="54"/>
      <c r="H191" s="54"/>
      <c r="I191" s="126"/>
      <c r="J191" s="127"/>
      <c r="K191" s="62"/>
      <c r="L191" s="127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</row>
    <row r="192" customFormat="false" ht="15.75" hidden="false" customHeight="true" outlineLevel="0" collapsed="false">
      <c r="A192" s="54"/>
      <c r="B192" s="54"/>
      <c r="C192" s="54"/>
      <c r="D192" s="54"/>
      <c r="E192" s="54"/>
      <c r="F192" s="54"/>
      <c r="G192" s="54"/>
      <c r="H192" s="54"/>
      <c r="I192" s="126"/>
      <c r="J192" s="127"/>
      <c r="K192" s="62"/>
      <c r="L192" s="127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</row>
    <row r="193" customFormat="false" ht="15.75" hidden="false" customHeight="true" outlineLevel="0" collapsed="false">
      <c r="A193" s="54"/>
      <c r="B193" s="54"/>
      <c r="C193" s="54"/>
      <c r="D193" s="54"/>
      <c r="E193" s="54"/>
      <c r="F193" s="54"/>
      <c r="G193" s="54"/>
      <c r="H193" s="54"/>
      <c r="I193" s="126"/>
      <c r="J193" s="127"/>
      <c r="K193" s="62"/>
      <c r="L193" s="127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</row>
    <row r="194" customFormat="false" ht="15.75" hidden="false" customHeight="true" outlineLevel="0" collapsed="false">
      <c r="A194" s="54"/>
      <c r="B194" s="54"/>
      <c r="C194" s="54"/>
      <c r="D194" s="54"/>
      <c r="E194" s="54"/>
      <c r="F194" s="54"/>
      <c r="G194" s="54"/>
      <c r="H194" s="54"/>
      <c r="I194" s="126"/>
      <c r="J194" s="127"/>
      <c r="K194" s="62"/>
      <c r="L194" s="127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</row>
    <row r="195" customFormat="false" ht="15.75" hidden="false" customHeight="true" outlineLevel="0" collapsed="false">
      <c r="A195" s="54"/>
      <c r="B195" s="54"/>
      <c r="C195" s="54"/>
      <c r="D195" s="54"/>
      <c r="E195" s="54"/>
      <c r="F195" s="54"/>
      <c r="G195" s="54"/>
      <c r="H195" s="54"/>
      <c r="I195" s="126"/>
      <c r="J195" s="127"/>
      <c r="K195" s="62"/>
      <c r="L195" s="127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</row>
    <row r="196" customFormat="false" ht="15.75" hidden="false" customHeight="true" outlineLevel="0" collapsed="false">
      <c r="A196" s="54"/>
      <c r="B196" s="54"/>
      <c r="C196" s="54"/>
      <c r="D196" s="54"/>
      <c r="E196" s="54"/>
      <c r="F196" s="54"/>
      <c r="G196" s="54"/>
      <c r="H196" s="54"/>
      <c r="I196" s="126"/>
      <c r="J196" s="127"/>
      <c r="K196" s="62"/>
      <c r="L196" s="127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</row>
    <row r="197" customFormat="false" ht="15.75" hidden="false" customHeight="true" outlineLevel="0" collapsed="false">
      <c r="A197" s="54"/>
      <c r="B197" s="54"/>
      <c r="C197" s="54"/>
      <c r="D197" s="54"/>
      <c r="E197" s="54"/>
      <c r="F197" s="54"/>
      <c r="G197" s="54"/>
      <c r="H197" s="54"/>
      <c r="I197" s="126"/>
      <c r="J197" s="127"/>
      <c r="K197" s="62"/>
      <c r="L197" s="127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</row>
    <row r="198" customFormat="false" ht="15.75" hidden="false" customHeight="true" outlineLevel="0" collapsed="false">
      <c r="A198" s="54"/>
      <c r="B198" s="54"/>
      <c r="C198" s="54"/>
      <c r="D198" s="54"/>
      <c r="E198" s="54"/>
      <c r="F198" s="54"/>
      <c r="G198" s="54"/>
      <c r="H198" s="54"/>
      <c r="I198" s="126"/>
      <c r="J198" s="127"/>
      <c r="K198" s="62"/>
      <c r="L198" s="127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</row>
    <row r="199" customFormat="false" ht="15.75" hidden="false" customHeight="true" outlineLevel="0" collapsed="false">
      <c r="A199" s="54"/>
      <c r="B199" s="54"/>
      <c r="C199" s="54"/>
      <c r="D199" s="54"/>
      <c r="E199" s="54"/>
      <c r="F199" s="54"/>
      <c r="G199" s="54"/>
      <c r="H199" s="54"/>
      <c r="I199" s="126"/>
      <c r="J199" s="127"/>
      <c r="K199" s="62"/>
      <c r="L199" s="127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</row>
    <row r="200" customFormat="false" ht="15.75" hidden="false" customHeight="true" outlineLevel="0" collapsed="false">
      <c r="A200" s="54"/>
      <c r="B200" s="54"/>
      <c r="C200" s="54"/>
      <c r="D200" s="54"/>
      <c r="E200" s="54"/>
      <c r="F200" s="54"/>
      <c r="G200" s="54"/>
      <c r="H200" s="54"/>
      <c r="I200" s="126"/>
      <c r="J200" s="127"/>
      <c r="K200" s="62"/>
      <c r="L200" s="127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</row>
    <row r="201" customFormat="false" ht="15.75" hidden="false" customHeight="true" outlineLevel="0" collapsed="false">
      <c r="A201" s="54"/>
      <c r="B201" s="54"/>
      <c r="C201" s="54"/>
      <c r="D201" s="54"/>
      <c r="E201" s="54"/>
      <c r="F201" s="54"/>
      <c r="G201" s="54"/>
      <c r="H201" s="54"/>
      <c r="I201" s="126"/>
      <c r="J201" s="127"/>
      <c r="K201" s="62"/>
      <c r="L201" s="127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</row>
    <row r="202" customFormat="false" ht="15.75" hidden="false" customHeight="true" outlineLevel="0" collapsed="false">
      <c r="A202" s="54"/>
      <c r="B202" s="54"/>
      <c r="C202" s="54"/>
      <c r="D202" s="54"/>
      <c r="E202" s="54"/>
      <c r="F202" s="54"/>
      <c r="G202" s="54"/>
      <c r="H202" s="54"/>
      <c r="I202" s="126"/>
      <c r="J202" s="127"/>
      <c r="K202" s="62"/>
      <c r="L202" s="127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</row>
    <row r="203" customFormat="false" ht="15.75" hidden="false" customHeight="true" outlineLevel="0" collapsed="false">
      <c r="A203" s="54"/>
      <c r="B203" s="54"/>
      <c r="C203" s="54"/>
      <c r="D203" s="54"/>
      <c r="E203" s="54"/>
      <c r="F203" s="54"/>
      <c r="G203" s="54"/>
      <c r="H203" s="54"/>
      <c r="I203" s="126"/>
      <c r="J203" s="127"/>
      <c r="K203" s="62"/>
      <c r="L203" s="127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</row>
    <row r="204" customFormat="false" ht="15.75" hidden="false" customHeight="true" outlineLevel="0" collapsed="false">
      <c r="A204" s="54"/>
      <c r="B204" s="54"/>
      <c r="C204" s="54"/>
      <c r="D204" s="54"/>
      <c r="E204" s="54"/>
      <c r="F204" s="54"/>
      <c r="G204" s="54"/>
      <c r="H204" s="54"/>
      <c r="I204" s="126"/>
      <c r="J204" s="127"/>
      <c r="K204" s="62"/>
      <c r="L204" s="127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</row>
    <row r="205" customFormat="false" ht="15.75" hidden="false" customHeight="true" outlineLevel="0" collapsed="false">
      <c r="A205" s="54"/>
      <c r="B205" s="54"/>
      <c r="C205" s="54"/>
      <c r="D205" s="54"/>
      <c r="E205" s="54"/>
      <c r="F205" s="54"/>
      <c r="G205" s="54"/>
      <c r="H205" s="54"/>
      <c r="I205" s="126"/>
      <c r="J205" s="127"/>
      <c r="K205" s="62"/>
      <c r="L205" s="127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</row>
    <row r="206" customFormat="false" ht="15.75" hidden="false" customHeight="true" outlineLevel="0" collapsed="false">
      <c r="A206" s="54"/>
      <c r="B206" s="54"/>
      <c r="C206" s="54"/>
      <c r="D206" s="54"/>
      <c r="E206" s="54"/>
      <c r="F206" s="54"/>
      <c r="G206" s="54"/>
      <c r="H206" s="54"/>
      <c r="I206" s="126"/>
      <c r="J206" s="127"/>
      <c r="K206" s="62"/>
      <c r="L206" s="127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</row>
    <row r="207" customFormat="false" ht="15.75" hidden="false" customHeight="true" outlineLevel="0" collapsed="false">
      <c r="A207" s="54"/>
      <c r="B207" s="54"/>
      <c r="C207" s="54"/>
      <c r="D207" s="54"/>
      <c r="E207" s="54"/>
      <c r="F207" s="54"/>
      <c r="G207" s="54"/>
      <c r="H207" s="54"/>
      <c r="I207" s="126"/>
      <c r="J207" s="127"/>
      <c r="K207" s="62"/>
      <c r="L207" s="127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</row>
    <row r="208" customFormat="false" ht="15.75" hidden="false" customHeight="true" outlineLevel="0" collapsed="false">
      <c r="A208" s="54"/>
      <c r="B208" s="54"/>
      <c r="C208" s="54"/>
      <c r="D208" s="54"/>
      <c r="E208" s="54"/>
      <c r="F208" s="54"/>
      <c r="G208" s="54"/>
      <c r="H208" s="54"/>
      <c r="I208" s="126"/>
      <c r="J208" s="127"/>
      <c r="K208" s="62"/>
      <c r="L208" s="127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</row>
    <row r="209" customFormat="false" ht="15.75" hidden="false" customHeight="true" outlineLevel="0" collapsed="false">
      <c r="A209" s="54"/>
      <c r="B209" s="54"/>
      <c r="C209" s="54"/>
      <c r="D209" s="54"/>
      <c r="E209" s="54"/>
      <c r="F209" s="54"/>
      <c r="G209" s="54"/>
      <c r="H209" s="54"/>
      <c r="I209" s="126"/>
      <c r="J209" s="127"/>
      <c r="K209" s="62"/>
      <c r="L209" s="127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</row>
    <row r="210" customFormat="false" ht="15.75" hidden="false" customHeight="true" outlineLevel="0" collapsed="false">
      <c r="A210" s="54"/>
      <c r="B210" s="54"/>
      <c r="C210" s="54"/>
      <c r="D210" s="54"/>
      <c r="E210" s="54"/>
      <c r="F210" s="54"/>
      <c r="G210" s="54"/>
      <c r="H210" s="54"/>
      <c r="I210" s="126"/>
      <c r="J210" s="127"/>
      <c r="K210" s="62"/>
      <c r="L210" s="127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</row>
    <row r="211" customFormat="false" ht="15.75" hidden="false" customHeight="true" outlineLevel="0" collapsed="false">
      <c r="A211" s="54"/>
      <c r="B211" s="54"/>
      <c r="C211" s="54"/>
      <c r="D211" s="54"/>
      <c r="E211" s="54"/>
      <c r="F211" s="54"/>
      <c r="G211" s="54"/>
      <c r="H211" s="54"/>
      <c r="I211" s="126"/>
      <c r="J211" s="127"/>
      <c r="K211" s="62"/>
      <c r="L211" s="127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</row>
    <row r="212" customFormat="false" ht="15.75" hidden="false" customHeight="true" outlineLevel="0" collapsed="false">
      <c r="A212" s="54"/>
      <c r="B212" s="54"/>
      <c r="C212" s="54"/>
      <c r="D212" s="54"/>
      <c r="E212" s="54"/>
      <c r="F212" s="54"/>
      <c r="G212" s="54"/>
      <c r="H212" s="54"/>
      <c r="I212" s="126"/>
      <c r="J212" s="127"/>
      <c r="K212" s="62"/>
      <c r="L212" s="127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</row>
    <row r="213" customFormat="false" ht="15.75" hidden="false" customHeight="true" outlineLevel="0" collapsed="false">
      <c r="A213" s="54"/>
      <c r="B213" s="54"/>
      <c r="C213" s="54"/>
      <c r="D213" s="54"/>
      <c r="E213" s="54"/>
      <c r="F213" s="54"/>
      <c r="G213" s="54"/>
      <c r="H213" s="54"/>
      <c r="I213" s="126"/>
      <c r="J213" s="127"/>
      <c r="K213" s="62"/>
      <c r="L213" s="127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</row>
    <row r="214" customFormat="false" ht="15.75" hidden="false" customHeight="true" outlineLevel="0" collapsed="false">
      <c r="A214" s="54"/>
      <c r="B214" s="54"/>
      <c r="C214" s="54"/>
      <c r="D214" s="54"/>
      <c r="E214" s="54"/>
      <c r="F214" s="54"/>
      <c r="G214" s="54"/>
      <c r="H214" s="54"/>
      <c r="I214" s="126"/>
      <c r="J214" s="127"/>
      <c r="K214" s="62"/>
      <c r="L214" s="127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</row>
    <row r="215" customFormat="false" ht="15.75" hidden="false" customHeight="true" outlineLevel="0" collapsed="false">
      <c r="A215" s="54"/>
      <c r="B215" s="54"/>
      <c r="C215" s="54"/>
      <c r="D215" s="54"/>
      <c r="E215" s="54"/>
      <c r="F215" s="54"/>
      <c r="G215" s="54"/>
      <c r="H215" s="54"/>
      <c r="I215" s="126"/>
      <c r="J215" s="127"/>
      <c r="K215" s="62"/>
      <c r="L215" s="127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</row>
    <row r="216" customFormat="false" ht="15.75" hidden="false" customHeight="true" outlineLevel="0" collapsed="false">
      <c r="A216" s="54"/>
      <c r="B216" s="54"/>
      <c r="C216" s="54"/>
      <c r="D216" s="54"/>
      <c r="E216" s="54"/>
      <c r="F216" s="54"/>
      <c r="G216" s="54"/>
      <c r="H216" s="54"/>
      <c r="I216" s="126"/>
      <c r="J216" s="127"/>
      <c r="K216" s="62"/>
      <c r="L216" s="127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</row>
    <row r="217" customFormat="false" ht="15.75" hidden="false" customHeight="true" outlineLevel="0" collapsed="false">
      <c r="A217" s="54"/>
      <c r="B217" s="54"/>
      <c r="C217" s="54"/>
      <c r="D217" s="54"/>
      <c r="E217" s="54"/>
      <c r="F217" s="54"/>
      <c r="G217" s="54"/>
      <c r="H217" s="54"/>
      <c r="I217" s="126"/>
      <c r="J217" s="127"/>
      <c r="K217" s="62"/>
      <c r="L217" s="127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</row>
    <row r="218" customFormat="false" ht="15.75" hidden="false" customHeight="true" outlineLevel="0" collapsed="false">
      <c r="A218" s="54"/>
      <c r="B218" s="54"/>
      <c r="C218" s="54"/>
      <c r="D218" s="54"/>
      <c r="E218" s="54"/>
      <c r="F218" s="54"/>
      <c r="G218" s="54"/>
      <c r="H218" s="54"/>
      <c r="I218" s="126"/>
      <c r="J218" s="127"/>
      <c r="K218" s="62"/>
      <c r="L218" s="127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</row>
    <row r="219" customFormat="false" ht="15.75" hidden="false" customHeight="true" outlineLevel="0" collapsed="false">
      <c r="A219" s="54"/>
      <c r="B219" s="54"/>
      <c r="C219" s="54"/>
      <c r="D219" s="54"/>
      <c r="E219" s="54"/>
      <c r="F219" s="54"/>
      <c r="G219" s="54"/>
      <c r="H219" s="54"/>
      <c r="I219" s="126"/>
      <c r="J219" s="127"/>
      <c r="K219" s="62"/>
      <c r="L219" s="127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</row>
    <row r="220" customFormat="false" ht="15.75" hidden="false" customHeight="true" outlineLevel="0" collapsed="false">
      <c r="A220" s="54"/>
      <c r="B220" s="54"/>
      <c r="C220" s="54"/>
      <c r="D220" s="54"/>
      <c r="E220" s="54"/>
      <c r="F220" s="54"/>
      <c r="G220" s="54"/>
      <c r="H220" s="54"/>
      <c r="I220" s="126"/>
      <c r="J220" s="127"/>
      <c r="K220" s="62"/>
      <c r="L220" s="127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</row>
    <row r="221" customFormat="false" ht="15.75" hidden="false" customHeight="true" outlineLevel="0" collapsed="false">
      <c r="A221" s="54"/>
      <c r="B221" s="54"/>
      <c r="C221" s="54"/>
      <c r="D221" s="54"/>
      <c r="E221" s="54"/>
      <c r="F221" s="54"/>
      <c r="G221" s="54"/>
      <c r="H221" s="54"/>
      <c r="I221" s="126"/>
      <c r="J221" s="127"/>
      <c r="K221" s="62"/>
      <c r="L221" s="127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</row>
    <row r="222" customFormat="false" ht="15.75" hidden="false" customHeight="true" outlineLevel="0" collapsed="false">
      <c r="A222" s="54"/>
      <c r="B222" s="54"/>
      <c r="C222" s="54"/>
      <c r="D222" s="54"/>
      <c r="E222" s="54"/>
      <c r="F222" s="54"/>
      <c r="G222" s="54"/>
      <c r="H222" s="54"/>
      <c r="I222" s="126"/>
      <c r="J222" s="127"/>
      <c r="K222" s="62"/>
      <c r="L222" s="127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</row>
    <row r="223" customFormat="false" ht="15.75" hidden="false" customHeight="true" outlineLevel="0" collapsed="false">
      <c r="A223" s="54"/>
      <c r="B223" s="54"/>
      <c r="C223" s="54"/>
      <c r="D223" s="54"/>
      <c r="E223" s="54"/>
      <c r="F223" s="54"/>
      <c r="G223" s="54"/>
      <c r="H223" s="54"/>
      <c r="I223" s="126"/>
      <c r="J223" s="127"/>
      <c r="K223" s="62"/>
      <c r="L223" s="127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  <c r="Y223" s="54"/>
      <c r="Z223" s="54"/>
    </row>
    <row r="224" customFormat="false" ht="15.75" hidden="false" customHeight="true" outlineLevel="0" collapsed="false">
      <c r="A224" s="54"/>
      <c r="B224" s="54"/>
      <c r="C224" s="54"/>
      <c r="D224" s="54"/>
      <c r="E224" s="54"/>
      <c r="F224" s="54"/>
      <c r="G224" s="54"/>
      <c r="H224" s="54"/>
      <c r="I224" s="126"/>
      <c r="J224" s="127"/>
      <c r="K224" s="62"/>
      <c r="L224" s="127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  <c r="Y224" s="54"/>
      <c r="Z224" s="54"/>
    </row>
    <row r="225" customFormat="false" ht="15.75" hidden="false" customHeight="true" outlineLevel="0" collapsed="false">
      <c r="A225" s="54"/>
      <c r="B225" s="54"/>
      <c r="C225" s="54"/>
      <c r="D225" s="54"/>
      <c r="E225" s="54"/>
      <c r="F225" s="54"/>
      <c r="G225" s="54"/>
      <c r="H225" s="54"/>
      <c r="I225" s="126"/>
      <c r="J225" s="127"/>
      <c r="K225" s="62"/>
      <c r="L225" s="127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  <c r="Y225" s="54"/>
      <c r="Z225" s="54"/>
    </row>
    <row r="226" customFormat="false" ht="15.75" hidden="false" customHeight="true" outlineLevel="0" collapsed="false">
      <c r="A226" s="54"/>
      <c r="B226" s="54"/>
      <c r="C226" s="54"/>
      <c r="D226" s="54"/>
      <c r="E226" s="54"/>
      <c r="F226" s="54"/>
      <c r="G226" s="54"/>
      <c r="H226" s="54"/>
      <c r="I226" s="126"/>
      <c r="J226" s="127"/>
      <c r="K226" s="62"/>
      <c r="L226" s="127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  <c r="Y226" s="54"/>
      <c r="Z226" s="54"/>
    </row>
    <row r="227" customFormat="false" ht="15.75" hidden="false" customHeight="true" outlineLevel="0" collapsed="false">
      <c r="A227" s="54"/>
      <c r="B227" s="54"/>
      <c r="C227" s="54"/>
      <c r="D227" s="54"/>
      <c r="E227" s="54"/>
      <c r="F227" s="54"/>
      <c r="G227" s="54"/>
      <c r="H227" s="54"/>
      <c r="I227" s="126"/>
      <c r="J227" s="127"/>
      <c r="K227" s="62"/>
      <c r="L227" s="127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  <c r="Y227" s="54"/>
      <c r="Z227" s="54"/>
    </row>
    <row r="228" customFormat="false" ht="15.75" hidden="false" customHeight="true" outlineLevel="0" collapsed="false">
      <c r="A228" s="54"/>
      <c r="B228" s="54"/>
      <c r="C228" s="54"/>
      <c r="D228" s="54"/>
      <c r="E228" s="54"/>
      <c r="F228" s="54"/>
      <c r="G228" s="54"/>
      <c r="H228" s="54"/>
      <c r="I228" s="126"/>
      <c r="J228" s="127"/>
      <c r="K228" s="62"/>
      <c r="L228" s="127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  <c r="Y228" s="54"/>
      <c r="Z228" s="54"/>
    </row>
    <row r="229" customFormat="false" ht="15.75" hidden="false" customHeight="true" outlineLevel="0" collapsed="false">
      <c r="A229" s="54"/>
      <c r="B229" s="54"/>
      <c r="C229" s="54"/>
      <c r="D229" s="54"/>
      <c r="E229" s="54"/>
      <c r="F229" s="54"/>
      <c r="G229" s="54"/>
      <c r="H229" s="54"/>
      <c r="I229" s="126"/>
      <c r="J229" s="127"/>
      <c r="K229" s="62"/>
      <c r="L229" s="127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54"/>
      <c r="Y229" s="54"/>
      <c r="Z229" s="54"/>
    </row>
    <row r="230" customFormat="false" ht="15.75" hidden="false" customHeight="true" outlineLevel="0" collapsed="false">
      <c r="A230" s="54"/>
      <c r="B230" s="54"/>
      <c r="C230" s="54"/>
      <c r="D230" s="54"/>
      <c r="E230" s="54"/>
      <c r="F230" s="54"/>
      <c r="G230" s="54"/>
      <c r="H230" s="54"/>
      <c r="I230" s="126"/>
      <c r="J230" s="127"/>
      <c r="K230" s="62"/>
      <c r="L230" s="127"/>
      <c r="M230" s="54"/>
      <c r="N230" s="54"/>
      <c r="O230" s="54"/>
      <c r="P230" s="54"/>
      <c r="Q230" s="54"/>
      <c r="R230" s="54"/>
      <c r="S230" s="54"/>
      <c r="T230" s="54"/>
      <c r="U230" s="54"/>
      <c r="V230" s="54"/>
      <c r="W230" s="54"/>
      <c r="X230" s="54"/>
      <c r="Y230" s="54"/>
      <c r="Z230" s="54"/>
    </row>
    <row r="231" customFormat="false" ht="15.75" hidden="false" customHeight="true" outlineLevel="0" collapsed="false">
      <c r="A231" s="54"/>
      <c r="B231" s="54"/>
      <c r="C231" s="54"/>
      <c r="D231" s="54"/>
      <c r="E231" s="54"/>
      <c r="F231" s="54"/>
      <c r="G231" s="54"/>
      <c r="H231" s="54"/>
      <c r="I231" s="126"/>
      <c r="J231" s="127"/>
      <c r="K231" s="62"/>
      <c r="L231" s="127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  <c r="Y231" s="54"/>
      <c r="Z231" s="54"/>
    </row>
    <row r="232" customFormat="false" ht="15.75" hidden="false" customHeight="true" outlineLevel="0" collapsed="false">
      <c r="A232" s="54"/>
      <c r="B232" s="54"/>
      <c r="C232" s="54"/>
      <c r="D232" s="54"/>
      <c r="E232" s="54"/>
      <c r="F232" s="54"/>
      <c r="G232" s="54"/>
      <c r="H232" s="54"/>
      <c r="I232" s="126"/>
      <c r="J232" s="127"/>
      <c r="K232" s="62"/>
      <c r="L232" s="127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  <c r="Y232" s="54"/>
      <c r="Z232" s="54"/>
    </row>
    <row r="233" customFormat="false" ht="15.75" hidden="false" customHeight="true" outlineLevel="0" collapsed="false">
      <c r="A233" s="54"/>
      <c r="B233" s="54"/>
      <c r="C233" s="54"/>
      <c r="D233" s="54"/>
      <c r="E233" s="54"/>
      <c r="F233" s="54"/>
      <c r="G233" s="54"/>
      <c r="H233" s="54"/>
      <c r="I233" s="126"/>
      <c r="J233" s="127"/>
      <c r="K233" s="62"/>
      <c r="L233" s="127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  <c r="Y233" s="54"/>
      <c r="Z233" s="54"/>
    </row>
    <row r="234" customFormat="false" ht="15.75" hidden="false" customHeight="true" outlineLevel="0" collapsed="false">
      <c r="A234" s="54"/>
      <c r="B234" s="54"/>
      <c r="C234" s="54"/>
      <c r="D234" s="54"/>
      <c r="E234" s="54"/>
      <c r="F234" s="54"/>
      <c r="G234" s="54"/>
      <c r="H234" s="54"/>
      <c r="I234" s="126"/>
      <c r="J234" s="127"/>
      <c r="K234" s="62"/>
      <c r="L234" s="127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  <c r="Y234" s="54"/>
      <c r="Z234" s="54"/>
    </row>
    <row r="235" customFormat="false" ht="15.75" hidden="false" customHeight="true" outlineLevel="0" collapsed="false">
      <c r="A235" s="54"/>
      <c r="B235" s="54"/>
      <c r="C235" s="54"/>
      <c r="D235" s="54"/>
      <c r="E235" s="54"/>
      <c r="F235" s="54"/>
      <c r="G235" s="54"/>
      <c r="H235" s="54"/>
      <c r="I235" s="126"/>
      <c r="J235" s="127"/>
      <c r="K235" s="62"/>
      <c r="L235" s="127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  <c r="Y235" s="54"/>
      <c r="Z235" s="54"/>
    </row>
    <row r="236" customFormat="false" ht="15.75" hidden="false" customHeight="true" outlineLevel="0" collapsed="false">
      <c r="A236" s="54"/>
      <c r="B236" s="54"/>
      <c r="C236" s="54"/>
      <c r="D236" s="54"/>
      <c r="E236" s="54"/>
      <c r="F236" s="54"/>
      <c r="G236" s="54"/>
      <c r="H236" s="54"/>
      <c r="I236" s="126"/>
      <c r="J236" s="127"/>
      <c r="K236" s="62"/>
      <c r="L236" s="127"/>
      <c r="M236" s="54"/>
      <c r="N236" s="54"/>
      <c r="O236" s="54"/>
      <c r="P236" s="54"/>
      <c r="Q236" s="54"/>
      <c r="R236" s="54"/>
      <c r="S236" s="54"/>
      <c r="T236" s="54"/>
      <c r="U236" s="54"/>
      <c r="V236" s="54"/>
      <c r="W236" s="54"/>
      <c r="X236" s="54"/>
      <c r="Y236" s="54"/>
      <c r="Z236" s="54"/>
    </row>
    <row r="237" customFormat="false" ht="15.75" hidden="false" customHeight="true" outlineLevel="0" collapsed="false">
      <c r="A237" s="54"/>
      <c r="B237" s="54"/>
      <c r="C237" s="54"/>
      <c r="D237" s="54"/>
      <c r="E237" s="54"/>
      <c r="F237" s="54"/>
      <c r="G237" s="54"/>
      <c r="H237" s="54"/>
      <c r="I237" s="126"/>
      <c r="J237" s="127"/>
      <c r="K237" s="62"/>
      <c r="L237" s="127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54"/>
      <c r="Y237" s="54"/>
      <c r="Z237" s="54"/>
    </row>
    <row r="238" customFormat="false" ht="15.75" hidden="false" customHeight="true" outlineLevel="0" collapsed="false">
      <c r="A238" s="54"/>
      <c r="B238" s="54"/>
      <c r="C238" s="54"/>
      <c r="D238" s="54"/>
      <c r="E238" s="54"/>
      <c r="F238" s="54"/>
      <c r="G238" s="54"/>
      <c r="H238" s="54"/>
      <c r="I238" s="126"/>
      <c r="J238" s="127"/>
      <c r="K238" s="62"/>
      <c r="L238" s="127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  <c r="Y238" s="54"/>
      <c r="Z238" s="54"/>
    </row>
    <row r="239" customFormat="false" ht="15.75" hidden="false" customHeight="true" outlineLevel="0" collapsed="false">
      <c r="A239" s="54"/>
      <c r="B239" s="54"/>
      <c r="C239" s="54"/>
      <c r="D239" s="54"/>
      <c r="E239" s="54"/>
      <c r="F239" s="54"/>
      <c r="G239" s="54"/>
      <c r="H239" s="54"/>
      <c r="I239" s="126"/>
      <c r="J239" s="127"/>
      <c r="K239" s="62"/>
      <c r="L239" s="127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54"/>
      <c r="Y239" s="54"/>
      <c r="Z239" s="54"/>
    </row>
    <row r="240" customFormat="false" ht="15.75" hidden="false" customHeight="true" outlineLevel="0" collapsed="false">
      <c r="A240" s="54"/>
      <c r="B240" s="54"/>
      <c r="C240" s="54"/>
      <c r="D240" s="54"/>
      <c r="E240" s="54"/>
      <c r="F240" s="54"/>
      <c r="G240" s="54"/>
      <c r="H240" s="54"/>
      <c r="I240" s="126"/>
      <c r="J240" s="127"/>
      <c r="K240" s="62"/>
      <c r="L240" s="127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54"/>
      <c r="Y240" s="54"/>
      <c r="Z240" s="54"/>
    </row>
    <row r="241" customFormat="false" ht="15.75" hidden="false" customHeight="true" outlineLevel="0" collapsed="false">
      <c r="A241" s="54"/>
      <c r="B241" s="54"/>
      <c r="C241" s="54"/>
      <c r="D241" s="54"/>
      <c r="E241" s="54"/>
      <c r="F241" s="54"/>
      <c r="G241" s="54"/>
      <c r="H241" s="54"/>
      <c r="I241" s="126"/>
      <c r="J241" s="127"/>
      <c r="K241" s="62"/>
      <c r="L241" s="127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54"/>
      <c r="Y241" s="54"/>
      <c r="Z241" s="54"/>
    </row>
    <row r="242" customFormat="false" ht="15.75" hidden="false" customHeight="true" outlineLevel="0" collapsed="false">
      <c r="A242" s="54"/>
      <c r="B242" s="54"/>
      <c r="C242" s="54"/>
      <c r="D242" s="54"/>
      <c r="E242" s="54"/>
      <c r="F242" s="54"/>
      <c r="G242" s="54"/>
      <c r="H242" s="54"/>
      <c r="I242" s="126"/>
      <c r="J242" s="127"/>
      <c r="K242" s="62"/>
      <c r="L242" s="127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54"/>
      <c r="Y242" s="54"/>
      <c r="Z242" s="54"/>
    </row>
    <row r="243" customFormat="false" ht="15.75" hidden="false" customHeight="true" outlineLevel="0" collapsed="false">
      <c r="A243" s="54"/>
      <c r="B243" s="54"/>
      <c r="C243" s="54"/>
      <c r="D243" s="54"/>
      <c r="E243" s="54"/>
      <c r="F243" s="54"/>
      <c r="G243" s="54"/>
      <c r="H243" s="54"/>
      <c r="I243" s="126"/>
      <c r="J243" s="127"/>
      <c r="K243" s="62"/>
      <c r="L243" s="127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54"/>
      <c r="Y243" s="54"/>
      <c r="Z243" s="54"/>
    </row>
    <row r="244" customFormat="false" ht="15.75" hidden="false" customHeight="true" outlineLevel="0" collapsed="false">
      <c r="A244" s="54"/>
      <c r="B244" s="54"/>
      <c r="C244" s="54"/>
      <c r="D244" s="54"/>
      <c r="E244" s="54"/>
      <c r="F244" s="54"/>
      <c r="G244" s="54"/>
      <c r="H244" s="54"/>
      <c r="I244" s="126"/>
      <c r="J244" s="127"/>
      <c r="K244" s="62"/>
      <c r="L244" s="127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54"/>
      <c r="Y244" s="54"/>
      <c r="Z244" s="54"/>
    </row>
    <row r="245" customFormat="false" ht="15.75" hidden="false" customHeight="true" outlineLevel="0" collapsed="false">
      <c r="A245" s="54"/>
      <c r="B245" s="54"/>
      <c r="C245" s="54"/>
      <c r="D245" s="54"/>
      <c r="E245" s="54"/>
      <c r="F245" s="54"/>
      <c r="G245" s="54"/>
      <c r="H245" s="54"/>
      <c r="I245" s="126"/>
      <c r="J245" s="127"/>
      <c r="K245" s="62"/>
      <c r="L245" s="127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54"/>
      <c r="Y245" s="54"/>
      <c r="Z245" s="54"/>
    </row>
    <row r="246" customFormat="false" ht="15.75" hidden="false" customHeight="true" outlineLevel="0" collapsed="false">
      <c r="A246" s="54"/>
      <c r="B246" s="54"/>
      <c r="C246" s="54"/>
      <c r="D246" s="54"/>
      <c r="E246" s="54"/>
      <c r="F246" s="54"/>
      <c r="G246" s="54"/>
      <c r="H246" s="54"/>
      <c r="I246" s="126"/>
      <c r="J246" s="127"/>
      <c r="K246" s="62"/>
      <c r="L246" s="127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  <c r="Y246" s="54"/>
      <c r="Z246" s="54"/>
    </row>
    <row r="247" customFormat="false" ht="15.75" hidden="false" customHeight="true" outlineLevel="0" collapsed="false">
      <c r="A247" s="54"/>
      <c r="B247" s="54"/>
      <c r="C247" s="54"/>
      <c r="D247" s="54"/>
      <c r="E247" s="54"/>
      <c r="F247" s="54"/>
      <c r="G247" s="54"/>
      <c r="H247" s="54"/>
      <c r="I247" s="126"/>
      <c r="J247" s="127"/>
      <c r="K247" s="62"/>
      <c r="L247" s="127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</row>
    <row r="248" customFormat="false" ht="15.75" hidden="false" customHeight="true" outlineLevel="0" collapsed="false">
      <c r="A248" s="54"/>
      <c r="B248" s="54"/>
      <c r="C248" s="54"/>
      <c r="D248" s="54"/>
      <c r="E248" s="54"/>
      <c r="F248" s="54"/>
      <c r="G248" s="54"/>
      <c r="H248" s="54"/>
      <c r="I248" s="126"/>
      <c r="J248" s="127"/>
      <c r="K248" s="62"/>
      <c r="L248" s="127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</row>
    <row r="249" customFormat="false" ht="15.75" hidden="false" customHeight="true" outlineLevel="0" collapsed="false">
      <c r="A249" s="54"/>
      <c r="B249" s="54"/>
      <c r="C249" s="54"/>
      <c r="D249" s="54"/>
      <c r="E249" s="54"/>
      <c r="F249" s="54"/>
      <c r="G249" s="54"/>
      <c r="H249" s="54"/>
      <c r="I249" s="126"/>
      <c r="J249" s="127"/>
      <c r="K249" s="62"/>
      <c r="L249" s="127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54"/>
      <c r="Y249" s="54"/>
      <c r="Z249" s="54"/>
    </row>
    <row r="250" customFormat="false" ht="15.75" hidden="false" customHeight="true" outlineLevel="0" collapsed="false">
      <c r="A250" s="54"/>
      <c r="B250" s="54"/>
      <c r="C250" s="54"/>
      <c r="D250" s="54"/>
      <c r="E250" s="54"/>
      <c r="F250" s="54"/>
      <c r="G250" s="54"/>
      <c r="H250" s="54"/>
      <c r="I250" s="126"/>
      <c r="J250" s="127"/>
      <c r="K250" s="62"/>
      <c r="L250" s="127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</row>
    <row r="251" customFormat="false" ht="15.75" hidden="false" customHeight="true" outlineLevel="0" collapsed="false">
      <c r="A251" s="54"/>
      <c r="B251" s="54"/>
      <c r="C251" s="54"/>
      <c r="D251" s="54"/>
      <c r="E251" s="54"/>
      <c r="F251" s="54"/>
      <c r="G251" s="54"/>
      <c r="H251" s="54"/>
      <c r="I251" s="126"/>
      <c r="J251" s="127"/>
      <c r="K251" s="62"/>
      <c r="L251" s="127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54"/>
      <c r="Y251" s="54"/>
      <c r="Z251" s="54"/>
    </row>
    <row r="252" customFormat="false" ht="15.75" hidden="false" customHeight="true" outlineLevel="0" collapsed="false">
      <c r="A252" s="54"/>
      <c r="B252" s="54"/>
      <c r="C252" s="54"/>
      <c r="D252" s="54"/>
      <c r="E252" s="54"/>
      <c r="F252" s="54"/>
      <c r="G252" s="54"/>
      <c r="H252" s="54"/>
      <c r="I252" s="126"/>
      <c r="J252" s="127"/>
      <c r="K252" s="62"/>
      <c r="L252" s="127"/>
      <c r="M252" s="54"/>
      <c r="N252" s="54"/>
      <c r="O252" s="54"/>
      <c r="P252" s="54"/>
      <c r="Q252" s="54"/>
      <c r="R252" s="54"/>
      <c r="S252" s="54"/>
      <c r="T252" s="54"/>
      <c r="U252" s="54"/>
      <c r="V252" s="54"/>
      <c r="W252" s="54"/>
      <c r="X252" s="54"/>
      <c r="Y252" s="54"/>
      <c r="Z252" s="54"/>
    </row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</sheetData>
  <sheetProtection algorithmName="SHA-512" hashValue="HykF/Pvi682EcRERHYdm628MCTNYI8l8ZKDGbp5WtTYx1PmuNtsxjy4jCRw+mZKa0K7EVFvKtxQAroVerQSTzg==" saltValue="gCOrIEOwPbygfJOtEnpigQ==" spinCount="100000" sheet="true" objects="true" scenarios="true"/>
  <mergeCells count="7">
    <mergeCell ref="B2:F6"/>
    <mergeCell ref="B12:C13"/>
    <mergeCell ref="B40:C40"/>
    <mergeCell ref="B43:F44"/>
    <mergeCell ref="B50:F50"/>
    <mergeCell ref="B51:F51"/>
    <mergeCell ref="B52:F52"/>
  </mergeCells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true"/>
  </sheetPr>
  <dimension ref="A1:AE1294"/>
  <sheetViews>
    <sheetView showFormulas="false" showGridLines="false" showRowColHeaders="true" showZeros="true" rightToLeft="false" tabSelected="true" showOutlineSymbols="true" defaultGridColor="true" view="pageBreakPreview" topLeftCell="A1" colorId="64" zoomScale="80" zoomScaleNormal="55" zoomScalePageLayoutView="80" workbookViewId="0">
      <pane xSplit="0" ySplit="17" topLeftCell="A18" activePane="bottomLeft" state="frozen"/>
      <selection pane="topLeft" activeCell="A1" activeCellId="0" sqref="A1"/>
      <selection pane="bottomLeft" activeCell="C13" activeCellId="0" sqref="C13"/>
    </sheetView>
  </sheetViews>
  <sheetFormatPr defaultColWidth="12.625" defaultRowHeight="14.25" customHeight="false" zeroHeight="false" outlineLevelRow="0" outlineLevelCol="0"/>
  <cols>
    <col collapsed="false" customWidth="true" hidden="false" outlineLevel="0" max="1" min="1" style="0" width="7.25"/>
    <col collapsed="false" customWidth="true" hidden="false" outlineLevel="0" max="2" min="2" style="0" width="13.88"/>
    <col collapsed="false" customWidth="true" hidden="false" outlineLevel="0" max="3" min="3" style="0" width="15.26"/>
    <col collapsed="false" customWidth="true" hidden="false" outlineLevel="0" max="4" min="4" style="0" width="15"/>
    <col collapsed="false" customWidth="true" hidden="false" outlineLevel="0" max="5" min="5" style="0" width="99.5"/>
    <col collapsed="false" customWidth="true" hidden="false" outlineLevel="0" max="6" min="6" style="0" width="8.5"/>
    <col collapsed="false" customWidth="true" hidden="false" outlineLevel="0" max="7" min="7" style="167" width="11.12"/>
    <col collapsed="false" customWidth="true" hidden="false" outlineLevel="0" max="8" min="8" style="0" width="17.37"/>
    <col collapsed="false" customWidth="true" hidden="false" outlineLevel="0" max="9" min="9" style="0" width="14.75"/>
    <col collapsed="false" customWidth="true" hidden="false" outlineLevel="0" max="10" min="10" style="0" width="22.12"/>
    <col collapsed="false" customWidth="true" hidden="false" outlineLevel="0" max="11" min="11" style="0" width="14.5"/>
    <col collapsed="false" customWidth="true" hidden="false" outlineLevel="0" max="12" min="12" style="0" width="16"/>
    <col collapsed="false" customWidth="true" hidden="false" outlineLevel="0" max="13" min="13" style="0" width="14.62"/>
    <col collapsed="false" customWidth="true" hidden="false" outlineLevel="0" max="15" min="14" style="0" width="15.12"/>
    <col collapsed="false" customWidth="true" hidden="false" outlineLevel="0" max="16" min="16" style="0" width="7.62"/>
    <col collapsed="false" customWidth="true" hidden="false" outlineLevel="0" max="17" min="17" style="0" width="17.88"/>
    <col collapsed="false" customWidth="true" hidden="false" outlineLevel="0" max="30" min="18" style="0" width="7.62"/>
  </cols>
  <sheetData>
    <row r="1" customFormat="false" ht="15" hidden="false" customHeight="false" outlineLevel="0" collapsed="false">
      <c r="A1" s="168"/>
      <c r="B1" s="169"/>
      <c r="C1" s="170"/>
      <c r="D1" s="171"/>
      <c r="E1" s="171"/>
      <c r="F1" s="172"/>
      <c r="G1" s="173"/>
      <c r="H1" s="172"/>
      <c r="I1" s="174"/>
      <c r="J1" s="5"/>
      <c r="K1" s="5"/>
      <c r="L1" s="5"/>
      <c r="M1" s="5"/>
      <c r="N1" s="17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4"/>
    </row>
    <row r="2" customFormat="false" ht="15" hidden="false" customHeight="false" outlineLevel="0" collapsed="false">
      <c r="A2" s="168"/>
      <c r="B2" s="176" t="s">
        <v>141</v>
      </c>
      <c r="C2" s="176"/>
      <c r="D2" s="176"/>
      <c r="E2" s="176"/>
      <c r="F2" s="176"/>
      <c r="G2" s="176"/>
      <c r="H2" s="176"/>
      <c r="I2" s="176"/>
      <c r="J2" s="176"/>
      <c r="K2" s="176"/>
      <c r="L2" s="161"/>
      <c r="M2" s="5"/>
      <c r="N2" s="5"/>
      <c r="O2" s="5"/>
      <c r="P2" s="5"/>
      <c r="Q2" s="17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</row>
    <row r="3" customFormat="false" ht="15" hidden="false" customHeight="false" outlineLevel="0" collapsed="false">
      <c r="A3" s="168"/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61"/>
      <c r="M3" s="5"/>
      <c r="N3" s="5"/>
      <c r="O3" s="5"/>
      <c r="P3" s="5"/>
      <c r="Q3" s="17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</row>
    <row r="4" customFormat="false" ht="15" hidden="false" customHeight="false" outlineLevel="0" collapsed="false">
      <c r="A4" s="168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61"/>
      <c r="M4" s="5"/>
      <c r="N4" s="5"/>
      <c r="O4" s="5"/>
      <c r="P4" s="5"/>
      <c r="Q4" s="17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</row>
    <row r="5" customFormat="false" ht="15" hidden="false" customHeight="false" outlineLevel="0" collapsed="false">
      <c r="A5" s="168"/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61"/>
      <c r="M5" s="5"/>
      <c r="N5" s="5"/>
      <c r="O5" s="5"/>
      <c r="P5" s="5"/>
      <c r="Q5" s="17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</row>
    <row r="6" customFormat="false" ht="15" hidden="false" customHeight="false" outlineLevel="0" collapsed="false">
      <c r="A6" s="168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61"/>
      <c r="M6" s="5"/>
      <c r="N6" s="5"/>
      <c r="O6" s="5"/>
      <c r="P6" s="5"/>
      <c r="Q6" s="17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</row>
    <row r="7" customFormat="false" ht="15" hidden="false" customHeight="false" outlineLevel="0" collapsed="false">
      <c r="A7" s="168"/>
      <c r="B7" s="169"/>
      <c r="C7" s="170"/>
      <c r="D7" s="5"/>
      <c r="E7" s="171"/>
      <c r="F7" s="5"/>
      <c r="G7" s="173"/>
      <c r="H7" s="5"/>
      <c r="I7" s="172"/>
      <c r="J7" s="55"/>
      <c r="K7" s="55"/>
      <c r="L7" s="161"/>
      <c r="M7" s="5"/>
      <c r="N7" s="5"/>
      <c r="O7" s="5"/>
      <c r="P7" s="5"/>
      <c r="Q7" s="17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</row>
    <row r="8" customFormat="false" ht="15" hidden="false" customHeight="false" outlineLevel="0" collapsed="false">
      <c r="A8" s="168"/>
      <c r="B8" s="177" t="str">
        <f aca="false">'DADOS GERAIS'!$B$8</f>
        <v>Secretaria de Atenção Especializada à Saúde</v>
      </c>
      <c r="C8" s="178"/>
      <c r="D8" s="7"/>
      <c r="E8" s="179"/>
      <c r="F8" s="7"/>
      <c r="G8" s="7" t="str">
        <f aca="false">RESUMO!D8</f>
        <v>BDI Geral:</v>
      </c>
      <c r="H8" s="180"/>
      <c r="I8" s="7" t="str">
        <f aca="false">RESUMO!E8</f>
        <v>Encargo Social Mensalista:</v>
      </c>
      <c r="J8" s="181"/>
      <c r="K8" s="60" t="str">
        <f aca="false">'DADOS GERAIS'!$B$22</f>
        <v>Data:</v>
      </c>
      <c r="L8" s="161"/>
      <c r="M8" s="5"/>
      <c r="N8" s="5"/>
      <c r="O8" s="5"/>
      <c r="P8" s="5"/>
      <c r="Q8" s="17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</row>
    <row r="9" customFormat="false" ht="15" hidden="false" customHeight="false" outlineLevel="0" collapsed="false">
      <c r="A9" s="168"/>
      <c r="B9" s="61" t="str">
        <f aca="false">'DADOS GERAIS'!$B$9</f>
        <v>Centro Especializado em Reabilitação - Área Construída: 2616,51 m²</v>
      </c>
      <c r="C9" s="182"/>
      <c r="D9" s="11"/>
      <c r="E9" s="183"/>
      <c r="F9" s="54"/>
      <c r="G9" s="184" t="n">
        <f aca="false">RESUMO!D9</f>
        <v>0.252189371891892</v>
      </c>
      <c r="I9" s="184" t="n">
        <f aca="false">RESUMO!E9</f>
        <v>0.5667</v>
      </c>
      <c r="J9" s="183"/>
      <c r="K9" s="185"/>
      <c r="L9" s="161"/>
      <c r="M9" s="5"/>
      <c r="N9" s="5"/>
      <c r="O9" s="5"/>
      <c r="P9" s="5"/>
      <c r="Q9" s="17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</row>
    <row r="10" customFormat="false" ht="15" hidden="false" customHeight="false" outlineLevel="0" collapsed="false">
      <c r="A10" s="168"/>
      <c r="B10" s="61"/>
      <c r="C10" s="182"/>
      <c r="D10" s="11"/>
      <c r="E10" s="186"/>
      <c r="F10" s="11"/>
      <c r="G10" s="11"/>
      <c r="I10" s="11" t="s">
        <v>142</v>
      </c>
      <c r="J10" s="187" t="s">
        <v>143</v>
      </c>
      <c r="K10" s="188"/>
      <c r="L10" s="161"/>
      <c r="M10" s="5"/>
      <c r="N10" s="5"/>
      <c r="O10" s="5"/>
      <c r="P10" s="5"/>
      <c r="Q10" s="17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</row>
    <row r="11" customFormat="false" ht="15" hidden="false" customHeight="false" outlineLevel="0" collapsed="false">
      <c r="A11" s="168"/>
      <c r="B11" s="189" t="s">
        <v>144</v>
      </c>
      <c r="C11" s="190"/>
      <c r="D11" s="190"/>
      <c r="E11" s="190"/>
      <c r="F11" s="11"/>
      <c r="G11" s="11" t="str">
        <f aca="false">RESUMO!D11</f>
        <v>BDI Equipamentos:</v>
      </c>
      <c r="I11" s="191" t="str">
        <f aca="false">RESUMO!E11</f>
        <v>Encargo Social Horista:</v>
      </c>
      <c r="J11" s="54"/>
      <c r="K11" s="69"/>
      <c r="L11" s="161"/>
      <c r="M11" s="5"/>
      <c r="N11" s="5"/>
      <c r="O11" s="5"/>
      <c r="P11" s="5"/>
      <c r="Q11" s="17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</row>
    <row r="12" customFormat="false" ht="15" hidden="false" customHeight="false" outlineLevel="0" collapsed="false">
      <c r="A12" s="168"/>
      <c r="B12" s="192" t="s">
        <v>145</v>
      </c>
      <c r="C12" s="193"/>
      <c r="D12" s="193"/>
      <c r="E12" s="193"/>
      <c r="F12" s="11"/>
      <c r="G12" s="184" t="n">
        <f aca="false">RESUMO!D12</f>
        <v>0.167849461292045</v>
      </c>
      <c r="I12" s="184" t="n">
        <f aca="false">RESUMO!E12</f>
        <v>0.9612388</v>
      </c>
      <c r="J12" s="194"/>
      <c r="K12" s="195"/>
      <c r="L12" s="161"/>
      <c r="M12" s="5"/>
      <c r="N12" s="5"/>
      <c r="O12" s="5"/>
      <c r="P12" s="5"/>
      <c r="Q12" s="17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</row>
    <row r="13" customFormat="false" ht="15" hidden="false" customHeight="true" outlineLevel="0" collapsed="false">
      <c r="A13" s="168"/>
      <c r="B13" s="196" t="s">
        <v>146</v>
      </c>
      <c r="C13" s="197" t="n">
        <v>0</v>
      </c>
      <c r="D13" s="198" t="s">
        <v>147</v>
      </c>
      <c r="E13" s="198"/>
      <c r="F13" s="199"/>
      <c r="G13" s="200"/>
      <c r="H13" s="199"/>
      <c r="I13" s="199"/>
      <c r="J13" s="201"/>
      <c r="K13" s="202"/>
      <c r="L13" s="203"/>
      <c r="M13" s="204"/>
      <c r="N13" s="204"/>
      <c r="O13" s="204"/>
      <c r="P13" s="204"/>
      <c r="Q13" s="20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</row>
    <row r="14" customFormat="false" ht="15" hidden="false" customHeight="false" outlineLevel="0" collapsed="false">
      <c r="A14" s="168"/>
      <c r="B14" s="169"/>
      <c r="C14" s="206"/>
      <c r="D14" s="55"/>
      <c r="E14" s="207"/>
      <c r="F14" s="55"/>
      <c r="G14" s="208"/>
      <c r="H14" s="55"/>
      <c r="I14" s="5"/>
      <c r="J14" s="55"/>
      <c r="K14" s="55"/>
      <c r="L14" s="161"/>
      <c r="M14" s="5"/>
      <c r="N14" s="5"/>
      <c r="O14" s="5"/>
      <c r="P14" s="5"/>
      <c r="Q14" s="17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</row>
    <row r="15" customFormat="false" ht="19.5" hidden="false" customHeight="true" outlineLevel="0" collapsed="false">
      <c r="A15" s="209"/>
      <c r="B15" s="210" t="s">
        <v>148</v>
      </c>
      <c r="C15" s="211" t="s">
        <v>149</v>
      </c>
      <c r="D15" s="210" t="s">
        <v>150</v>
      </c>
      <c r="E15" s="210" t="s">
        <v>151</v>
      </c>
      <c r="F15" s="212" t="s">
        <v>152</v>
      </c>
      <c r="G15" s="213" t="s">
        <v>153</v>
      </c>
      <c r="H15" s="211" t="s">
        <v>154</v>
      </c>
      <c r="I15" s="214"/>
      <c r="J15" s="215"/>
      <c r="K15" s="211" t="s">
        <v>155</v>
      </c>
      <c r="L15" s="170"/>
      <c r="M15" s="170"/>
      <c r="N15" s="205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54"/>
    </row>
    <row r="16" customFormat="false" ht="19.5" hidden="false" customHeight="true" outlineLevel="0" collapsed="false">
      <c r="A16" s="209"/>
      <c r="B16" s="210"/>
      <c r="C16" s="210"/>
      <c r="D16" s="210"/>
      <c r="E16" s="210"/>
      <c r="F16" s="210"/>
      <c r="G16" s="213"/>
      <c r="H16" s="211"/>
      <c r="I16" s="211" t="s">
        <v>90</v>
      </c>
      <c r="J16" s="211" t="s">
        <v>90</v>
      </c>
      <c r="K16" s="211"/>
      <c r="L16" s="170"/>
      <c r="M16" s="170"/>
      <c r="N16" s="205"/>
      <c r="O16" s="206"/>
      <c r="P16" s="206"/>
      <c r="Q16" s="206"/>
      <c r="R16" s="206"/>
      <c r="S16" s="206"/>
      <c r="T16" s="206"/>
      <c r="U16" s="206"/>
      <c r="V16" s="206"/>
      <c r="W16" s="206"/>
      <c r="X16" s="206"/>
      <c r="Y16" s="206"/>
      <c r="Z16" s="206"/>
      <c r="AA16" s="206"/>
      <c r="AB16" s="206"/>
      <c r="AC16" s="206"/>
      <c r="AD16" s="206"/>
      <c r="AE16" s="54"/>
    </row>
    <row r="17" customFormat="false" ht="19.5" hidden="false" customHeight="true" outlineLevel="0" collapsed="false">
      <c r="A17" s="168"/>
      <c r="B17" s="216"/>
      <c r="C17" s="217"/>
      <c r="D17" s="217"/>
      <c r="E17" s="218"/>
      <c r="F17" s="219"/>
      <c r="G17" s="220"/>
      <c r="H17" s="217"/>
      <c r="I17" s="221"/>
      <c r="J17" s="170"/>
      <c r="K17" s="170"/>
      <c r="L17" s="170"/>
      <c r="M17" s="170"/>
      <c r="N17" s="17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4"/>
    </row>
    <row r="18" customFormat="false" ht="19.5" hidden="false" customHeight="true" outlineLevel="0" collapsed="false">
      <c r="A18" s="168"/>
      <c r="B18" s="222" t="n">
        <v>1</v>
      </c>
      <c r="C18" s="222"/>
      <c r="D18" s="222"/>
      <c r="E18" s="222" t="s">
        <v>156</v>
      </c>
      <c r="F18" s="222"/>
      <c r="G18" s="223"/>
      <c r="H18" s="224"/>
      <c r="I18" s="222"/>
      <c r="J18" s="225" t="n">
        <f aca="false">J19+J31+J33+J35</f>
        <v>541761.49</v>
      </c>
      <c r="K18" s="226" t="n">
        <f aca="false">J18/$J$1092</f>
        <v>0.0496756301040547</v>
      </c>
      <c r="L18" s="227"/>
      <c r="M18" s="227"/>
      <c r="N18" s="207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4"/>
    </row>
    <row r="19" customFormat="false" ht="15" hidden="false" customHeight="false" outlineLevel="0" collapsed="false">
      <c r="A19" s="168"/>
      <c r="B19" s="222" t="s">
        <v>157</v>
      </c>
      <c r="C19" s="222"/>
      <c r="D19" s="222"/>
      <c r="E19" s="222" t="s">
        <v>158</v>
      </c>
      <c r="F19" s="222"/>
      <c r="G19" s="223"/>
      <c r="H19" s="224"/>
      <c r="I19" s="222"/>
      <c r="J19" s="225" t="n">
        <f aca="false">SUM(J20:J30)</f>
        <v>316324.2</v>
      </c>
      <c r="K19" s="226" t="n">
        <f aca="false">J19/$J$1092</f>
        <v>0.0290046528633126</v>
      </c>
      <c r="L19" s="143"/>
      <c r="M19" s="56"/>
      <c r="N19" s="207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4"/>
    </row>
    <row r="20" customFormat="false" ht="26.85" hidden="false" customHeight="false" outlineLevel="0" collapsed="false">
      <c r="A20" s="168"/>
      <c r="B20" s="228" t="s">
        <v>159</v>
      </c>
      <c r="C20" s="229" t="s">
        <v>160</v>
      </c>
      <c r="D20" s="228" t="s">
        <v>161</v>
      </c>
      <c r="E20" s="228" t="s">
        <v>162</v>
      </c>
      <c r="F20" s="230" t="s">
        <v>163</v>
      </c>
      <c r="G20" s="231" t="n">
        <f aca="false">2*12</f>
        <v>24</v>
      </c>
      <c r="H20" s="232" t="n">
        <f aca="false">TRUNC(L20*(1-$C$13),2)</f>
        <v>982.68</v>
      </c>
      <c r="I20" s="233" t="n">
        <f aca="false">TRUNC((H20*(1+'DADOS GERAIS'!C$19)),2)</f>
        <v>1230.5</v>
      </c>
      <c r="J20" s="233" t="n">
        <f aca="false">TRUNC(G20*I20,2)</f>
        <v>29532</v>
      </c>
      <c r="K20" s="234" t="n">
        <f aca="false">J20/$J$1092</f>
        <v>0.00270787188700501</v>
      </c>
      <c r="L20" s="54" t="n">
        <v>982.68</v>
      </c>
      <c r="M20" s="56"/>
      <c r="N20" s="20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4"/>
    </row>
    <row r="21" customFormat="false" ht="26.85" hidden="false" customHeight="false" outlineLevel="0" collapsed="false">
      <c r="A21" s="168"/>
      <c r="B21" s="228" t="s">
        <v>164</v>
      </c>
      <c r="C21" s="229" t="s">
        <v>165</v>
      </c>
      <c r="D21" s="228" t="s">
        <v>161</v>
      </c>
      <c r="E21" s="228" t="s">
        <v>166</v>
      </c>
      <c r="F21" s="230" t="s">
        <v>167</v>
      </c>
      <c r="G21" s="231" t="n">
        <v>18</v>
      </c>
      <c r="H21" s="232" t="n">
        <f aca="false">TRUNC(L21*(1-$C$13),2)</f>
        <v>233.44</v>
      </c>
      <c r="I21" s="233" t="n">
        <f aca="false">TRUNC((H21*(1+'DADOS GERAIS'!C$19)),2)</f>
        <v>292.31</v>
      </c>
      <c r="J21" s="233" t="n">
        <f aca="false">TRUNC(G21*I21,2)</f>
        <v>5261.58</v>
      </c>
      <c r="K21" s="234" t="n">
        <f aca="false">J21/$J$1092</f>
        <v>0.000482449023541508</v>
      </c>
      <c r="L21" s="54" t="n">
        <v>233.44</v>
      </c>
      <c r="M21" s="56"/>
      <c r="N21" s="207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4"/>
    </row>
    <row r="22" customFormat="false" ht="15" hidden="false" customHeight="false" outlineLevel="0" collapsed="false">
      <c r="A22" s="168"/>
      <c r="B22" s="228" t="s">
        <v>168</v>
      </c>
      <c r="C22" s="229" t="s">
        <v>169</v>
      </c>
      <c r="D22" s="228" t="s">
        <v>161</v>
      </c>
      <c r="E22" s="228" t="s">
        <v>170</v>
      </c>
      <c r="F22" s="230" t="s">
        <v>167</v>
      </c>
      <c r="G22" s="231" t="n">
        <v>20</v>
      </c>
      <c r="H22" s="232" t="n">
        <f aca="false">TRUNC(L22*(1-$C$13),2)</f>
        <v>1065.19</v>
      </c>
      <c r="I22" s="233" t="n">
        <f aca="false">TRUNC((H22*(1+'DADOS GERAIS'!C$19)),2)</f>
        <v>1333.81</v>
      </c>
      <c r="J22" s="233" t="n">
        <f aca="false">TRUNC(G22*I22,2)</f>
        <v>26676.2</v>
      </c>
      <c r="K22" s="234" t="n">
        <f aca="false">J22/$J$1092</f>
        <v>0.00244601557741172</v>
      </c>
      <c r="L22" s="54" t="n">
        <v>1065.19</v>
      </c>
      <c r="M22" s="56"/>
      <c r="N22" s="207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4"/>
    </row>
    <row r="23" customFormat="false" ht="26.85" hidden="false" customHeight="false" outlineLevel="0" collapsed="false">
      <c r="A23" s="168"/>
      <c r="B23" s="228" t="s">
        <v>171</v>
      </c>
      <c r="C23" s="229" t="n">
        <v>95648</v>
      </c>
      <c r="D23" s="228" t="s">
        <v>172</v>
      </c>
      <c r="E23" s="228" t="s">
        <v>173</v>
      </c>
      <c r="F23" s="230" t="s">
        <v>174</v>
      </c>
      <c r="G23" s="231" t="n">
        <v>1</v>
      </c>
      <c r="H23" s="232" t="n">
        <f aca="false">TRUNC(L23*(1-$C$13),2)</f>
        <v>730.72</v>
      </c>
      <c r="I23" s="233" t="n">
        <f aca="false">TRUNC((H23*(1+'DADOS GERAIS'!C$19)),2)</f>
        <v>914.99</v>
      </c>
      <c r="J23" s="233" t="n">
        <f aca="false">TRUNC(G23*I23,2)</f>
        <v>914.99</v>
      </c>
      <c r="K23" s="234" t="n">
        <f aca="false">J23/$J$1092</f>
        <v>8.38979987095595E-005</v>
      </c>
      <c r="L23" s="54" t="n">
        <v>730.72</v>
      </c>
      <c r="M23" s="56"/>
      <c r="N23" s="207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4"/>
    </row>
    <row r="24" customFormat="false" ht="15" hidden="false" customHeight="false" outlineLevel="0" collapsed="false">
      <c r="A24" s="168"/>
      <c r="B24" s="228" t="s">
        <v>175</v>
      </c>
      <c r="C24" s="229" t="n">
        <v>95673</v>
      </c>
      <c r="D24" s="228" t="s">
        <v>172</v>
      </c>
      <c r="E24" s="228" t="s">
        <v>176</v>
      </c>
      <c r="F24" s="230" t="s">
        <v>174</v>
      </c>
      <c r="G24" s="231" t="n">
        <v>1</v>
      </c>
      <c r="H24" s="232" t="n">
        <f aca="false">TRUNC(L24*(1-$C$13),2)</f>
        <v>193.66</v>
      </c>
      <c r="I24" s="233" t="n">
        <f aca="false">TRUNC((H24*(1+'DADOS GERAIS'!C$19)),2)</f>
        <v>242.49</v>
      </c>
      <c r="J24" s="233" t="n">
        <f aca="false">TRUNC(G24*I24,2)</f>
        <v>242.49</v>
      </c>
      <c r="K24" s="234" t="n">
        <f aca="false">J24/$J$1092</f>
        <v>2.22345880360234E-005</v>
      </c>
      <c r="L24" s="54" t="n">
        <v>193.66</v>
      </c>
      <c r="M24" s="56"/>
      <c r="N24" s="207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4"/>
    </row>
    <row r="25" customFormat="false" ht="26.85" hidden="false" customHeight="false" outlineLevel="0" collapsed="false">
      <c r="A25" s="168"/>
      <c r="B25" s="228" t="s">
        <v>177</v>
      </c>
      <c r="C25" s="229" t="n">
        <v>101509</v>
      </c>
      <c r="D25" s="228" t="s">
        <v>172</v>
      </c>
      <c r="E25" s="228" t="s">
        <v>178</v>
      </c>
      <c r="F25" s="230" t="s">
        <v>174</v>
      </c>
      <c r="G25" s="231" t="n">
        <v>1</v>
      </c>
      <c r="H25" s="232" t="n">
        <f aca="false">TRUNC(L25*(1-$C$13),2)</f>
        <v>2051.1</v>
      </c>
      <c r="I25" s="233" t="n">
        <f aca="false">TRUNC((H25*(1+'DADOS GERAIS'!C$19)),2)</f>
        <v>2568.36</v>
      </c>
      <c r="J25" s="233" t="n">
        <f aca="false">TRUNC(G25*I25,2)</f>
        <v>2568.36</v>
      </c>
      <c r="K25" s="234" t="n">
        <f aca="false">J25/$J$1092</f>
        <v>0.000235500130018562</v>
      </c>
      <c r="L25" s="54" t="n">
        <v>2051.1</v>
      </c>
      <c r="M25" s="56"/>
      <c r="N25" s="207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4"/>
    </row>
    <row r="26" customFormat="false" ht="26.85" hidden="false" customHeight="false" outlineLevel="0" collapsed="false">
      <c r="A26" s="168"/>
      <c r="B26" s="228" t="s">
        <v>179</v>
      </c>
      <c r="C26" s="229" t="n">
        <v>103689</v>
      </c>
      <c r="D26" s="228" t="s">
        <v>172</v>
      </c>
      <c r="E26" s="228" t="s">
        <v>180</v>
      </c>
      <c r="F26" s="230" t="s">
        <v>167</v>
      </c>
      <c r="G26" s="231" t="n">
        <v>6</v>
      </c>
      <c r="H26" s="232" t="n">
        <f aca="false">TRUNC(L26*(1-$C$13),2)</f>
        <v>460.42</v>
      </c>
      <c r="I26" s="233" t="n">
        <f aca="false">TRUNC((H26*(1+'DADOS GERAIS'!C$19)),2)</f>
        <v>576.53</v>
      </c>
      <c r="J26" s="233" t="n">
        <f aca="false">TRUNC(G26*I26,2)</f>
        <v>3459.18</v>
      </c>
      <c r="K26" s="234" t="n">
        <f aca="false">J26/$J$1092</f>
        <v>0.000317181913656033</v>
      </c>
      <c r="L26" s="54" t="n">
        <v>460.42</v>
      </c>
      <c r="M26" s="56"/>
      <c r="N26" s="207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4"/>
    </row>
    <row r="27" customFormat="false" ht="26.85" hidden="false" customHeight="false" outlineLevel="0" collapsed="false">
      <c r="A27" s="168"/>
      <c r="B27" s="228" t="s">
        <v>181</v>
      </c>
      <c r="C27" s="229" t="s">
        <v>182</v>
      </c>
      <c r="D27" s="228" t="s">
        <v>161</v>
      </c>
      <c r="E27" s="228" t="s">
        <v>183</v>
      </c>
      <c r="F27" s="230" t="s">
        <v>184</v>
      </c>
      <c r="G27" s="231" t="n">
        <v>160</v>
      </c>
      <c r="H27" s="232" t="n">
        <f aca="false">TRUNC(L27*(1-$C$13),2)</f>
        <v>112.6</v>
      </c>
      <c r="I27" s="233" t="n">
        <f aca="false">TRUNC((H27*(1+'DADOS GERAIS'!C$19)),2)</f>
        <v>140.99</v>
      </c>
      <c r="J27" s="233" t="n">
        <f aca="false">TRUNC(G27*I27,2)</f>
        <v>22558.4</v>
      </c>
      <c r="K27" s="234" t="n">
        <f aca="false">J27/$J$1092</f>
        <v>0.00206844294920133</v>
      </c>
      <c r="L27" s="54" t="n">
        <v>112.6</v>
      </c>
      <c r="M27" s="56"/>
      <c r="N27" s="207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4"/>
    </row>
    <row r="28" customFormat="false" ht="15" hidden="false" customHeight="false" outlineLevel="0" collapsed="false">
      <c r="A28" s="168"/>
      <c r="B28" s="228" t="s">
        <v>185</v>
      </c>
      <c r="C28" s="229" t="n">
        <v>98459</v>
      </c>
      <c r="D28" s="228" t="s">
        <v>172</v>
      </c>
      <c r="E28" s="228" t="s">
        <v>186</v>
      </c>
      <c r="F28" s="230" t="s">
        <v>167</v>
      </c>
      <c r="G28" s="231" t="n">
        <f aca="false">326.5*2</f>
        <v>653</v>
      </c>
      <c r="H28" s="232" t="n">
        <f aca="false">TRUNC(L28*(1-$C$13),2)</f>
        <v>80.14</v>
      </c>
      <c r="I28" s="233" t="n">
        <f aca="false">TRUNC((H28*(1+'DADOS GERAIS'!C$19)),2)</f>
        <v>100.35</v>
      </c>
      <c r="J28" s="233" t="n">
        <f aca="false">TRUNC(G28*I28,2)</f>
        <v>65528.55</v>
      </c>
      <c r="K28" s="234" t="n">
        <f aca="false">J28/$J$1092</f>
        <v>0.00600849648994995</v>
      </c>
      <c r="L28" s="54" t="n">
        <v>80.14</v>
      </c>
      <c r="M28" s="56"/>
      <c r="N28" s="207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4"/>
    </row>
    <row r="29" customFormat="false" ht="26.85" hidden="false" customHeight="false" outlineLevel="0" collapsed="false">
      <c r="A29" s="168"/>
      <c r="B29" s="228" t="s">
        <v>187</v>
      </c>
      <c r="C29" s="229" t="n">
        <v>98525</v>
      </c>
      <c r="D29" s="228" t="s">
        <v>172</v>
      </c>
      <c r="E29" s="228" t="s">
        <v>188</v>
      </c>
      <c r="F29" s="230" t="s">
        <v>189</v>
      </c>
      <c r="G29" s="231" t="n">
        <v>6665.92</v>
      </c>
      <c r="H29" s="232" t="n">
        <f aca="false">TRUNC(L29*(1-$C$13),2)</f>
        <v>0.68</v>
      </c>
      <c r="I29" s="233" t="n">
        <f aca="false">TRUNC((H29*(1+'DADOS GERAIS'!C$19)),2)</f>
        <v>0.85</v>
      </c>
      <c r="J29" s="233" t="n">
        <f aca="false">TRUNC(G29*I29,2)</f>
        <v>5666.03</v>
      </c>
      <c r="K29" s="234" t="n">
        <f aca="false">J29/$J$1092</f>
        <v>0.000519534178109406</v>
      </c>
      <c r="L29" s="54" t="n">
        <v>0.68</v>
      </c>
      <c r="M29" s="56"/>
      <c r="N29" s="207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4"/>
    </row>
    <row r="30" customFormat="false" ht="15" hidden="false" customHeight="false" outlineLevel="0" collapsed="false">
      <c r="A30" s="168"/>
      <c r="B30" s="228" t="s">
        <v>190</v>
      </c>
      <c r="C30" s="229" t="s">
        <v>191</v>
      </c>
      <c r="D30" s="228" t="s">
        <v>161</v>
      </c>
      <c r="E30" s="228" t="s">
        <v>192</v>
      </c>
      <c r="F30" s="230" t="s">
        <v>193</v>
      </c>
      <c r="G30" s="231" t="n">
        <f aca="false">TRUNC(1390.928+66.0634,2)</f>
        <v>1456.99</v>
      </c>
      <c r="H30" s="232" t="n">
        <f aca="false">TRUNC(L30*(1-$C$13),2)</f>
        <v>84.37</v>
      </c>
      <c r="I30" s="233" t="n">
        <f aca="false">TRUNC((H30*(1+'DADOS GERAIS'!C$19)),2)</f>
        <v>105.64</v>
      </c>
      <c r="J30" s="233" t="n">
        <f aca="false">TRUNC(G30*I30,2)</f>
        <v>153916.42</v>
      </c>
      <c r="K30" s="234" t="n">
        <f aca="false">J30/$J$1092</f>
        <v>0.0141130281276735</v>
      </c>
      <c r="L30" s="54" t="n">
        <v>84.37</v>
      </c>
      <c r="M30" s="56"/>
      <c r="N30" s="207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4"/>
    </row>
    <row r="31" customFormat="false" ht="15" hidden="false" customHeight="false" outlineLevel="0" collapsed="false">
      <c r="A31" s="168"/>
      <c r="B31" s="222" t="s">
        <v>194</v>
      </c>
      <c r="C31" s="222"/>
      <c r="D31" s="222"/>
      <c r="E31" s="222" t="s">
        <v>195</v>
      </c>
      <c r="F31" s="222"/>
      <c r="G31" s="223"/>
      <c r="H31" s="224"/>
      <c r="I31" s="222"/>
      <c r="J31" s="225" t="n">
        <f aca="false">SUM(J32)</f>
        <v>189182.16</v>
      </c>
      <c r="K31" s="226" t="n">
        <f aca="false">J31/$J$1092</f>
        <v>0.0173466427125451</v>
      </c>
      <c r="L31" s="54"/>
      <c r="M31" s="56"/>
      <c r="N31" s="207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4"/>
    </row>
    <row r="32" customFormat="false" ht="15" hidden="false" customHeight="false" outlineLevel="0" collapsed="false">
      <c r="A32" s="168"/>
      <c r="B32" s="228" t="s">
        <v>196</v>
      </c>
      <c r="C32" s="229" t="s">
        <v>197</v>
      </c>
      <c r="D32" s="228" t="s">
        <v>161</v>
      </c>
      <c r="E32" s="228" t="s">
        <v>198</v>
      </c>
      <c r="F32" s="230" t="s">
        <v>199</v>
      </c>
      <c r="G32" s="231" t="n">
        <v>12</v>
      </c>
      <c r="H32" s="232" t="n">
        <f aca="false">TRUNC(L32*(1-$C$13),2)</f>
        <v>12590.1</v>
      </c>
      <c r="I32" s="233" t="n">
        <f aca="false">TRUNC((H32*(1+'DADOS GERAIS'!C$19)),2)</f>
        <v>15765.18</v>
      </c>
      <c r="J32" s="233" t="n">
        <f aca="false">TRUNC(G32*I32,2)</f>
        <v>189182.16</v>
      </c>
      <c r="K32" s="234" t="n">
        <f aca="false">J32/$J$1092</f>
        <v>0.0173466427125451</v>
      </c>
      <c r="L32" s="54" t="n">
        <v>12590.1</v>
      </c>
      <c r="M32" s="56"/>
      <c r="N32" s="207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4"/>
    </row>
    <row r="33" customFormat="false" ht="15" hidden="false" customHeight="false" outlineLevel="0" collapsed="false">
      <c r="A33" s="168"/>
      <c r="B33" s="222" t="s">
        <v>200</v>
      </c>
      <c r="C33" s="222"/>
      <c r="D33" s="222"/>
      <c r="E33" s="222" t="s">
        <v>201</v>
      </c>
      <c r="F33" s="222"/>
      <c r="G33" s="223"/>
      <c r="H33" s="224"/>
      <c r="I33" s="222"/>
      <c r="J33" s="225" t="n">
        <f aca="false">SUM(J34)</f>
        <v>8835.22</v>
      </c>
      <c r="K33" s="226" t="n">
        <f aca="false">J33/$J$1092</f>
        <v>0.000810126095540579</v>
      </c>
      <c r="L33" s="54"/>
      <c r="M33" s="56"/>
      <c r="N33" s="207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4"/>
    </row>
    <row r="34" customFormat="false" ht="15" hidden="false" customHeight="false" outlineLevel="0" collapsed="false">
      <c r="A34" s="168"/>
      <c r="B34" s="228" t="s">
        <v>202</v>
      </c>
      <c r="C34" s="229" t="s">
        <v>203</v>
      </c>
      <c r="D34" s="228" t="s">
        <v>161</v>
      </c>
      <c r="E34" s="228" t="s">
        <v>204</v>
      </c>
      <c r="F34" s="230" t="s">
        <v>174</v>
      </c>
      <c r="G34" s="231" t="n">
        <v>1</v>
      </c>
      <c r="H34" s="232" t="n">
        <f aca="false">TRUNC(L34*(1-$C$13),2)</f>
        <v>7055.82</v>
      </c>
      <c r="I34" s="233" t="n">
        <f aca="false">TRUNC((H34*(1+'DADOS GERAIS'!C$19)),2)</f>
        <v>8835.22</v>
      </c>
      <c r="J34" s="233" t="n">
        <f aca="false">TRUNC(G34*I34,2)</f>
        <v>8835.22</v>
      </c>
      <c r="K34" s="234" t="n">
        <f aca="false">J34/$J$1092</f>
        <v>0.000810126095540579</v>
      </c>
      <c r="L34" s="54" t="n">
        <v>7055.82</v>
      </c>
      <c r="M34" s="56"/>
      <c r="N34" s="207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</row>
    <row r="35" customFormat="false" ht="15" hidden="false" customHeight="false" outlineLevel="0" collapsed="false">
      <c r="A35" s="168"/>
      <c r="B35" s="222" t="s">
        <v>205</v>
      </c>
      <c r="C35" s="222"/>
      <c r="D35" s="222"/>
      <c r="E35" s="222" t="s">
        <v>206</v>
      </c>
      <c r="F35" s="222"/>
      <c r="G35" s="223"/>
      <c r="H35" s="224"/>
      <c r="I35" s="222"/>
      <c r="J35" s="225" t="n">
        <f aca="false">SUM(J36)</f>
        <v>27419.91</v>
      </c>
      <c r="K35" s="226" t="n">
        <f aca="false">J35/$J$1092</f>
        <v>0.00251420843265635</v>
      </c>
      <c r="L35" s="54"/>
      <c r="M35" s="56"/>
      <c r="N35" s="207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4"/>
    </row>
    <row r="36" customFormat="false" ht="39.55" hidden="false" customHeight="false" outlineLevel="0" collapsed="false">
      <c r="A36" s="168"/>
      <c r="B36" s="228" t="s">
        <v>207</v>
      </c>
      <c r="C36" s="229" t="s">
        <v>208</v>
      </c>
      <c r="D36" s="228" t="s">
        <v>161</v>
      </c>
      <c r="E36" s="228" t="s">
        <v>209</v>
      </c>
      <c r="F36" s="230" t="s">
        <v>210</v>
      </c>
      <c r="G36" s="231" t="n">
        <v>700.56</v>
      </c>
      <c r="H36" s="232" t="n">
        <f aca="false">TRUNC(L36*(1-$C$13),2)</f>
        <v>31.26</v>
      </c>
      <c r="I36" s="233" t="n">
        <f aca="false">TRUNC((H36*(1+'DADOS GERAIS'!C$19)),2)</f>
        <v>39.14</v>
      </c>
      <c r="J36" s="233" t="n">
        <f aca="false">TRUNC(G36*I36,2)</f>
        <v>27419.91</v>
      </c>
      <c r="K36" s="234" t="n">
        <f aca="false">J36/$J$1092</f>
        <v>0.00251420843265635</v>
      </c>
      <c r="L36" s="54" t="n">
        <v>31.26</v>
      </c>
      <c r="M36" s="56"/>
      <c r="N36" s="20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4"/>
    </row>
    <row r="37" customFormat="false" ht="15" hidden="false" customHeight="false" outlineLevel="0" collapsed="false">
      <c r="A37" s="168"/>
      <c r="B37" s="222" t="n">
        <v>2</v>
      </c>
      <c r="C37" s="222"/>
      <c r="D37" s="222"/>
      <c r="E37" s="222" t="s">
        <v>211</v>
      </c>
      <c r="F37" s="222"/>
      <c r="G37" s="223"/>
      <c r="H37" s="224"/>
      <c r="I37" s="222"/>
      <c r="J37" s="225" t="n">
        <f aca="false">J38+J56+J73</f>
        <v>1012449.4</v>
      </c>
      <c r="K37" s="226" t="n">
        <f aca="false">J37/$J$1092</f>
        <v>0.0928343243693311</v>
      </c>
      <c r="L37" s="54"/>
      <c r="M37" s="56"/>
      <c r="N37" s="207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4"/>
    </row>
    <row r="38" customFormat="false" ht="15" hidden="false" customHeight="false" outlineLevel="0" collapsed="false">
      <c r="A38" s="168"/>
      <c r="B38" s="222" t="s">
        <v>212</v>
      </c>
      <c r="C38" s="222"/>
      <c r="D38" s="222"/>
      <c r="E38" s="222" t="s">
        <v>213</v>
      </c>
      <c r="F38" s="222"/>
      <c r="G38" s="223"/>
      <c r="H38" s="224"/>
      <c r="I38" s="222"/>
      <c r="J38" s="225" t="n">
        <f aca="false">SUM(J39:J55)</f>
        <v>777676.64</v>
      </c>
      <c r="K38" s="226" t="n">
        <f aca="false">J38/$J$1092</f>
        <v>0.0713073517078597</v>
      </c>
      <c r="L38" s="54"/>
      <c r="M38" s="56"/>
      <c r="N38" s="207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4"/>
    </row>
    <row r="39" customFormat="false" ht="26.85" hidden="false" customHeight="false" outlineLevel="0" collapsed="false">
      <c r="A39" s="168"/>
      <c r="B39" s="228" t="s">
        <v>214</v>
      </c>
      <c r="C39" s="229" t="n">
        <v>99059</v>
      </c>
      <c r="D39" s="228" t="s">
        <v>172</v>
      </c>
      <c r="E39" s="228" t="s">
        <v>215</v>
      </c>
      <c r="F39" s="230" t="s">
        <v>216</v>
      </c>
      <c r="G39" s="231" t="n">
        <v>203</v>
      </c>
      <c r="H39" s="232" t="n">
        <f aca="false">TRUNC(L39*(1-$C$13),2)</f>
        <v>62.71</v>
      </c>
      <c r="I39" s="233" t="n">
        <f aca="false">TRUNC((H39*(1+'DADOS GERAIS'!C$19)),2)</f>
        <v>78.52</v>
      </c>
      <c r="J39" s="233" t="n">
        <f aca="false">TRUNC(G39*I39,2)</f>
        <v>15939.56</v>
      </c>
      <c r="K39" s="234" t="n">
        <f aca="false">J39/$J$1092</f>
        <v>0.00146154295053601</v>
      </c>
      <c r="L39" s="54" t="n">
        <v>62.71</v>
      </c>
      <c r="M39" s="56"/>
      <c r="N39" s="207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4"/>
    </row>
    <row r="40" customFormat="false" ht="15" hidden="false" customHeight="false" outlineLevel="0" collapsed="false">
      <c r="A40" s="168"/>
      <c r="B40" s="228" t="s">
        <v>217</v>
      </c>
      <c r="C40" s="229" t="n">
        <v>93358</v>
      </c>
      <c r="D40" s="228" t="s">
        <v>172</v>
      </c>
      <c r="E40" s="228" t="s">
        <v>218</v>
      </c>
      <c r="F40" s="230" t="s">
        <v>184</v>
      </c>
      <c r="G40" s="231" t="n">
        <v>86.392</v>
      </c>
      <c r="H40" s="232" t="n">
        <f aca="false">TRUNC(L40*(1-$C$13),2)</f>
        <v>92.88</v>
      </c>
      <c r="I40" s="233" t="n">
        <f aca="false">TRUNC((H40*(1+'DADOS GERAIS'!C$19)),2)</f>
        <v>116.3</v>
      </c>
      <c r="J40" s="233" t="n">
        <f aca="false">TRUNC(G40*I40,2)</f>
        <v>10047.38</v>
      </c>
      <c r="K40" s="234" t="n">
        <f aca="false">J40/$J$1092</f>
        <v>0.000921272444807543</v>
      </c>
      <c r="L40" s="54" t="n">
        <v>92.88</v>
      </c>
      <c r="M40" s="56"/>
      <c r="N40" s="207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4"/>
    </row>
    <row r="41" customFormat="false" ht="39.55" hidden="false" customHeight="false" outlineLevel="0" collapsed="false">
      <c r="A41" s="168"/>
      <c r="B41" s="228" t="s">
        <v>219</v>
      </c>
      <c r="C41" s="229" t="n">
        <v>90100</v>
      </c>
      <c r="D41" s="228" t="s">
        <v>172</v>
      </c>
      <c r="E41" s="228" t="s">
        <v>220</v>
      </c>
      <c r="F41" s="230" t="s">
        <v>184</v>
      </c>
      <c r="G41" s="231" t="n">
        <v>777.527</v>
      </c>
      <c r="H41" s="232" t="n">
        <f aca="false">TRUNC(L41*(1-$C$13),2)</f>
        <v>13.31</v>
      </c>
      <c r="I41" s="233" t="n">
        <f aca="false">TRUNC((H41*(1+'DADOS GERAIS'!C$19)),2)</f>
        <v>16.66</v>
      </c>
      <c r="J41" s="233" t="n">
        <f aca="false">TRUNC(G41*I41,2)</f>
        <v>12953.59</v>
      </c>
      <c r="K41" s="234" t="n">
        <f aca="false">J41/$J$1092</f>
        <v>0.00118775098864923</v>
      </c>
      <c r="L41" s="54" t="n">
        <v>13.31</v>
      </c>
      <c r="M41" s="56"/>
      <c r="N41" s="207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4"/>
    </row>
    <row r="42" customFormat="false" ht="26.85" hidden="false" customHeight="false" outlineLevel="0" collapsed="false">
      <c r="A42" s="168"/>
      <c r="B42" s="228" t="s">
        <v>221</v>
      </c>
      <c r="C42" s="229" t="n">
        <v>100324</v>
      </c>
      <c r="D42" s="228" t="s">
        <v>172</v>
      </c>
      <c r="E42" s="228" t="s">
        <v>222</v>
      </c>
      <c r="F42" s="230" t="s">
        <v>184</v>
      </c>
      <c r="G42" s="231" t="n">
        <v>193.599</v>
      </c>
      <c r="H42" s="232" t="n">
        <f aca="false">TRUNC(L42*(1-$C$13),2)</f>
        <v>175.09</v>
      </c>
      <c r="I42" s="233" t="n">
        <f aca="false">TRUNC((H42*(1+'DADOS GERAIS'!C$19)),2)</f>
        <v>219.24</v>
      </c>
      <c r="J42" s="233" t="n">
        <f aca="false">TRUNC(G42*I42,2)</f>
        <v>42444.64</v>
      </c>
      <c r="K42" s="234" t="n">
        <f aca="false">J42/$J$1092</f>
        <v>0.00389186805533144</v>
      </c>
      <c r="L42" s="54" t="n">
        <v>175.09</v>
      </c>
      <c r="M42" s="56"/>
      <c r="N42" s="207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4"/>
    </row>
    <row r="43" customFormat="false" ht="26.85" hidden="false" customHeight="false" outlineLevel="0" collapsed="false">
      <c r="A43" s="168"/>
      <c r="B43" s="228" t="s">
        <v>223</v>
      </c>
      <c r="C43" s="229" t="n">
        <v>96534</v>
      </c>
      <c r="D43" s="228" t="s">
        <v>172</v>
      </c>
      <c r="E43" s="228" t="s">
        <v>224</v>
      </c>
      <c r="F43" s="230" t="s">
        <v>167</v>
      </c>
      <c r="G43" s="231" t="n">
        <v>1258.6</v>
      </c>
      <c r="H43" s="232" t="n">
        <f aca="false">TRUNC(L43*(1-$C$13),2)</f>
        <v>74.53</v>
      </c>
      <c r="I43" s="233" t="n">
        <f aca="false">TRUNC((H43*(1+'DADOS GERAIS'!C$19)),2)</f>
        <v>93.32</v>
      </c>
      <c r="J43" s="233" t="n">
        <f aca="false">TRUNC(G43*I43,2)</f>
        <v>117452.55</v>
      </c>
      <c r="K43" s="234" t="n">
        <f aca="false">J43/$J$1092</f>
        <v>0.0107695536435748</v>
      </c>
      <c r="L43" s="54" t="n">
        <v>74.53</v>
      </c>
      <c r="M43" s="56"/>
      <c r="N43" s="207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4"/>
    </row>
    <row r="44" customFormat="false" ht="15" hidden="false" customHeight="false" outlineLevel="0" collapsed="false">
      <c r="A44" s="168"/>
      <c r="B44" s="228" t="s">
        <v>225</v>
      </c>
      <c r="C44" s="229" t="n">
        <v>96543</v>
      </c>
      <c r="D44" s="228" t="s">
        <v>172</v>
      </c>
      <c r="E44" s="228" t="s">
        <v>226</v>
      </c>
      <c r="F44" s="230" t="s">
        <v>227</v>
      </c>
      <c r="G44" s="231" t="n">
        <v>1395.6</v>
      </c>
      <c r="H44" s="232" t="n">
        <f aca="false">TRUNC(L44*(1-$C$13),2)</f>
        <v>20.1</v>
      </c>
      <c r="I44" s="233" t="n">
        <f aca="false">TRUNC((H44*(1+'DADOS GERAIS'!C$19)),2)</f>
        <v>25.16</v>
      </c>
      <c r="J44" s="233" t="n">
        <f aca="false">TRUNC(G44*I44,2)</f>
        <v>35113.29</v>
      </c>
      <c r="K44" s="234" t="n">
        <f aca="false">J44/$J$1092</f>
        <v>0.00321963601690553</v>
      </c>
      <c r="L44" s="54" t="n">
        <v>20.1</v>
      </c>
      <c r="M44" s="56"/>
      <c r="N44" s="207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4"/>
    </row>
    <row r="45" customFormat="false" ht="15" hidden="false" customHeight="false" outlineLevel="0" collapsed="false">
      <c r="A45" s="168"/>
      <c r="B45" s="228" t="s">
        <v>228</v>
      </c>
      <c r="C45" s="229" t="n">
        <v>96544</v>
      </c>
      <c r="D45" s="228" t="s">
        <v>172</v>
      </c>
      <c r="E45" s="228" t="s">
        <v>229</v>
      </c>
      <c r="F45" s="230" t="s">
        <v>227</v>
      </c>
      <c r="G45" s="231" t="n">
        <v>22.4</v>
      </c>
      <c r="H45" s="232" t="n">
        <f aca="false">TRUNC(L45*(1-$C$13),2)</f>
        <v>18</v>
      </c>
      <c r="I45" s="233" t="n">
        <f aca="false">TRUNC((H45*(1+'DADOS GERAIS'!C$19)),2)</f>
        <v>22.53</v>
      </c>
      <c r="J45" s="233" t="n">
        <f aca="false">TRUNC(G45*I45,2)</f>
        <v>504.67</v>
      </c>
      <c r="K45" s="234" t="n">
        <f aca="false">J45/$J$1092</f>
        <v>4.62746073823248E-005</v>
      </c>
      <c r="L45" s="54" t="n">
        <v>18</v>
      </c>
      <c r="M45" s="56"/>
      <c r="N45" s="207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4"/>
    </row>
    <row r="46" customFormat="false" ht="15" hidden="false" customHeight="false" outlineLevel="0" collapsed="false">
      <c r="A46" s="168"/>
      <c r="B46" s="228" t="s">
        <v>230</v>
      </c>
      <c r="C46" s="229" t="n">
        <v>96545</v>
      </c>
      <c r="D46" s="228" t="s">
        <v>172</v>
      </c>
      <c r="E46" s="228" t="s">
        <v>231</v>
      </c>
      <c r="F46" s="230" t="s">
        <v>227</v>
      </c>
      <c r="G46" s="231" t="n">
        <v>779.8</v>
      </c>
      <c r="H46" s="232" t="n">
        <f aca="false">TRUNC(L46*(1-$C$13),2)</f>
        <v>16.18</v>
      </c>
      <c r="I46" s="233" t="n">
        <f aca="false">TRUNC((H46*(1+'DADOS GERAIS'!C$19)),2)</f>
        <v>20.26</v>
      </c>
      <c r="J46" s="233" t="n">
        <f aca="false">TRUNC(G46*I46,2)</f>
        <v>15798.74</v>
      </c>
      <c r="K46" s="234" t="n">
        <f aca="false">J46/$J$1092</f>
        <v>0.00144863076988018</v>
      </c>
      <c r="L46" s="54" t="n">
        <v>16.18</v>
      </c>
      <c r="M46" s="56"/>
      <c r="N46" s="207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4"/>
    </row>
    <row r="47" customFormat="false" ht="15" hidden="false" customHeight="false" outlineLevel="0" collapsed="false">
      <c r="A47" s="168"/>
      <c r="B47" s="228" t="s">
        <v>232</v>
      </c>
      <c r="C47" s="229" t="n">
        <v>96546</v>
      </c>
      <c r="D47" s="228" t="s">
        <v>172</v>
      </c>
      <c r="E47" s="228" t="s">
        <v>233</v>
      </c>
      <c r="F47" s="230" t="s">
        <v>227</v>
      </c>
      <c r="G47" s="231" t="n">
        <v>5503</v>
      </c>
      <c r="H47" s="232" t="n">
        <f aca="false">TRUNC(L47*(1-$C$13),2)</f>
        <v>14.1</v>
      </c>
      <c r="I47" s="233" t="n">
        <f aca="false">TRUNC((H47*(1+'DADOS GERAIS'!C$19)),2)</f>
        <v>17.65</v>
      </c>
      <c r="J47" s="233" t="n">
        <f aca="false">TRUNC(G47*I47,2)</f>
        <v>97127.95</v>
      </c>
      <c r="K47" s="234" t="n">
        <f aca="false">J47/$J$1092</f>
        <v>0.00890593407989394</v>
      </c>
      <c r="L47" s="54" t="n">
        <v>14.1</v>
      </c>
      <c r="M47" s="56"/>
      <c r="N47" s="207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4"/>
    </row>
    <row r="48" customFormat="false" ht="26.85" hidden="false" customHeight="false" outlineLevel="0" collapsed="false">
      <c r="A48" s="168"/>
      <c r="B48" s="228" t="s">
        <v>234</v>
      </c>
      <c r="C48" s="229" t="n">
        <v>104920</v>
      </c>
      <c r="D48" s="228" t="s">
        <v>172</v>
      </c>
      <c r="E48" s="228" t="s">
        <v>235</v>
      </c>
      <c r="F48" s="230" t="s">
        <v>227</v>
      </c>
      <c r="G48" s="231" t="n">
        <v>1736.5</v>
      </c>
      <c r="H48" s="232" t="n">
        <f aca="false">TRUNC(L48*(1-$C$13),2)</f>
        <v>10.82</v>
      </c>
      <c r="I48" s="233" t="n">
        <f aca="false">TRUNC((H48*(1+'DADOS GERAIS'!C$19)),2)</f>
        <v>13.54</v>
      </c>
      <c r="J48" s="233" t="n">
        <f aca="false">TRUNC(G48*I48,2)</f>
        <v>23512.21</v>
      </c>
      <c r="K48" s="234" t="n">
        <f aca="false">J48/$J$1092</f>
        <v>0.00215590046256122</v>
      </c>
      <c r="L48" s="54" t="n">
        <v>10.82</v>
      </c>
      <c r="M48" s="56"/>
      <c r="N48" s="207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4"/>
    </row>
    <row r="49" customFormat="false" ht="26.85" hidden="false" customHeight="false" outlineLevel="0" collapsed="false">
      <c r="A49" s="168"/>
      <c r="B49" s="228" t="s">
        <v>236</v>
      </c>
      <c r="C49" s="229" t="n">
        <v>104921</v>
      </c>
      <c r="D49" s="228" t="s">
        <v>172</v>
      </c>
      <c r="E49" s="228" t="s">
        <v>237</v>
      </c>
      <c r="F49" s="230" t="s">
        <v>227</v>
      </c>
      <c r="G49" s="231" t="n">
        <v>3253.2</v>
      </c>
      <c r="H49" s="232" t="n">
        <f aca="false">TRUNC(L49*(1-$C$13),2)</f>
        <v>10.16</v>
      </c>
      <c r="I49" s="233" t="n">
        <f aca="false">TRUNC((H49*(1+'DADOS GERAIS'!C$19)),2)</f>
        <v>12.72</v>
      </c>
      <c r="J49" s="233" t="n">
        <f aca="false">TRUNC(G49*I49,2)</f>
        <v>41380.7</v>
      </c>
      <c r="K49" s="234" t="n">
        <f aca="false">J49/$J$1092</f>
        <v>0.00379431241346973</v>
      </c>
      <c r="L49" s="54" t="n">
        <v>10.16</v>
      </c>
      <c r="M49" s="56"/>
      <c r="N49" s="207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4"/>
      <c r="AE49" s="54"/>
    </row>
    <row r="50" customFormat="false" ht="26.85" hidden="false" customHeight="false" outlineLevel="0" collapsed="false">
      <c r="A50" s="168"/>
      <c r="B50" s="228" t="s">
        <v>238</v>
      </c>
      <c r="C50" s="229" t="n">
        <v>104922</v>
      </c>
      <c r="D50" s="228" t="s">
        <v>172</v>
      </c>
      <c r="E50" s="228" t="s">
        <v>239</v>
      </c>
      <c r="F50" s="230" t="s">
        <v>227</v>
      </c>
      <c r="G50" s="231" t="n">
        <v>644</v>
      </c>
      <c r="H50" s="232" t="n">
        <f aca="false">TRUNC(L50*(1-$C$13),2)</f>
        <v>11.17</v>
      </c>
      <c r="I50" s="233" t="n">
        <f aca="false">TRUNC((H50*(1+'DADOS GERAIS'!C$19)),2)</f>
        <v>13.98</v>
      </c>
      <c r="J50" s="233" t="n">
        <f aca="false">TRUNC(G50*I50,2)</f>
        <v>9003.12</v>
      </c>
      <c r="K50" s="234" t="n">
        <f aca="false">J50/$J$1092</f>
        <v>0.000825521317328068</v>
      </c>
      <c r="L50" s="54" t="n">
        <v>11.17</v>
      </c>
      <c r="M50" s="56"/>
      <c r="N50" s="207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4"/>
      <c r="AE50" s="54"/>
    </row>
    <row r="51" customFormat="false" ht="26.85" hidden="false" customHeight="false" outlineLevel="0" collapsed="false">
      <c r="A51" s="168"/>
      <c r="B51" s="228" t="s">
        <v>240</v>
      </c>
      <c r="C51" s="229" t="s">
        <v>241</v>
      </c>
      <c r="D51" s="228" t="s">
        <v>161</v>
      </c>
      <c r="E51" s="228" t="s">
        <v>242</v>
      </c>
      <c r="F51" s="230" t="s">
        <v>184</v>
      </c>
      <c r="G51" s="231" t="n">
        <v>233.6</v>
      </c>
      <c r="H51" s="232" t="n">
        <f aca="false">TRUNC(L51*(1-$C$13),2)</f>
        <v>757.43</v>
      </c>
      <c r="I51" s="233" t="n">
        <f aca="false">TRUNC((H51*(1+'DADOS GERAIS'!C$19)),2)</f>
        <v>948.44</v>
      </c>
      <c r="J51" s="233" t="n">
        <f aca="false">TRUNC(G51*I51,2)</f>
        <v>221555.58</v>
      </c>
      <c r="K51" s="234" t="n">
        <f aca="false">J51/$J$1092</f>
        <v>0.0203150523666223</v>
      </c>
      <c r="L51" s="54" t="n">
        <v>757.43</v>
      </c>
      <c r="M51" s="56"/>
      <c r="N51" s="143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4"/>
      <c r="AE51" s="54"/>
    </row>
    <row r="52" customFormat="false" ht="15" hidden="false" customHeight="false" outlineLevel="0" collapsed="false">
      <c r="A52" s="168"/>
      <c r="B52" s="228" t="s">
        <v>243</v>
      </c>
      <c r="C52" s="229" t="n">
        <v>100574</v>
      </c>
      <c r="D52" s="228" t="s">
        <v>172</v>
      </c>
      <c r="E52" s="228" t="s">
        <v>244</v>
      </c>
      <c r="F52" s="230" t="s">
        <v>184</v>
      </c>
      <c r="G52" s="231" t="n">
        <v>1052.52</v>
      </c>
      <c r="H52" s="232" t="n">
        <f aca="false">TRUNC(L52*(1-$C$13),2)</f>
        <v>1.45</v>
      </c>
      <c r="I52" s="233" t="n">
        <f aca="false">TRUNC((H52*(1+'DADOS GERAIS'!C$19)),2)</f>
        <v>1.81</v>
      </c>
      <c r="J52" s="233" t="n">
        <f aca="false">TRUNC(G52*I52,2)</f>
        <v>1905.06</v>
      </c>
      <c r="K52" s="234" t="n">
        <f aca="false">J52/$J$1092</f>
        <v>0.000174680293141601</v>
      </c>
      <c r="L52" s="54" t="n">
        <v>1.45</v>
      </c>
      <c r="M52" s="56"/>
      <c r="N52" s="207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4"/>
      <c r="AE52" s="54"/>
    </row>
    <row r="53" customFormat="false" ht="15" hidden="false" customHeight="false" outlineLevel="0" collapsed="false">
      <c r="A53" s="168"/>
      <c r="B53" s="228" t="s">
        <v>245</v>
      </c>
      <c r="C53" s="229" t="n">
        <v>93382</v>
      </c>
      <c r="D53" s="228" t="s">
        <v>172</v>
      </c>
      <c r="E53" s="228" t="s">
        <v>246</v>
      </c>
      <c r="F53" s="230" t="s">
        <v>184</v>
      </c>
      <c r="G53" s="231" t="n">
        <v>819.3878875</v>
      </c>
      <c r="H53" s="232" t="n">
        <f aca="false">TRUNC(L53*(1-$C$13),2)</f>
        <v>29.12</v>
      </c>
      <c r="I53" s="233" t="n">
        <f aca="false">TRUNC((H53*(1+'DADOS GERAIS'!C$19)),2)</f>
        <v>36.46</v>
      </c>
      <c r="J53" s="233" t="n">
        <f aca="false">TRUNC(G53*I53,2)</f>
        <v>29874.88</v>
      </c>
      <c r="K53" s="234" t="n">
        <f aca="false">J53/$J$1092</f>
        <v>0.00273931151563213</v>
      </c>
      <c r="L53" s="54" t="n">
        <v>29.12</v>
      </c>
      <c r="M53" s="56"/>
      <c r="N53" s="207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4"/>
      <c r="AE53" s="54"/>
    </row>
    <row r="54" customFormat="false" ht="15" hidden="false" customHeight="false" outlineLevel="0" collapsed="false">
      <c r="A54" s="168"/>
      <c r="B54" s="228" t="s">
        <v>247</v>
      </c>
      <c r="C54" s="229" t="n">
        <v>98557</v>
      </c>
      <c r="D54" s="228" t="s">
        <v>172</v>
      </c>
      <c r="E54" s="228" t="s">
        <v>248</v>
      </c>
      <c r="F54" s="230" t="s">
        <v>167</v>
      </c>
      <c r="G54" s="231" t="n">
        <v>1258.6</v>
      </c>
      <c r="H54" s="232" t="n">
        <f aca="false">TRUNC(L54*(1-$C$13),2)</f>
        <v>45.91</v>
      </c>
      <c r="I54" s="233" t="n">
        <f aca="false">TRUNC((H54*(1+'DADOS GERAIS'!C$19)),2)</f>
        <v>57.48</v>
      </c>
      <c r="J54" s="233" t="n">
        <f aca="false">TRUNC(G54*I54,2)</f>
        <v>72344.32</v>
      </c>
      <c r="K54" s="234" t="n">
        <f aca="false">J54/$J$1092</f>
        <v>0.00663345355250217</v>
      </c>
      <c r="L54" s="54" t="n">
        <v>45.91</v>
      </c>
      <c r="M54" s="56"/>
      <c r="N54" s="207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4"/>
      <c r="AE54" s="54"/>
    </row>
    <row r="55" customFormat="false" ht="15" hidden="false" customHeight="false" outlineLevel="0" collapsed="false">
      <c r="A55" s="168"/>
      <c r="B55" s="228" t="s">
        <v>249</v>
      </c>
      <c r="C55" s="229" t="s">
        <v>250</v>
      </c>
      <c r="D55" s="228" t="s">
        <v>161</v>
      </c>
      <c r="E55" s="228" t="s">
        <v>251</v>
      </c>
      <c r="F55" s="230" t="s">
        <v>184</v>
      </c>
      <c r="G55" s="231" t="n">
        <v>233.6</v>
      </c>
      <c r="H55" s="232" t="n">
        <f aca="false">TRUNC(L55*(1-$C$13),2)</f>
        <v>105.02</v>
      </c>
      <c r="I55" s="233" t="n">
        <f aca="false">TRUNC((H55*(1+'DADOS GERAIS'!C$19)),2)</f>
        <v>131.5</v>
      </c>
      <c r="J55" s="233" t="n">
        <f aca="false">TRUNC(G55*I55,2)</f>
        <v>30718.4</v>
      </c>
      <c r="K55" s="234" t="n">
        <f aca="false">J55/$J$1092</f>
        <v>0.00281665622964156</v>
      </c>
      <c r="L55" s="54" t="n">
        <v>105.02</v>
      </c>
      <c r="M55" s="56"/>
      <c r="N55" s="143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4"/>
      <c r="AE55" s="54"/>
    </row>
    <row r="56" customFormat="false" ht="15" hidden="false" customHeight="false" outlineLevel="0" collapsed="false">
      <c r="A56" s="235"/>
      <c r="B56" s="222" t="s">
        <v>252</v>
      </c>
      <c r="C56" s="222"/>
      <c r="D56" s="222"/>
      <c r="E56" s="222" t="s">
        <v>253</v>
      </c>
      <c r="F56" s="222"/>
      <c r="G56" s="223"/>
      <c r="H56" s="224"/>
      <c r="I56" s="222"/>
      <c r="J56" s="225" t="n">
        <f aca="false">SUM(J57:J72)</f>
        <v>172890.66</v>
      </c>
      <c r="K56" s="226" t="n">
        <f aca="false">J56/$J$1092</f>
        <v>0.015852829396578</v>
      </c>
      <c r="L56" s="54"/>
      <c r="M56" s="56"/>
      <c r="N56" s="23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11"/>
      <c r="AE56" s="54"/>
    </row>
    <row r="57" customFormat="false" ht="26.85" hidden="false" customHeight="false" outlineLevel="0" collapsed="false">
      <c r="A57" s="168"/>
      <c r="B57" s="228" t="s">
        <v>254</v>
      </c>
      <c r="C57" s="229" t="n">
        <v>99059</v>
      </c>
      <c r="D57" s="228" t="s">
        <v>172</v>
      </c>
      <c r="E57" s="228" t="s">
        <v>215</v>
      </c>
      <c r="F57" s="230" t="s">
        <v>216</v>
      </c>
      <c r="G57" s="231" t="n">
        <v>97</v>
      </c>
      <c r="H57" s="232" t="n">
        <f aca="false">TRUNC(L57*(1-$C$13),2)</f>
        <v>62.71</v>
      </c>
      <c r="I57" s="233" t="n">
        <f aca="false">TRUNC((H57*(1+'DADOS GERAIS'!C$19)),2)</f>
        <v>78.52</v>
      </c>
      <c r="J57" s="233" t="n">
        <f aca="false">TRUNC(G57*I57,2)</f>
        <v>7616.44</v>
      </c>
      <c r="K57" s="234" t="n">
        <f aca="false">J57/$J$1092</f>
        <v>0.000698372739911297</v>
      </c>
      <c r="L57" s="54" t="n">
        <v>62.71</v>
      </c>
      <c r="M57" s="56"/>
      <c r="N57" s="207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4"/>
      <c r="AE57" s="54"/>
    </row>
    <row r="58" customFormat="false" ht="15" hidden="false" customHeight="false" outlineLevel="0" collapsed="false">
      <c r="A58" s="168"/>
      <c r="B58" s="228" t="s">
        <v>255</v>
      </c>
      <c r="C58" s="229" t="n">
        <v>93358</v>
      </c>
      <c r="D58" s="228" t="s">
        <v>172</v>
      </c>
      <c r="E58" s="228" t="s">
        <v>218</v>
      </c>
      <c r="F58" s="230" t="s">
        <v>184</v>
      </c>
      <c r="G58" s="231" t="n">
        <v>18.703</v>
      </c>
      <c r="H58" s="232" t="n">
        <f aca="false">TRUNC(L58*(1-$C$13),2)</f>
        <v>92.88</v>
      </c>
      <c r="I58" s="233" t="n">
        <f aca="false">TRUNC((H58*(1+'DADOS GERAIS'!C$19)),2)</f>
        <v>116.3</v>
      </c>
      <c r="J58" s="233" t="n">
        <f aca="false">TRUNC(G58*I58,2)</f>
        <v>2175.15</v>
      </c>
      <c r="K58" s="234" t="n">
        <f aca="false">J58/$J$1092</f>
        <v>0.000199445602567349</v>
      </c>
      <c r="L58" s="54" t="n">
        <v>92.88</v>
      </c>
      <c r="M58" s="56"/>
      <c r="N58" s="207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4"/>
      <c r="AE58" s="54"/>
    </row>
    <row r="59" customFormat="false" ht="39.55" hidden="false" customHeight="false" outlineLevel="0" collapsed="false">
      <c r="A59" s="168"/>
      <c r="B59" s="228" t="s">
        <v>256</v>
      </c>
      <c r="C59" s="229" t="n">
        <v>90100</v>
      </c>
      <c r="D59" s="228" t="s">
        <v>172</v>
      </c>
      <c r="E59" s="228" t="s">
        <v>220</v>
      </c>
      <c r="F59" s="230" t="s">
        <v>184</v>
      </c>
      <c r="G59" s="231" t="n">
        <v>168.327</v>
      </c>
      <c r="H59" s="232" t="n">
        <f aca="false">TRUNC(L59*(1-$C$13),2)</f>
        <v>13.31</v>
      </c>
      <c r="I59" s="233" t="n">
        <f aca="false">TRUNC((H59*(1+'DADOS GERAIS'!C$19)),2)</f>
        <v>16.66</v>
      </c>
      <c r="J59" s="233" t="n">
        <f aca="false">TRUNC(G59*I59,2)</f>
        <v>2804.32</v>
      </c>
      <c r="K59" s="234" t="n">
        <f aca="false">J59/$J$1092</f>
        <v>0.000257135964044626</v>
      </c>
      <c r="L59" s="54" t="n">
        <v>13.31</v>
      </c>
      <c r="M59" s="56"/>
      <c r="N59" s="207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4"/>
      <c r="AE59" s="54"/>
    </row>
    <row r="60" customFormat="false" ht="26.85" hidden="false" customHeight="false" outlineLevel="0" collapsed="false">
      <c r="A60" s="168"/>
      <c r="B60" s="228" t="s">
        <v>257</v>
      </c>
      <c r="C60" s="229" t="n">
        <v>100324</v>
      </c>
      <c r="D60" s="228" t="s">
        <v>172</v>
      </c>
      <c r="E60" s="228" t="s">
        <v>222</v>
      </c>
      <c r="F60" s="230" t="s">
        <v>184</v>
      </c>
      <c r="G60" s="231" t="n">
        <v>23.82</v>
      </c>
      <c r="H60" s="232" t="n">
        <f aca="false">TRUNC(L60*(1-$C$13),2)</f>
        <v>175.09</v>
      </c>
      <c r="I60" s="233" t="n">
        <f aca="false">TRUNC((H60*(1+'DADOS GERAIS'!C$19)),2)</f>
        <v>219.24</v>
      </c>
      <c r="J60" s="233" t="n">
        <f aca="false">TRUNC(G60*I60,2)</f>
        <v>5222.29</v>
      </c>
      <c r="K60" s="234" t="n">
        <f aca="false">J60/$J$1092</f>
        <v>0.000478846413273309</v>
      </c>
      <c r="L60" s="54" t="n">
        <v>175.09</v>
      </c>
      <c r="M60" s="56"/>
      <c r="N60" s="207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4"/>
      <c r="AE60" s="54"/>
    </row>
    <row r="61" customFormat="false" ht="26.85" hidden="false" customHeight="false" outlineLevel="0" collapsed="false">
      <c r="A61" s="168"/>
      <c r="B61" s="228" t="s">
        <v>258</v>
      </c>
      <c r="C61" s="229" t="n">
        <v>96534</v>
      </c>
      <c r="D61" s="228" t="s">
        <v>172</v>
      </c>
      <c r="E61" s="228" t="s">
        <v>224</v>
      </c>
      <c r="F61" s="230" t="s">
        <v>167</v>
      </c>
      <c r="G61" s="231" t="n">
        <v>247.9</v>
      </c>
      <c r="H61" s="232" t="n">
        <f aca="false">TRUNC(L61*(1-$C$13),2)</f>
        <v>74.53</v>
      </c>
      <c r="I61" s="233" t="n">
        <f aca="false">TRUNC((H61*(1+'DADOS GERAIS'!C$19)),2)</f>
        <v>93.32</v>
      </c>
      <c r="J61" s="233" t="n">
        <f aca="false">TRUNC(G61*I61,2)</f>
        <v>23134.02</v>
      </c>
      <c r="K61" s="234" t="n">
        <f aca="false">J61/$J$1092</f>
        <v>0.00212122316102572</v>
      </c>
      <c r="L61" s="54" t="n">
        <v>74.53</v>
      </c>
      <c r="M61" s="56"/>
      <c r="N61" s="207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4"/>
      <c r="AE61" s="54"/>
    </row>
    <row r="62" customFormat="false" ht="15" hidden="false" customHeight="false" outlineLevel="0" collapsed="false">
      <c r="A62" s="168"/>
      <c r="B62" s="228" t="s">
        <v>259</v>
      </c>
      <c r="C62" s="229" t="n">
        <v>96543</v>
      </c>
      <c r="D62" s="228" t="s">
        <v>172</v>
      </c>
      <c r="E62" s="228" t="s">
        <v>226</v>
      </c>
      <c r="F62" s="230" t="s">
        <v>227</v>
      </c>
      <c r="G62" s="231" t="n">
        <v>328.3</v>
      </c>
      <c r="H62" s="232" t="n">
        <f aca="false">TRUNC(L62*(1-$C$13),2)</f>
        <v>20.1</v>
      </c>
      <c r="I62" s="233" t="n">
        <f aca="false">TRUNC((H62*(1+'DADOS GERAIS'!C$19)),2)</f>
        <v>25.16</v>
      </c>
      <c r="J62" s="233" t="n">
        <f aca="false">TRUNC(G62*I62,2)</f>
        <v>8260.02</v>
      </c>
      <c r="K62" s="234" t="n">
        <f aca="false">J62/$J$1092</f>
        <v>0.000757384394693861</v>
      </c>
      <c r="L62" s="54" t="n">
        <v>20.1</v>
      </c>
      <c r="M62" s="56"/>
      <c r="N62" s="207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4"/>
      <c r="AE62" s="54"/>
    </row>
    <row r="63" customFormat="false" ht="15" hidden="false" customHeight="false" outlineLevel="0" collapsed="false">
      <c r="A63" s="237"/>
      <c r="B63" s="228" t="s">
        <v>260</v>
      </c>
      <c r="C63" s="229" t="n">
        <v>96544</v>
      </c>
      <c r="D63" s="228" t="s">
        <v>172</v>
      </c>
      <c r="E63" s="228" t="s">
        <v>229</v>
      </c>
      <c r="F63" s="230" t="s">
        <v>227</v>
      </c>
      <c r="G63" s="231" t="n">
        <v>90.7</v>
      </c>
      <c r="H63" s="232" t="n">
        <f aca="false">TRUNC(L63*(1-$C$13),2)</f>
        <v>18</v>
      </c>
      <c r="I63" s="233" t="n">
        <f aca="false">TRUNC((H63*(1+'DADOS GERAIS'!C$19)),2)</f>
        <v>22.53</v>
      </c>
      <c r="J63" s="233" t="n">
        <f aca="false">TRUNC(G63*I63,2)</f>
        <v>2043.47</v>
      </c>
      <c r="K63" s="234" t="n">
        <f aca="false">J63/$J$1092</f>
        <v>0.000187371494139852</v>
      </c>
      <c r="L63" s="54" t="n">
        <v>18</v>
      </c>
      <c r="M63" s="56"/>
      <c r="N63" s="207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4"/>
      <c r="AE63" s="54"/>
    </row>
    <row r="64" customFormat="false" ht="15" hidden="false" customHeight="false" outlineLevel="0" collapsed="false">
      <c r="A64" s="238"/>
      <c r="B64" s="228" t="s">
        <v>261</v>
      </c>
      <c r="C64" s="229" t="n">
        <v>96545</v>
      </c>
      <c r="D64" s="228" t="s">
        <v>172</v>
      </c>
      <c r="E64" s="228" t="s">
        <v>231</v>
      </c>
      <c r="F64" s="230" t="s">
        <v>227</v>
      </c>
      <c r="G64" s="231" t="n">
        <v>2.2</v>
      </c>
      <c r="H64" s="232" t="n">
        <f aca="false">TRUNC(L64*(1-$C$13),2)</f>
        <v>16.18</v>
      </c>
      <c r="I64" s="233" t="n">
        <f aca="false">TRUNC((H64*(1+'DADOS GERAIS'!C$19)),2)</f>
        <v>20.26</v>
      </c>
      <c r="J64" s="233" t="n">
        <f aca="false">TRUNC(G64*I64,2)</f>
        <v>44.57</v>
      </c>
      <c r="K64" s="234" t="n">
        <f aca="false">J64/$J$1092</f>
        <v>4.08674827318885E-006</v>
      </c>
      <c r="L64" s="54" t="n">
        <v>16.18</v>
      </c>
      <c r="M64" s="56"/>
      <c r="N64" s="23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11"/>
      <c r="AE64" s="54"/>
    </row>
    <row r="65" customFormat="false" ht="15" hidden="false" customHeight="false" outlineLevel="0" collapsed="false">
      <c r="A65" s="237"/>
      <c r="B65" s="228" t="s">
        <v>262</v>
      </c>
      <c r="C65" s="229" t="n">
        <v>96546</v>
      </c>
      <c r="D65" s="228" t="s">
        <v>172</v>
      </c>
      <c r="E65" s="228" t="s">
        <v>233</v>
      </c>
      <c r="F65" s="230" t="s">
        <v>227</v>
      </c>
      <c r="G65" s="231" t="n">
        <v>1221.3</v>
      </c>
      <c r="H65" s="232" t="n">
        <f aca="false">TRUNC(L65*(1-$C$13),2)</f>
        <v>14.1</v>
      </c>
      <c r="I65" s="233" t="n">
        <f aca="false">TRUNC((H65*(1+'DADOS GERAIS'!C$19)),2)</f>
        <v>17.65</v>
      </c>
      <c r="J65" s="233" t="n">
        <f aca="false">TRUNC(G65*I65,2)</f>
        <v>21555.94</v>
      </c>
      <c r="K65" s="234" t="n">
        <f aca="false">J65/$J$1092</f>
        <v>0.00197652458092803</v>
      </c>
      <c r="L65" s="54" t="n">
        <v>14.1</v>
      </c>
      <c r="M65" s="56"/>
      <c r="N65" s="207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4"/>
      <c r="AE65" s="54"/>
    </row>
    <row r="66" customFormat="false" ht="26.85" hidden="false" customHeight="false" outlineLevel="0" collapsed="false">
      <c r="A66" s="168"/>
      <c r="B66" s="228" t="s">
        <v>263</v>
      </c>
      <c r="C66" s="229" t="n">
        <v>104920</v>
      </c>
      <c r="D66" s="228" t="s">
        <v>172</v>
      </c>
      <c r="E66" s="228" t="s">
        <v>235</v>
      </c>
      <c r="F66" s="230" t="s">
        <v>227</v>
      </c>
      <c r="G66" s="231" t="n">
        <v>404.7</v>
      </c>
      <c r="H66" s="232" t="n">
        <f aca="false">TRUNC(L66*(1-$C$13),2)</f>
        <v>10.82</v>
      </c>
      <c r="I66" s="233" t="n">
        <f aca="false">TRUNC((H66*(1+'DADOS GERAIS'!C$19)),2)</f>
        <v>13.54</v>
      </c>
      <c r="J66" s="233" t="n">
        <f aca="false">TRUNC(G66*I66,2)</f>
        <v>5479.63</v>
      </c>
      <c r="K66" s="234" t="n">
        <f aca="false">J66/$J$1092</f>
        <v>0.000502442639448369</v>
      </c>
      <c r="L66" s="54" t="n">
        <v>10.82</v>
      </c>
      <c r="M66" s="56"/>
      <c r="N66" s="207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4"/>
      <c r="AE66" s="54"/>
    </row>
    <row r="67" customFormat="false" ht="26.85" hidden="false" customHeight="false" outlineLevel="0" collapsed="false">
      <c r="A67" s="168"/>
      <c r="B67" s="228" t="s">
        <v>264</v>
      </c>
      <c r="C67" s="229" t="n">
        <v>104921</v>
      </c>
      <c r="D67" s="228" t="s">
        <v>172</v>
      </c>
      <c r="E67" s="228" t="s">
        <v>237</v>
      </c>
      <c r="F67" s="230" t="s">
        <v>227</v>
      </c>
      <c r="G67" s="231" t="n">
        <v>1362.3</v>
      </c>
      <c r="H67" s="232" t="n">
        <f aca="false">TRUNC(L67*(1-$C$13),2)</f>
        <v>10.16</v>
      </c>
      <c r="I67" s="233" t="n">
        <f aca="false">TRUNC((H67*(1+'DADOS GERAIS'!C$19)),2)</f>
        <v>12.72</v>
      </c>
      <c r="J67" s="233" t="n">
        <f aca="false">TRUNC(G67*I67,2)</f>
        <v>17328.45</v>
      </c>
      <c r="K67" s="234" t="n">
        <f aca="false">J67/$J$1092</f>
        <v>0.00158889416904957</v>
      </c>
      <c r="L67" s="54" t="n">
        <v>10.16</v>
      </c>
      <c r="M67" s="56"/>
      <c r="N67" s="207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4"/>
      <c r="AE67" s="54"/>
    </row>
    <row r="68" customFormat="false" ht="26.85" hidden="false" customHeight="false" outlineLevel="0" collapsed="false">
      <c r="A68" s="168"/>
      <c r="B68" s="228" t="s">
        <v>265</v>
      </c>
      <c r="C68" s="229" t="s">
        <v>241</v>
      </c>
      <c r="D68" s="228" t="s">
        <v>161</v>
      </c>
      <c r="E68" s="228" t="s">
        <v>242</v>
      </c>
      <c r="F68" s="230" t="s">
        <v>184</v>
      </c>
      <c r="G68" s="231" t="n">
        <v>52.2</v>
      </c>
      <c r="H68" s="232" t="n">
        <f aca="false">TRUNC(L68*(1-$C$13),2)</f>
        <v>757.43</v>
      </c>
      <c r="I68" s="233" t="n">
        <f aca="false">TRUNC((H68*(1+'DADOS GERAIS'!C$19)),2)</f>
        <v>948.44</v>
      </c>
      <c r="J68" s="233" t="n">
        <f aca="false">TRUNC(G68*I68,2)</f>
        <v>49508.56</v>
      </c>
      <c r="K68" s="234" t="n">
        <f aca="false">J68/$J$1092</f>
        <v>0.00453957868719019</v>
      </c>
      <c r="L68" s="54" t="n">
        <v>757.43</v>
      </c>
      <c r="M68" s="56"/>
      <c r="N68" s="207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4"/>
      <c r="AE68" s="54"/>
    </row>
    <row r="69" customFormat="false" ht="15" hidden="false" customHeight="false" outlineLevel="0" collapsed="false">
      <c r="A69" s="168"/>
      <c r="B69" s="228" t="s">
        <v>266</v>
      </c>
      <c r="C69" s="229" t="n">
        <v>100574</v>
      </c>
      <c r="D69" s="228" t="s">
        <v>172</v>
      </c>
      <c r="E69" s="228" t="s">
        <v>244</v>
      </c>
      <c r="F69" s="230" t="s">
        <v>184</v>
      </c>
      <c r="G69" s="231" t="n">
        <v>120.072</v>
      </c>
      <c r="H69" s="232" t="n">
        <f aca="false">TRUNC(L69*(1-$C$13),2)</f>
        <v>1.45</v>
      </c>
      <c r="I69" s="233" t="n">
        <f aca="false">TRUNC((H69*(1+'DADOS GERAIS'!C$19)),2)</f>
        <v>1.81</v>
      </c>
      <c r="J69" s="233" t="n">
        <f aca="false">TRUNC(G69*I69,2)</f>
        <v>217.33</v>
      </c>
      <c r="K69" s="234" t="n">
        <f aca="false">J69/$J$1092</f>
        <v>1.99275970879994E-005</v>
      </c>
      <c r="L69" s="54" t="n">
        <v>1.45</v>
      </c>
      <c r="M69" s="56"/>
      <c r="N69" s="207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4"/>
      <c r="AE69" s="54"/>
    </row>
    <row r="70" customFormat="false" ht="15" hidden="false" customHeight="false" outlineLevel="0" collapsed="false">
      <c r="A70" s="168"/>
      <c r="B70" s="228" t="s">
        <v>267</v>
      </c>
      <c r="C70" s="229" t="n">
        <v>93382</v>
      </c>
      <c r="D70" s="228" t="s">
        <v>172</v>
      </c>
      <c r="E70" s="228" t="s">
        <v>246</v>
      </c>
      <c r="F70" s="230" t="s">
        <v>184</v>
      </c>
      <c r="G70" s="231" t="n">
        <v>175.175065</v>
      </c>
      <c r="H70" s="232" t="n">
        <f aca="false">TRUNC(L70*(1-$C$13),2)</f>
        <v>29.12</v>
      </c>
      <c r="I70" s="233" t="n">
        <f aca="false">TRUNC((H70*(1+'DADOS GERAIS'!C$19)),2)</f>
        <v>36.46</v>
      </c>
      <c r="J70" s="233" t="n">
        <f aca="false">TRUNC(G70*I70,2)</f>
        <v>6386.88</v>
      </c>
      <c r="K70" s="234" t="n">
        <f aca="false">J70/$J$1092</f>
        <v>0.000585630935855158</v>
      </c>
      <c r="L70" s="54" t="n">
        <v>29.12</v>
      </c>
      <c r="M70" s="56"/>
      <c r="N70" s="207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4"/>
      <c r="AE70" s="54"/>
    </row>
    <row r="71" customFormat="false" ht="15" hidden="false" customHeight="false" outlineLevel="0" collapsed="false">
      <c r="A71" s="168"/>
      <c r="B71" s="228" t="s">
        <v>268</v>
      </c>
      <c r="C71" s="229" t="n">
        <v>98557</v>
      </c>
      <c r="D71" s="228" t="s">
        <v>172</v>
      </c>
      <c r="E71" s="228" t="s">
        <v>248</v>
      </c>
      <c r="F71" s="230" t="s">
        <v>167</v>
      </c>
      <c r="G71" s="231" t="n">
        <v>247.9</v>
      </c>
      <c r="H71" s="232" t="n">
        <f aca="false">TRUNC(L71*(1-$C$13),2)</f>
        <v>45.91</v>
      </c>
      <c r="I71" s="233" t="n">
        <f aca="false">TRUNC((H71*(1+'DADOS GERAIS'!C$19)),2)</f>
        <v>57.48</v>
      </c>
      <c r="J71" s="233" t="n">
        <f aca="false">TRUNC(G71*I71,2)</f>
        <v>14249.29</v>
      </c>
      <c r="K71" s="234" t="n">
        <f aca="false">J71/$J$1092</f>
        <v>0.00130655735476031</v>
      </c>
      <c r="L71" s="54" t="n">
        <v>45.91</v>
      </c>
      <c r="M71" s="56"/>
      <c r="N71" s="207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4"/>
      <c r="AE71" s="54"/>
    </row>
    <row r="72" customFormat="false" ht="15" hidden="false" customHeight="false" outlineLevel="0" collapsed="false">
      <c r="A72" s="168"/>
      <c r="B72" s="228" t="s">
        <v>269</v>
      </c>
      <c r="C72" s="229" t="s">
        <v>250</v>
      </c>
      <c r="D72" s="228" t="s">
        <v>161</v>
      </c>
      <c r="E72" s="228" t="s">
        <v>251</v>
      </c>
      <c r="F72" s="230" t="s">
        <v>184</v>
      </c>
      <c r="G72" s="231" t="n">
        <v>52.2</v>
      </c>
      <c r="H72" s="232" t="n">
        <f aca="false">TRUNC(L72*(1-$C$13),2)</f>
        <v>105.02</v>
      </c>
      <c r="I72" s="233" t="n">
        <f aca="false">TRUNC((H72*(1+'DADOS GERAIS'!C$19)),2)</f>
        <v>131.5</v>
      </c>
      <c r="J72" s="233" t="n">
        <f aca="false">TRUNC(G72*I72,2)</f>
        <v>6864.3</v>
      </c>
      <c r="K72" s="234" t="n">
        <f aca="false">J72/$J$1092</f>
        <v>0.00062940691432915</v>
      </c>
      <c r="L72" s="54" t="n">
        <v>105.02</v>
      </c>
      <c r="M72" s="56"/>
      <c r="N72" s="207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4"/>
      <c r="AE72" s="54"/>
    </row>
    <row r="73" customFormat="false" ht="15" hidden="false" customHeight="false" outlineLevel="0" collapsed="false">
      <c r="A73" s="168"/>
      <c r="B73" s="222" t="s">
        <v>270</v>
      </c>
      <c r="C73" s="222"/>
      <c r="D73" s="222"/>
      <c r="E73" s="222" t="s">
        <v>271</v>
      </c>
      <c r="F73" s="222"/>
      <c r="G73" s="223"/>
      <c r="H73" s="224"/>
      <c r="I73" s="222"/>
      <c r="J73" s="225" t="n">
        <f aca="false">SUM(J74:J88)</f>
        <v>61882.1</v>
      </c>
      <c r="K73" s="239" t="n">
        <f aca="false">J73/$J$1092</f>
        <v>0.00567414326489342</v>
      </c>
      <c r="L73" s="54"/>
      <c r="M73" s="56"/>
      <c r="N73" s="143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4"/>
      <c r="AE73" s="54"/>
    </row>
    <row r="74" customFormat="false" ht="26.85" hidden="false" customHeight="false" outlineLevel="0" collapsed="false">
      <c r="A74" s="168"/>
      <c r="B74" s="228" t="s">
        <v>272</v>
      </c>
      <c r="C74" s="229" t="n">
        <v>99059</v>
      </c>
      <c r="D74" s="228" t="s">
        <v>172</v>
      </c>
      <c r="E74" s="228" t="s">
        <v>215</v>
      </c>
      <c r="F74" s="230" t="s">
        <v>216</v>
      </c>
      <c r="G74" s="231" t="n">
        <v>80</v>
      </c>
      <c r="H74" s="232" t="n">
        <f aca="false">TRUNC(L74*(1-$C$13),2)</f>
        <v>62.71</v>
      </c>
      <c r="I74" s="233" t="n">
        <f aca="false">TRUNC((H74*(1+'DADOS GERAIS'!C$19)),2)</f>
        <v>78.52</v>
      </c>
      <c r="J74" s="233" t="n">
        <f aca="false">TRUNC(G74*I74,2)</f>
        <v>6281.6</v>
      </c>
      <c r="K74" s="234" t="n">
        <f aca="false">J74/$J$1092</f>
        <v>0.000575977517452616</v>
      </c>
      <c r="L74" s="54" t="n">
        <v>62.71</v>
      </c>
      <c r="M74" s="56"/>
      <c r="N74" s="207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4"/>
      <c r="AE74" s="54"/>
    </row>
    <row r="75" customFormat="false" ht="15" hidden="false" customHeight="false" outlineLevel="0" collapsed="false">
      <c r="A75" s="168"/>
      <c r="B75" s="228" t="s">
        <v>273</v>
      </c>
      <c r="C75" s="229" t="n">
        <v>93358</v>
      </c>
      <c r="D75" s="228" t="s">
        <v>172</v>
      </c>
      <c r="E75" s="228" t="s">
        <v>218</v>
      </c>
      <c r="F75" s="230" t="s">
        <v>184</v>
      </c>
      <c r="G75" s="231" t="n">
        <v>9.15</v>
      </c>
      <c r="H75" s="232" t="n">
        <f aca="false">TRUNC(L75*(1-$C$13),2)</f>
        <v>92.88</v>
      </c>
      <c r="I75" s="233" t="n">
        <f aca="false">TRUNC((H75*(1+'DADOS GERAIS'!C$19)),2)</f>
        <v>116.3</v>
      </c>
      <c r="J75" s="233" t="n">
        <f aca="false">TRUNC(G75*I75,2)</f>
        <v>1064.14</v>
      </c>
      <c r="K75" s="234" t="n">
        <f aca="false">J75/$J$1092</f>
        <v>9.75739804225081E-005</v>
      </c>
      <c r="L75" s="54" t="n">
        <v>92.88</v>
      </c>
      <c r="M75" s="56"/>
      <c r="N75" s="143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4"/>
      <c r="AE75" s="54"/>
    </row>
    <row r="76" customFormat="false" ht="39.55" hidden="false" customHeight="false" outlineLevel="0" collapsed="false">
      <c r="A76" s="168"/>
      <c r="B76" s="228" t="s">
        <v>274</v>
      </c>
      <c r="C76" s="229" t="n">
        <v>90100</v>
      </c>
      <c r="D76" s="228" t="s">
        <v>172</v>
      </c>
      <c r="E76" s="228" t="s">
        <v>220</v>
      </c>
      <c r="F76" s="230" t="s">
        <v>184</v>
      </c>
      <c r="G76" s="231" t="n">
        <v>82.35</v>
      </c>
      <c r="H76" s="232" t="n">
        <f aca="false">TRUNC(L76*(1-$C$13),2)</f>
        <v>13.31</v>
      </c>
      <c r="I76" s="233" t="n">
        <f aca="false">TRUNC((H76*(1+'DADOS GERAIS'!C$19)),2)</f>
        <v>16.66</v>
      </c>
      <c r="J76" s="233" t="n">
        <f aca="false">TRUNC(G76*I76,2)</f>
        <v>1371.95</v>
      </c>
      <c r="K76" s="234" t="n">
        <f aca="false">J76/$J$1092</f>
        <v>0.000125797942414212</v>
      </c>
      <c r="L76" s="54" t="n">
        <v>13.31</v>
      </c>
      <c r="M76" s="56"/>
      <c r="N76" s="207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4"/>
      <c r="AE76" s="54"/>
    </row>
    <row r="77" customFormat="false" ht="26.85" hidden="false" customHeight="false" outlineLevel="0" collapsed="false">
      <c r="A77" s="168"/>
      <c r="B77" s="228" t="s">
        <v>275</v>
      </c>
      <c r="C77" s="229" t="n">
        <v>100324</v>
      </c>
      <c r="D77" s="228" t="s">
        <v>172</v>
      </c>
      <c r="E77" s="228" t="s">
        <v>222</v>
      </c>
      <c r="F77" s="230" t="s">
        <v>184</v>
      </c>
      <c r="G77" s="231" t="n">
        <v>13.63</v>
      </c>
      <c r="H77" s="232" t="n">
        <f aca="false">TRUNC(L77*(1-$C$13),2)</f>
        <v>175.09</v>
      </c>
      <c r="I77" s="233" t="n">
        <f aca="false">TRUNC((H77*(1+'DADOS GERAIS'!C$19)),2)</f>
        <v>219.24</v>
      </c>
      <c r="J77" s="233" t="n">
        <f aca="false">TRUNC(G77*I77,2)</f>
        <v>2988.24</v>
      </c>
      <c r="K77" s="234" t="n">
        <f aca="false">J77/$J$1092</f>
        <v>0.000274000104551803</v>
      </c>
      <c r="L77" s="54" t="n">
        <v>175.09</v>
      </c>
      <c r="M77" s="56"/>
      <c r="N77" s="143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4"/>
      <c r="AE77" s="54"/>
    </row>
    <row r="78" customFormat="false" ht="26.85" hidden="false" customHeight="false" outlineLevel="0" collapsed="false">
      <c r="A78" s="168"/>
      <c r="B78" s="228" t="s">
        <v>276</v>
      </c>
      <c r="C78" s="229" t="n">
        <v>96534</v>
      </c>
      <c r="D78" s="228" t="s">
        <v>172</v>
      </c>
      <c r="E78" s="228" t="s">
        <v>224</v>
      </c>
      <c r="F78" s="230" t="s">
        <v>167</v>
      </c>
      <c r="G78" s="231" t="n">
        <v>91.24</v>
      </c>
      <c r="H78" s="232" t="n">
        <f aca="false">TRUNC(L78*(1-$C$13),2)</f>
        <v>74.53</v>
      </c>
      <c r="I78" s="233" t="n">
        <f aca="false">TRUNC((H78*(1+'DADOS GERAIS'!C$19)),2)</f>
        <v>93.32</v>
      </c>
      <c r="J78" s="233" t="n">
        <f aca="false">TRUNC(G78*I78,2)</f>
        <v>8514.51</v>
      </c>
      <c r="K78" s="234" t="n">
        <f aca="false">J78/$J$1092</f>
        <v>0.00078071929637759</v>
      </c>
      <c r="L78" s="54" t="n">
        <v>74.53</v>
      </c>
      <c r="M78" s="56"/>
      <c r="N78" s="207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4"/>
      <c r="AE78" s="54"/>
    </row>
    <row r="79" customFormat="false" ht="15" hidden="false" customHeight="false" outlineLevel="0" collapsed="false">
      <c r="A79" s="168"/>
      <c r="B79" s="228" t="s">
        <v>277</v>
      </c>
      <c r="C79" s="229" t="n">
        <v>96543</v>
      </c>
      <c r="D79" s="228" t="s">
        <v>172</v>
      </c>
      <c r="E79" s="228" t="s">
        <v>226</v>
      </c>
      <c r="F79" s="230" t="s">
        <v>227</v>
      </c>
      <c r="G79" s="231" t="n">
        <v>211.3</v>
      </c>
      <c r="H79" s="232" t="n">
        <f aca="false">TRUNC(L79*(1-$C$13),2)</f>
        <v>20.1</v>
      </c>
      <c r="I79" s="233" t="n">
        <f aca="false">TRUNC((H79*(1+'DADOS GERAIS'!C$19)),2)</f>
        <v>25.16</v>
      </c>
      <c r="J79" s="233" t="n">
        <f aca="false">TRUNC(G79*I79,2)</f>
        <v>5316.3</v>
      </c>
      <c r="K79" s="234" t="n">
        <f aca="false">J79/$J$1092</f>
        <v>0.000487466453775048</v>
      </c>
      <c r="L79" s="54" t="n">
        <v>20.1</v>
      </c>
      <c r="M79" s="56"/>
      <c r="N79" s="143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4"/>
      <c r="AE79" s="54"/>
    </row>
    <row r="80" customFormat="false" ht="15" hidden="false" customHeight="false" outlineLevel="0" collapsed="false">
      <c r="A80" s="168"/>
      <c r="B80" s="228" t="s">
        <v>278</v>
      </c>
      <c r="C80" s="229" t="n">
        <v>96545</v>
      </c>
      <c r="D80" s="228" t="s">
        <v>172</v>
      </c>
      <c r="E80" s="228" t="s">
        <v>231</v>
      </c>
      <c r="F80" s="230" t="s">
        <v>227</v>
      </c>
      <c r="G80" s="231" t="n">
        <v>154.6</v>
      </c>
      <c r="H80" s="232" t="n">
        <f aca="false">TRUNC(L80*(1-$C$13),2)</f>
        <v>16.18</v>
      </c>
      <c r="I80" s="233" t="n">
        <f aca="false">TRUNC((H80*(1+'DADOS GERAIS'!C$19)),2)</f>
        <v>20.26</v>
      </c>
      <c r="J80" s="233" t="n">
        <f aca="false">TRUNC(G80*I80,2)</f>
        <v>3132.19</v>
      </c>
      <c r="K80" s="234" t="n">
        <f aca="false">J80/$J$1092</f>
        <v>0.000287199283684079</v>
      </c>
      <c r="L80" s="54" t="n">
        <v>16.18</v>
      </c>
      <c r="M80" s="56"/>
      <c r="N80" s="207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4"/>
      <c r="AE80" s="54"/>
    </row>
    <row r="81" customFormat="false" ht="15" hidden="false" customHeight="false" outlineLevel="0" collapsed="false">
      <c r="A81" s="168"/>
      <c r="B81" s="228" t="s">
        <v>279</v>
      </c>
      <c r="C81" s="229" t="n">
        <v>96546</v>
      </c>
      <c r="D81" s="228" t="s">
        <v>172</v>
      </c>
      <c r="E81" s="228" t="s">
        <v>233</v>
      </c>
      <c r="F81" s="230" t="s">
        <v>227</v>
      </c>
      <c r="G81" s="231" t="n">
        <v>157.4</v>
      </c>
      <c r="H81" s="232" t="n">
        <f aca="false">TRUNC(L81*(1-$C$13),2)</f>
        <v>14.1</v>
      </c>
      <c r="I81" s="233" t="n">
        <f aca="false">TRUNC((H81*(1+'DADOS GERAIS'!C$19)),2)</f>
        <v>17.65</v>
      </c>
      <c r="J81" s="233" t="n">
        <f aca="false">TRUNC(G81*I81,2)</f>
        <v>2778.11</v>
      </c>
      <c r="K81" s="234" t="n">
        <f aca="false">J81/$J$1092</f>
        <v>0.000254732695652427</v>
      </c>
      <c r="L81" s="54" t="n">
        <v>14.1</v>
      </c>
      <c r="M81" s="56"/>
      <c r="N81" s="207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4"/>
      <c r="AE81" s="54"/>
    </row>
    <row r="82" customFormat="false" ht="26.85" hidden="false" customHeight="false" outlineLevel="0" collapsed="false">
      <c r="A82" s="168"/>
      <c r="B82" s="228" t="s">
        <v>280</v>
      </c>
      <c r="C82" s="229" t="n">
        <v>104920</v>
      </c>
      <c r="D82" s="228" t="s">
        <v>172</v>
      </c>
      <c r="E82" s="228" t="s">
        <v>235</v>
      </c>
      <c r="F82" s="230" t="s">
        <v>227</v>
      </c>
      <c r="G82" s="231" t="n">
        <v>164.2</v>
      </c>
      <c r="H82" s="232" t="n">
        <f aca="false">TRUNC(L82*(1-$C$13),2)</f>
        <v>10.82</v>
      </c>
      <c r="I82" s="233" t="n">
        <f aca="false">TRUNC((H82*(1+'DADOS GERAIS'!C$19)),2)</f>
        <v>13.54</v>
      </c>
      <c r="J82" s="233" t="n">
        <f aca="false">TRUNC(G82*I82,2)</f>
        <v>2223.26</v>
      </c>
      <c r="K82" s="234" t="n">
        <f aca="false">J82/$J$1092</f>
        <v>0.000203856943366611</v>
      </c>
      <c r="L82" s="54" t="n">
        <v>10.82</v>
      </c>
      <c r="M82" s="56"/>
      <c r="N82" s="143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4"/>
      <c r="AE82" s="54"/>
    </row>
    <row r="83" customFormat="false" ht="26.85" hidden="false" customHeight="false" outlineLevel="0" collapsed="false">
      <c r="A83" s="168"/>
      <c r="B83" s="228" t="s">
        <v>281</v>
      </c>
      <c r="C83" s="229" t="n">
        <v>104921</v>
      </c>
      <c r="D83" s="228" t="s">
        <v>172</v>
      </c>
      <c r="E83" s="228" t="s">
        <v>237</v>
      </c>
      <c r="F83" s="230" t="s">
        <v>227</v>
      </c>
      <c r="G83" s="231" t="n">
        <v>361.6</v>
      </c>
      <c r="H83" s="232" t="n">
        <f aca="false">TRUNC(L83*(1-$C$13),2)</f>
        <v>10.16</v>
      </c>
      <c r="I83" s="233" t="n">
        <f aca="false">TRUNC((H83*(1+'DADOS GERAIS'!C$19)),2)</f>
        <v>12.72</v>
      </c>
      <c r="J83" s="233" t="n">
        <f aca="false">TRUNC(G83*I83,2)</f>
        <v>4599.55</v>
      </c>
      <c r="K83" s="234" t="n">
        <f aca="false">J83/$J$1092</f>
        <v>0.000421745636525595</v>
      </c>
      <c r="L83" s="54" t="n">
        <v>10.16</v>
      </c>
      <c r="M83" s="56"/>
      <c r="N83" s="207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4"/>
      <c r="AE83" s="54"/>
    </row>
    <row r="84" customFormat="false" ht="26.85" hidden="false" customHeight="false" outlineLevel="0" collapsed="false">
      <c r="A84" s="168"/>
      <c r="B84" s="228" t="s">
        <v>282</v>
      </c>
      <c r="C84" s="229" t="s">
        <v>241</v>
      </c>
      <c r="D84" s="228" t="s">
        <v>161</v>
      </c>
      <c r="E84" s="228" t="s">
        <v>242</v>
      </c>
      <c r="F84" s="230" t="s">
        <v>184</v>
      </c>
      <c r="G84" s="231" t="n">
        <v>13.48</v>
      </c>
      <c r="H84" s="232" t="n">
        <f aca="false">TRUNC(L84*(1-$C$13),2)</f>
        <v>757.43</v>
      </c>
      <c r="I84" s="233" t="n">
        <f aca="false">TRUNC((H84*(1+'DADOS GERAIS'!C$19)),2)</f>
        <v>948.44</v>
      </c>
      <c r="J84" s="233" t="n">
        <f aca="false">TRUNC(G84*I84,2)</f>
        <v>12784.97</v>
      </c>
      <c r="K84" s="234" t="n">
        <f aca="false">J84/$J$1092</f>
        <v>0.00117228974804288</v>
      </c>
      <c r="L84" s="54" t="n">
        <v>757.43</v>
      </c>
      <c r="M84" s="56"/>
      <c r="N84" s="207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4"/>
      <c r="AE84" s="54"/>
    </row>
    <row r="85" customFormat="false" ht="15" hidden="false" customHeight="false" outlineLevel="0" collapsed="false">
      <c r="A85" s="168"/>
      <c r="B85" s="228" t="s">
        <v>283</v>
      </c>
      <c r="C85" s="229" t="n">
        <v>100574</v>
      </c>
      <c r="D85" s="228" t="s">
        <v>172</v>
      </c>
      <c r="E85" s="228" t="s">
        <v>244</v>
      </c>
      <c r="F85" s="230" t="s">
        <v>184</v>
      </c>
      <c r="G85" s="231" t="n">
        <v>62.112</v>
      </c>
      <c r="H85" s="232" t="n">
        <f aca="false">TRUNC(L85*(1-$C$13),2)</f>
        <v>1.45</v>
      </c>
      <c r="I85" s="233" t="n">
        <f aca="false">TRUNC((H85*(1+'DADOS GERAIS'!C$19)),2)</f>
        <v>1.81</v>
      </c>
      <c r="J85" s="233" t="n">
        <f aca="false">TRUNC(G85*I85,2)</f>
        <v>112.42</v>
      </c>
      <c r="K85" s="234" t="n">
        <f aca="false">J85/$J$1092</f>
        <v>1.03081050229278E-005</v>
      </c>
      <c r="L85" s="54" t="n">
        <v>1.45</v>
      </c>
      <c r="M85" s="56"/>
      <c r="N85" s="143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4"/>
      <c r="AE85" s="54"/>
    </row>
    <row r="86" customFormat="false" ht="15" hidden="false" customHeight="false" outlineLevel="0" collapsed="false">
      <c r="A86" s="168"/>
      <c r="B86" s="228" t="s">
        <v>284</v>
      </c>
      <c r="C86" s="229" t="n">
        <v>93382</v>
      </c>
      <c r="D86" s="228" t="s">
        <v>172</v>
      </c>
      <c r="E86" s="228" t="s">
        <v>246</v>
      </c>
      <c r="F86" s="230" t="s">
        <v>184</v>
      </c>
      <c r="G86" s="231" t="n">
        <v>101.42</v>
      </c>
      <c r="H86" s="232" t="n">
        <f aca="false">TRUNC(L86*(1-$C$13),2)</f>
        <v>29.12</v>
      </c>
      <c r="I86" s="233" t="n">
        <f aca="false">TRUNC((H86*(1+'DADOS GERAIS'!C$19)),2)</f>
        <v>36.46</v>
      </c>
      <c r="J86" s="233" t="n">
        <f aca="false">TRUNC(G86*I86,2)</f>
        <v>3697.77</v>
      </c>
      <c r="K86" s="234" t="n">
        <f aca="false">J86/$J$1092</f>
        <v>0.000339058899756552</v>
      </c>
      <c r="L86" s="54" t="n">
        <v>29.12</v>
      </c>
      <c r="M86" s="56"/>
      <c r="N86" s="207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4"/>
      <c r="AE86" s="54"/>
    </row>
    <row r="87" customFormat="false" ht="15" hidden="false" customHeight="false" outlineLevel="0" collapsed="false">
      <c r="A87" s="168"/>
      <c r="B87" s="228" t="s">
        <v>285</v>
      </c>
      <c r="C87" s="229" t="n">
        <v>98557</v>
      </c>
      <c r="D87" s="228" t="s">
        <v>172</v>
      </c>
      <c r="E87" s="228" t="s">
        <v>248</v>
      </c>
      <c r="F87" s="230" t="s">
        <v>167</v>
      </c>
      <c r="G87" s="231" t="n">
        <v>91.24</v>
      </c>
      <c r="H87" s="232" t="n">
        <f aca="false">TRUNC(L87*(1-$C$13),2)</f>
        <v>45.91</v>
      </c>
      <c r="I87" s="233" t="n">
        <f aca="false">TRUNC((H87*(1+'DADOS GERAIS'!C$19)),2)</f>
        <v>57.48</v>
      </c>
      <c r="J87" s="233" t="n">
        <f aca="false">TRUNC(G87*I87,2)</f>
        <v>5244.47</v>
      </c>
      <c r="K87" s="234" t="n">
        <f aca="false">J87/$J$1092</f>
        <v>0.000480880159665487</v>
      </c>
      <c r="L87" s="54" t="n">
        <v>45.91</v>
      </c>
      <c r="M87" s="56"/>
      <c r="N87" s="143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4"/>
      <c r="AE87" s="54"/>
    </row>
    <row r="88" customFormat="false" ht="15" hidden="false" customHeight="false" outlineLevel="0" collapsed="false">
      <c r="A88" s="168"/>
      <c r="B88" s="228" t="s">
        <v>286</v>
      </c>
      <c r="C88" s="229" t="s">
        <v>250</v>
      </c>
      <c r="D88" s="228" t="s">
        <v>161</v>
      </c>
      <c r="E88" s="228" t="s">
        <v>251</v>
      </c>
      <c r="F88" s="230" t="s">
        <v>184</v>
      </c>
      <c r="G88" s="231" t="n">
        <v>13.48</v>
      </c>
      <c r="H88" s="232" t="n">
        <f aca="false">TRUNC(L88*(1-$C$13),2)</f>
        <v>105.02</v>
      </c>
      <c r="I88" s="233" t="n">
        <f aca="false">TRUNC((H88*(1+'DADOS GERAIS'!C$19)),2)</f>
        <v>131.5</v>
      </c>
      <c r="J88" s="233" t="n">
        <f aca="false">TRUNC(G88*I88,2)</f>
        <v>1772.62</v>
      </c>
      <c r="K88" s="234" t="n">
        <f aca="false">J88/$J$1092</f>
        <v>0.000162536498183083</v>
      </c>
      <c r="L88" s="54" t="n">
        <v>105.02</v>
      </c>
      <c r="M88" s="56"/>
      <c r="N88" s="207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4"/>
      <c r="AE88" s="54"/>
    </row>
    <row r="89" customFormat="false" ht="15" hidden="false" customHeight="false" outlineLevel="0" collapsed="false">
      <c r="A89" s="168"/>
      <c r="B89" s="222" t="n">
        <v>3</v>
      </c>
      <c r="C89" s="222"/>
      <c r="D89" s="222"/>
      <c r="E89" s="222" t="s">
        <v>287</v>
      </c>
      <c r="F89" s="222"/>
      <c r="G89" s="223"/>
      <c r="H89" s="224"/>
      <c r="I89" s="222"/>
      <c r="J89" s="225" t="n">
        <f aca="false">J90+J129+J147+J192+J218+J250+J275+J300+J325+J346</f>
        <v>2605036.15</v>
      </c>
      <c r="K89" s="239" t="n">
        <f aca="false">J89/$J$1092</f>
        <v>0.238863069051089</v>
      </c>
      <c r="L89" s="54"/>
      <c r="M89" s="56"/>
      <c r="N89" s="143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4"/>
      <c r="AE89" s="54"/>
    </row>
    <row r="90" customFormat="false" ht="15" hidden="false" customHeight="false" outlineLevel="0" collapsed="false">
      <c r="A90" s="168"/>
      <c r="B90" s="222" t="s">
        <v>288</v>
      </c>
      <c r="C90" s="222"/>
      <c r="D90" s="222"/>
      <c r="E90" s="222" t="s">
        <v>213</v>
      </c>
      <c r="F90" s="222"/>
      <c r="G90" s="223"/>
      <c r="H90" s="224"/>
      <c r="I90" s="222"/>
      <c r="J90" s="225" t="n">
        <f aca="false">J91+J101+J112+J126</f>
        <v>1351146.28</v>
      </c>
      <c r="K90" s="239" t="n">
        <f aca="false">J90/$J$1092</f>
        <v>0.123890390994291</v>
      </c>
      <c r="L90" s="54"/>
      <c r="M90" s="56"/>
      <c r="N90" s="207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4"/>
      <c r="AE90" s="54"/>
    </row>
    <row r="91" customFormat="false" ht="15" hidden="false" customHeight="false" outlineLevel="0" collapsed="false">
      <c r="A91" s="168"/>
      <c r="B91" s="222" t="s">
        <v>289</v>
      </c>
      <c r="C91" s="222"/>
      <c r="D91" s="222"/>
      <c r="E91" s="222" t="s">
        <v>290</v>
      </c>
      <c r="F91" s="222"/>
      <c r="G91" s="223"/>
      <c r="H91" s="224"/>
      <c r="I91" s="222"/>
      <c r="J91" s="225" t="n">
        <f aca="false">SUM(J92:J100)</f>
        <v>162245.32</v>
      </c>
      <c r="K91" s="239" t="n">
        <f aca="false">J91/$J$1092</f>
        <v>0.0148767283227052</v>
      </c>
      <c r="L91" s="54"/>
      <c r="M91" s="56"/>
      <c r="N91" s="143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4"/>
      <c r="AE91" s="54"/>
    </row>
    <row r="92" customFormat="false" ht="26.85" hidden="false" customHeight="false" outlineLevel="0" collapsed="false">
      <c r="A92" s="168"/>
      <c r="B92" s="228" t="s">
        <v>291</v>
      </c>
      <c r="C92" s="229" t="n">
        <v>92429</v>
      </c>
      <c r="D92" s="228" t="s">
        <v>172</v>
      </c>
      <c r="E92" s="228" t="s">
        <v>292</v>
      </c>
      <c r="F92" s="230" t="s">
        <v>167</v>
      </c>
      <c r="G92" s="231" t="n">
        <v>617.9</v>
      </c>
      <c r="H92" s="232" t="n">
        <f aca="false">TRUNC(L92*(1-$C$13),2)</f>
        <v>84.3</v>
      </c>
      <c r="I92" s="233" t="n">
        <f aca="false">TRUNC((H92*(1+'DADOS GERAIS'!C$19)),2)</f>
        <v>105.55</v>
      </c>
      <c r="J92" s="233" t="n">
        <f aca="false">TRUNC(G92*I92,2)</f>
        <v>65219.34</v>
      </c>
      <c r="K92" s="234" t="n">
        <f aca="false">J92/$J$1092</f>
        <v>0.00598014415803268</v>
      </c>
      <c r="L92" s="54" t="n">
        <v>84.3</v>
      </c>
      <c r="M92" s="56"/>
      <c r="N92" s="207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4"/>
      <c r="AE92" s="54"/>
    </row>
    <row r="93" customFormat="false" ht="26.85" hidden="false" customHeight="false" outlineLevel="0" collapsed="false">
      <c r="A93" s="168"/>
      <c r="B93" s="228" t="s">
        <v>293</v>
      </c>
      <c r="C93" s="229" t="n">
        <v>92760</v>
      </c>
      <c r="D93" s="228" t="s">
        <v>172</v>
      </c>
      <c r="E93" s="228" t="s">
        <v>294</v>
      </c>
      <c r="F93" s="230" t="s">
        <v>227</v>
      </c>
      <c r="G93" s="231" t="n">
        <v>93</v>
      </c>
      <c r="H93" s="232" t="n">
        <f aca="false">TRUNC(L93*(1-$C$13),2)</f>
        <v>13.22</v>
      </c>
      <c r="I93" s="233" t="n">
        <f aca="false">TRUNC((H93*(1+'DADOS GERAIS'!C$19)),2)</f>
        <v>16.55</v>
      </c>
      <c r="J93" s="233" t="n">
        <f aca="false">TRUNC(G93*I93,2)</f>
        <v>1539.15</v>
      </c>
      <c r="K93" s="234" t="n">
        <f aca="false">J93/$J$1092</f>
        <v>0.000141128979238919</v>
      </c>
      <c r="L93" s="54" t="n">
        <v>13.22</v>
      </c>
      <c r="M93" s="56"/>
      <c r="N93" s="207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4"/>
      <c r="AE93" s="54"/>
    </row>
    <row r="94" customFormat="false" ht="26.85" hidden="false" customHeight="false" outlineLevel="0" collapsed="false">
      <c r="A94" s="168"/>
      <c r="B94" s="228" t="s">
        <v>295</v>
      </c>
      <c r="C94" s="229" t="n">
        <v>92762</v>
      </c>
      <c r="D94" s="228" t="s">
        <v>172</v>
      </c>
      <c r="E94" s="228" t="s">
        <v>296</v>
      </c>
      <c r="F94" s="230" t="s">
        <v>227</v>
      </c>
      <c r="G94" s="231" t="n">
        <v>1552</v>
      </c>
      <c r="H94" s="232" t="n">
        <f aca="false">TRUNC(L94*(1-$C$13),2)</f>
        <v>11.03</v>
      </c>
      <c r="I94" s="233" t="n">
        <f aca="false">TRUNC((H94*(1+'DADOS GERAIS'!C$19)),2)</f>
        <v>13.81</v>
      </c>
      <c r="J94" s="233" t="n">
        <f aca="false">TRUNC(G94*I94,2)</f>
        <v>21433.12</v>
      </c>
      <c r="K94" s="234" t="n">
        <f aca="false">J94/$J$1092</f>
        <v>0.00196526287074376</v>
      </c>
      <c r="L94" s="54" t="n">
        <v>11.03</v>
      </c>
      <c r="M94" s="56"/>
      <c r="N94" s="143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4"/>
      <c r="AE94" s="54"/>
    </row>
    <row r="95" customFormat="false" ht="26.85" hidden="false" customHeight="false" outlineLevel="0" collapsed="false">
      <c r="A95" s="168"/>
      <c r="B95" s="228" t="s">
        <v>297</v>
      </c>
      <c r="C95" s="229" t="n">
        <v>92763</v>
      </c>
      <c r="D95" s="228" t="s">
        <v>172</v>
      </c>
      <c r="E95" s="228" t="s">
        <v>298</v>
      </c>
      <c r="F95" s="230" t="s">
        <v>227</v>
      </c>
      <c r="G95" s="231" t="n">
        <v>340.5</v>
      </c>
      <c r="H95" s="232" t="n">
        <f aca="false">TRUNC(L95*(1-$C$13),2)</f>
        <v>9.25</v>
      </c>
      <c r="I95" s="233" t="n">
        <f aca="false">TRUNC((H95*(1+'DADOS GERAIS'!C$19)),2)</f>
        <v>11.58</v>
      </c>
      <c r="J95" s="233" t="n">
        <f aca="false">TRUNC(G95*I95,2)</f>
        <v>3942.99</v>
      </c>
      <c r="K95" s="234" t="n">
        <f aca="false">J95/$J$1092</f>
        <v>0.000361543809147429</v>
      </c>
      <c r="L95" s="54" t="n">
        <v>9.25</v>
      </c>
      <c r="M95" s="56"/>
      <c r="N95" s="207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4"/>
      <c r="AE95" s="54"/>
    </row>
    <row r="96" customFormat="false" ht="26.85" hidden="false" customHeight="false" outlineLevel="0" collapsed="false">
      <c r="A96" s="168"/>
      <c r="B96" s="228" t="s">
        <v>299</v>
      </c>
      <c r="C96" s="229" t="n">
        <v>92764</v>
      </c>
      <c r="D96" s="228" t="s">
        <v>172</v>
      </c>
      <c r="E96" s="228" t="s">
        <v>300</v>
      </c>
      <c r="F96" s="230" t="s">
        <v>227</v>
      </c>
      <c r="G96" s="231" t="n">
        <v>637.5</v>
      </c>
      <c r="H96" s="232" t="n">
        <f aca="false">TRUNC(L96*(1-$C$13),2)</f>
        <v>8.94</v>
      </c>
      <c r="I96" s="233" t="n">
        <f aca="false">TRUNC((H96*(1+'DADOS GERAIS'!C$19)),2)</f>
        <v>11.19</v>
      </c>
      <c r="J96" s="233" t="n">
        <f aca="false">TRUNC(G96*I96,2)</f>
        <v>7133.62</v>
      </c>
      <c r="K96" s="234" t="n">
        <f aca="false">J96/$J$1092</f>
        <v>0.000654101620295837</v>
      </c>
      <c r="L96" s="54" t="n">
        <v>8.94</v>
      </c>
      <c r="M96" s="56"/>
      <c r="N96" s="207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4"/>
      <c r="AE96" s="54"/>
    </row>
    <row r="97" customFormat="false" ht="26.85" hidden="false" customHeight="false" outlineLevel="0" collapsed="false">
      <c r="A97" s="168"/>
      <c r="B97" s="228" t="s">
        <v>301</v>
      </c>
      <c r="C97" s="229" t="n">
        <v>92765</v>
      </c>
      <c r="D97" s="228" t="s">
        <v>172</v>
      </c>
      <c r="E97" s="228" t="s">
        <v>302</v>
      </c>
      <c r="F97" s="230" t="s">
        <v>227</v>
      </c>
      <c r="G97" s="231" t="n">
        <v>56.5</v>
      </c>
      <c r="H97" s="232" t="n">
        <f aca="false">TRUNC(L97*(1-$C$13),2)</f>
        <v>10.2</v>
      </c>
      <c r="I97" s="233" t="n">
        <f aca="false">TRUNC((H97*(1+'DADOS GERAIS'!C$19)),2)</f>
        <v>12.77</v>
      </c>
      <c r="J97" s="233" t="n">
        <f aca="false">TRUNC(G97*I97,2)</f>
        <v>721.5</v>
      </c>
      <c r="K97" s="234" t="n">
        <f aca="false">J97/$J$1092</f>
        <v>6.61563580683365E-005</v>
      </c>
      <c r="L97" s="54" t="n">
        <v>10.2</v>
      </c>
      <c r="M97" s="56"/>
      <c r="N97" s="143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4"/>
      <c r="AE97" s="54"/>
    </row>
    <row r="98" customFormat="false" ht="26.85" hidden="false" customHeight="false" outlineLevel="0" collapsed="false">
      <c r="A98" s="168"/>
      <c r="B98" s="228" t="s">
        <v>303</v>
      </c>
      <c r="C98" s="229" t="n">
        <v>92759</v>
      </c>
      <c r="D98" s="228" t="s">
        <v>172</v>
      </c>
      <c r="E98" s="228" t="s">
        <v>304</v>
      </c>
      <c r="F98" s="230" t="s">
        <v>227</v>
      </c>
      <c r="G98" s="231" t="n">
        <v>936.6</v>
      </c>
      <c r="H98" s="232" t="n">
        <f aca="false">TRUNC(L98*(1-$C$13),2)</f>
        <v>14.08</v>
      </c>
      <c r="I98" s="233" t="n">
        <f aca="false">TRUNC((H98*(1+'DADOS GERAIS'!C$19)),2)</f>
        <v>17.63</v>
      </c>
      <c r="J98" s="233" t="n">
        <f aca="false">TRUNC(G98*I98,2)</f>
        <v>16512.25</v>
      </c>
      <c r="K98" s="234" t="n">
        <f aca="false">J98/$J$1092</f>
        <v>0.00151405450244475</v>
      </c>
      <c r="L98" s="54" t="n">
        <v>14.08</v>
      </c>
      <c r="M98" s="56"/>
      <c r="N98" s="207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4"/>
      <c r="AE98" s="54"/>
    </row>
    <row r="99" customFormat="false" ht="26.85" hidden="false" customHeight="false" outlineLevel="0" collapsed="false">
      <c r="A99" s="168"/>
      <c r="B99" s="228" t="s">
        <v>305</v>
      </c>
      <c r="C99" s="229" t="s">
        <v>306</v>
      </c>
      <c r="D99" s="228" t="s">
        <v>161</v>
      </c>
      <c r="E99" s="228" t="s">
        <v>307</v>
      </c>
      <c r="F99" s="230" t="s">
        <v>184</v>
      </c>
      <c r="G99" s="231" t="n">
        <v>42.8</v>
      </c>
      <c r="H99" s="232" t="n">
        <f aca="false">TRUNC(L99*(1-$C$13),2)</f>
        <v>748.51</v>
      </c>
      <c r="I99" s="233" t="n">
        <f aca="false">TRUNC((H99*(1+'DADOS GERAIS'!C$19)),2)</f>
        <v>937.27</v>
      </c>
      <c r="J99" s="233" t="n">
        <f aca="false">TRUNC(G99*I99,2)</f>
        <v>40115.15</v>
      </c>
      <c r="K99" s="234" t="n">
        <f aca="false">J99/$J$1092</f>
        <v>0.00367827058539851</v>
      </c>
      <c r="L99" s="54" t="n">
        <v>748.51</v>
      </c>
      <c r="M99" s="56"/>
      <c r="N99" s="143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4"/>
      <c r="AE99" s="54"/>
    </row>
    <row r="100" customFormat="false" ht="15" hidden="false" customHeight="false" outlineLevel="0" collapsed="false">
      <c r="A100" s="168"/>
      <c r="B100" s="228" t="s">
        <v>308</v>
      </c>
      <c r="C100" s="229" t="s">
        <v>250</v>
      </c>
      <c r="D100" s="228" t="s">
        <v>161</v>
      </c>
      <c r="E100" s="228" t="s">
        <v>251</v>
      </c>
      <c r="F100" s="230" t="s">
        <v>184</v>
      </c>
      <c r="G100" s="231" t="n">
        <v>42.8</v>
      </c>
      <c r="H100" s="232" t="n">
        <f aca="false">TRUNC(L100*(1-$C$13),2)</f>
        <v>105.02</v>
      </c>
      <c r="I100" s="233" t="n">
        <f aca="false">TRUNC((H100*(1+'DADOS GERAIS'!C$19)),2)</f>
        <v>131.5</v>
      </c>
      <c r="J100" s="233" t="n">
        <f aca="false">TRUNC(G100*I100,2)</f>
        <v>5628.2</v>
      </c>
      <c r="K100" s="234" t="n">
        <f aca="false">J100/$J$1092</f>
        <v>0.000516065439335012</v>
      </c>
      <c r="L100" s="54" t="n">
        <v>105.02</v>
      </c>
      <c r="M100" s="56"/>
      <c r="N100" s="207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4"/>
      <c r="AE100" s="54"/>
    </row>
    <row r="101" customFormat="false" ht="15" hidden="false" customHeight="false" outlineLevel="0" collapsed="false">
      <c r="A101" s="168"/>
      <c r="B101" s="222" t="s">
        <v>309</v>
      </c>
      <c r="C101" s="222"/>
      <c r="D101" s="222"/>
      <c r="E101" s="222" t="s">
        <v>310</v>
      </c>
      <c r="F101" s="222"/>
      <c r="G101" s="223"/>
      <c r="H101" s="224"/>
      <c r="I101" s="222"/>
      <c r="J101" s="225" t="n">
        <f aca="false">SUM(J102:J111)</f>
        <v>417657.49</v>
      </c>
      <c r="K101" s="239" t="n">
        <f aca="false">J101/$J$1092</f>
        <v>0.038296186359477</v>
      </c>
      <c r="L101" s="54"/>
      <c r="M101" s="56"/>
      <c r="N101" s="207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4"/>
      <c r="AE101" s="54"/>
    </row>
    <row r="102" customFormat="false" ht="26.85" hidden="false" customHeight="false" outlineLevel="0" collapsed="false">
      <c r="A102" s="168"/>
      <c r="B102" s="228" t="s">
        <v>311</v>
      </c>
      <c r="C102" s="229" t="n">
        <v>92465</v>
      </c>
      <c r="D102" s="228" t="s">
        <v>172</v>
      </c>
      <c r="E102" s="228" t="s">
        <v>312</v>
      </c>
      <c r="F102" s="230" t="s">
        <v>167</v>
      </c>
      <c r="G102" s="231" t="n">
        <v>933.4</v>
      </c>
      <c r="H102" s="232" t="n">
        <f aca="false">TRUNC(L102*(1-$C$13),2)</f>
        <v>158.02</v>
      </c>
      <c r="I102" s="233" t="n">
        <f aca="false">TRUNC((H102*(1+'DADOS GERAIS'!C$19)),2)</f>
        <v>197.87</v>
      </c>
      <c r="J102" s="233" t="n">
        <f aca="false">TRUNC(G102*I102,2)</f>
        <v>184691.85</v>
      </c>
      <c r="K102" s="234" t="n">
        <f aca="false">J102/$J$1092</f>
        <v>0.0169349135979258</v>
      </c>
      <c r="L102" s="54" t="n">
        <v>158.02</v>
      </c>
      <c r="M102" s="56"/>
      <c r="N102" s="207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4"/>
      <c r="AE102" s="54"/>
    </row>
    <row r="103" customFormat="false" ht="26.85" hidden="false" customHeight="false" outlineLevel="0" collapsed="false">
      <c r="A103" s="168"/>
      <c r="B103" s="228" t="s">
        <v>313</v>
      </c>
      <c r="C103" s="229" t="n">
        <v>92760</v>
      </c>
      <c r="D103" s="228" t="s">
        <v>172</v>
      </c>
      <c r="E103" s="228" t="s">
        <v>294</v>
      </c>
      <c r="F103" s="230" t="s">
        <v>227</v>
      </c>
      <c r="G103" s="231" t="n">
        <v>478.3</v>
      </c>
      <c r="H103" s="232" t="n">
        <f aca="false">TRUNC(L103*(1-$C$13),2)</f>
        <v>13.22</v>
      </c>
      <c r="I103" s="233" t="n">
        <f aca="false">TRUNC((H103*(1+'DADOS GERAIS'!C$19)),2)</f>
        <v>16.55</v>
      </c>
      <c r="J103" s="233" t="n">
        <f aca="false">TRUNC(G103*I103,2)</f>
        <v>7915.86</v>
      </c>
      <c r="K103" s="234" t="n">
        <f aca="false">J103/$J$1092</f>
        <v>0.000725827399277646</v>
      </c>
      <c r="L103" s="54" t="n">
        <v>13.22</v>
      </c>
      <c r="M103" s="56"/>
      <c r="N103" s="207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4"/>
      <c r="AE103" s="54"/>
    </row>
    <row r="104" customFormat="false" ht="26.85" hidden="false" customHeight="false" outlineLevel="0" collapsed="false">
      <c r="A104" s="168"/>
      <c r="B104" s="228" t="s">
        <v>314</v>
      </c>
      <c r="C104" s="229" t="n">
        <v>92761</v>
      </c>
      <c r="D104" s="228" t="s">
        <v>172</v>
      </c>
      <c r="E104" s="228" t="s">
        <v>315</v>
      </c>
      <c r="F104" s="230" t="s">
        <v>227</v>
      </c>
      <c r="G104" s="231" t="n">
        <v>1633.1</v>
      </c>
      <c r="H104" s="232" t="n">
        <f aca="false">TRUNC(L104*(1-$C$13),2)</f>
        <v>12.39</v>
      </c>
      <c r="I104" s="233" t="n">
        <f aca="false">TRUNC((H104*(1+'DADOS GERAIS'!C$19)),2)</f>
        <v>15.51</v>
      </c>
      <c r="J104" s="233" t="n">
        <f aca="false">TRUNC(G104*I104,2)</f>
        <v>25329.38</v>
      </c>
      <c r="K104" s="234" t="n">
        <f aca="false">J104/$J$1092</f>
        <v>0.00232252187516141</v>
      </c>
      <c r="L104" s="54" t="n">
        <v>12.39</v>
      </c>
      <c r="M104" s="56"/>
      <c r="N104" s="207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4"/>
      <c r="AE104" s="54"/>
    </row>
    <row r="105" customFormat="false" ht="26.85" hidden="false" customHeight="false" outlineLevel="0" collapsed="false">
      <c r="A105" s="168"/>
      <c r="B105" s="228" t="s">
        <v>316</v>
      </c>
      <c r="C105" s="229" t="n">
        <v>92762</v>
      </c>
      <c r="D105" s="228" t="s">
        <v>172</v>
      </c>
      <c r="E105" s="228" t="s">
        <v>296</v>
      </c>
      <c r="F105" s="230" t="s">
        <v>227</v>
      </c>
      <c r="G105" s="231" t="n">
        <v>1377.3</v>
      </c>
      <c r="H105" s="232" t="n">
        <f aca="false">TRUNC(L105*(1-$C$13),2)</f>
        <v>11.03</v>
      </c>
      <c r="I105" s="233" t="n">
        <f aca="false">TRUNC((H105*(1+'DADOS GERAIS'!C$19)),2)</f>
        <v>13.81</v>
      </c>
      <c r="J105" s="233" t="n">
        <f aca="false">TRUNC(G105*I105,2)</f>
        <v>19020.51</v>
      </c>
      <c r="K105" s="234" t="n">
        <f aca="false">J105/$J$1092</f>
        <v>0.00174404389494439</v>
      </c>
      <c r="L105" s="54" t="n">
        <v>11.03</v>
      </c>
      <c r="M105" s="56"/>
      <c r="N105" s="207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4"/>
      <c r="AE105" s="54"/>
    </row>
    <row r="106" customFormat="false" ht="26.85" hidden="false" customHeight="false" outlineLevel="0" collapsed="false">
      <c r="A106" s="168"/>
      <c r="B106" s="228" t="s">
        <v>317</v>
      </c>
      <c r="C106" s="229" t="n">
        <v>92763</v>
      </c>
      <c r="D106" s="228" t="s">
        <v>172</v>
      </c>
      <c r="E106" s="228" t="s">
        <v>298</v>
      </c>
      <c r="F106" s="230" t="s">
        <v>227</v>
      </c>
      <c r="G106" s="231" t="n">
        <v>2314.7</v>
      </c>
      <c r="H106" s="232" t="n">
        <f aca="false">TRUNC(L106*(1-$C$13),2)</f>
        <v>9.25</v>
      </c>
      <c r="I106" s="233" t="n">
        <f aca="false">TRUNC((H106*(1+'DADOS GERAIS'!C$19)),2)</f>
        <v>11.58</v>
      </c>
      <c r="J106" s="233" t="n">
        <f aca="false">TRUNC(G106*I106,2)</f>
        <v>26804.22</v>
      </c>
      <c r="K106" s="234" t="n">
        <f aca="false">J106/$J$1092</f>
        <v>0.00245775409017667</v>
      </c>
      <c r="L106" s="54" t="n">
        <v>9.25</v>
      </c>
      <c r="M106" s="56"/>
      <c r="N106" s="207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4"/>
      <c r="AE106" s="54"/>
    </row>
    <row r="107" customFormat="false" ht="26.85" hidden="false" customHeight="false" outlineLevel="0" collapsed="false">
      <c r="A107" s="168"/>
      <c r="B107" s="228" t="s">
        <v>318</v>
      </c>
      <c r="C107" s="229" t="n">
        <v>92764</v>
      </c>
      <c r="D107" s="228" t="s">
        <v>172</v>
      </c>
      <c r="E107" s="228" t="s">
        <v>300</v>
      </c>
      <c r="F107" s="230" t="s">
        <v>227</v>
      </c>
      <c r="G107" s="231" t="n">
        <v>1310.5</v>
      </c>
      <c r="H107" s="232" t="n">
        <f aca="false">TRUNC(L107*(1-$C$13),2)</f>
        <v>8.94</v>
      </c>
      <c r="I107" s="233" t="n">
        <f aca="false">TRUNC((H107*(1+'DADOS GERAIS'!C$19)),2)</f>
        <v>11.19</v>
      </c>
      <c r="J107" s="233" t="n">
        <f aca="false">TRUNC(G107*I107,2)</f>
        <v>14664.49</v>
      </c>
      <c r="K107" s="234" t="n">
        <f aca="false">J107/$J$1092</f>
        <v>0.00134462820697095</v>
      </c>
      <c r="L107" s="54" t="n">
        <v>8.94</v>
      </c>
      <c r="M107" s="56"/>
      <c r="N107" s="207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4"/>
      <c r="AE107" s="54"/>
    </row>
    <row r="108" customFormat="false" ht="26.85" hidden="false" customHeight="false" outlineLevel="0" collapsed="false">
      <c r="A108" s="168"/>
      <c r="B108" s="228" t="s">
        <v>319</v>
      </c>
      <c r="C108" s="229" t="n">
        <v>92765</v>
      </c>
      <c r="D108" s="228" t="s">
        <v>172</v>
      </c>
      <c r="E108" s="228" t="s">
        <v>302</v>
      </c>
      <c r="F108" s="230" t="s">
        <v>227</v>
      </c>
      <c r="G108" s="231" t="n">
        <v>395.5</v>
      </c>
      <c r="H108" s="232" t="n">
        <f aca="false">TRUNC(L108*(1-$C$13),2)</f>
        <v>10.2</v>
      </c>
      <c r="I108" s="233" t="n">
        <f aca="false">TRUNC((H108*(1+'DADOS GERAIS'!C$19)),2)</f>
        <v>12.77</v>
      </c>
      <c r="J108" s="233" t="n">
        <f aca="false">TRUNC(G108*I108,2)</f>
        <v>5050.53</v>
      </c>
      <c r="K108" s="234" t="n">
        <f aca="false">J108/$J$1092</f>
        <v>0.000463097257262474</v>
      </c>
      <c r="L108" s="54" t="n">
        <v>10.2</v>
      </c>
      <c r="M108" s="56"/>
      <c r="N108" s="207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4"/>
      <c r="AE108" s="54"/>
    </row>
    <row r="109" customFormat="false" ht="26.85" hidden="false" customHeight="false" outlineLevel="0" collapsed="false">
      <c r="A109" s="168"/>
      <c r="B109" s="228" t="s">
        <v>320</v>
      </c>
      <c r="C109" s="229" t="n">
        <v>92759</v>
      </c>
      <c r="D109" s="228" t="s">
        <v>172</v>
      </c>
      <c r="E109" s="228" t="s">
        <v>304</v>
      </c>
      <c r="F109" s="230" t="s">
        <v>227</v>
      </c>
      <c r="G109" s="231" t="n">
        <v>1372.9</v>
      </c>
      <c r="H109" s="232" t="n">
        <f aca="false">TRUNC(L109*(1-$C$13),2)</f>
        <v>14.08</v>
      </c>
      <c r="I109" s="233" t="n">
        <f aca="false">TRUNC((H109*(1+'DADOS GERAIS'!C$19)),2)</f>
        <v>17.63</v>
      </c>
      <c r="J109" s="233" t="n">
        <f aca="false">TRUNC(G109*I109,2)</f>
        <v>24204.22</v>
      </c>
      <c r="K109" s="234" t="n">
        <f aca="false">J109/$J$1092</f>
        <v>0.00221935279984032</v>
      </c>
      <c r="L109" s="54" t="n">
        <v>14.08</v>
      </c>
      <c r="M109" s="56"/>
      <c r="N109" s="207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4"/>
      <c r="AE109" s="54"/>
    </row>
    <row r="110" customFormat="false" ht="26.85" hidden="false" customHeight="false" outlineLevel="0" collapsed="false">
      <c r="A110" s="168"/>
      <c r="B110" s="228" t="s">
        <v>321</v>
      </c>
      <c r="C110" s="229" t="s">
        <v>322</v>
      </c>
      <c r="D110" s="228" t="s">
        <v>161</v>
      </c>
      <c r="E110" s="228" t="s">
        <v>323</v>
      </c>
      <c r="F110" s="230" t="s">
        <v>184</v>
      </c>
      <c r="G110" s="231" t="n">
        <v>102.9</v>
      </c>
      <c r="H110" s="232" t="n">
        <f aca="false">TRUNC(L110*(1-$C$13),2)</f>
        <v>748.51</v>
      </c>
      <c r="I110" s="233" t="n">
        <f aca="false">TRUNC((H110*(1+'DADOS GERAIS'!C$19)),2)</f>
        <v>937.27</v>
      </c>
      <c r="J110" s="233" t="n">
        <f aca="false">TRUNC(G110*I110,2)</f>
        <v>96445.08</v>
      </c>
      <c r="K110" s="234" t="n">
        <f aca="false">J110/$J$1092</f>
        <v>0.00884331981484318</v>
      </c>
      <c r="L110" s="54" t="n">
        <v>748.51</v>
      </c>
      <c r="M110" s="56"/>
      <c r="N110" s="207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4"/>
      <c r="AE110" s="54"/>
    </row>
    <row r="111" customFormat="false" ht="15" hidden="false" customHeight="false" outlineLevel="0" collapsed="false">
      <c r="A111" s="168"/>
      <c r="B111" s="228" t="s">
        <v>324</v>
      </c>
      <c r="C111" s="229" t="s">
        <v>250</v>
      </c>
      <c r="D111" s="228" t="s">
        <v>161</v>
      </c>
      <c r="E111" s="228" t="s">
        <v>251</v>
      </c>
      <c r="F111" s="230" t="s">
        <v>184</v>
      </c>
      <c r="G111" s="231" t="n">
        <v>102.9</v>
      </c>
      <c r="H111" s="232" t="n">
        <f aca="false">TRUNC(L111*(1-$C$13),2)</f>
        <v>105.02</v>
      </c>
      <c r="I111" s="233" t="n">
        <f aca="false">TRUNC((H111*(1+'DADOS GERAIS'!C$19)),2)</f>
        <v>131.5</v>
      </c>
      <c r="J111" s="233" t="n">
        <f aca="false">TRUNC(G111*I111,2)</f>
        <v>13531.35</v>
      </c>
      <c r="K111" s="234" t="n">
        <f aca="false">J111/$J$1092</f>
        <v>0.00124072742307413</v>
      </c>
      <c r="L111" s="54" t="n">
        <v>105.02</v>
      </c>
      <c r="M111" s="56"/>
      <c r="N111" s="207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4"/>
      <c r="AE111" s="54"/>
    </row>
    <row r="112" customFormat="false" ht="15" hidden="false" customHeight="false" outlineLevel="0" collapsed="false">
      <c r="A112" s="168"/>
      <c r="B112" s="222" t="s">
        <v>325</v>
      </c>
      <c r="C112" s="222"/>
      <c r="D112" s="222"/>
      <c r="E112" s="222" t="s">
        <v>326</v>
      </c>
      <c r="F112" s="222"/>
      <c r="G112" s="223"/>
      <c r="H112" s="224"/>
      <c r="I112" s="222"/>
      <c r="J112" s="225" t="n">
        <f aca="false">SUM(J113:J125)</f>
        <v>767116.5</v>
      </c>
      <c r="K112" s="239" t="n">
        <f aca="false">J112/$J$1092</f>
        <v>0.0703390628608857</v>
      </c>
      <c r="L112" s="54"/>
      <c r="M112" s="56"/>
      <c r="N112" s="207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4"/>
      <c r="AE112" s="54"/>
    </row>
    <row r="113" customFormat="false" ht="26.85" hidden="false" customHeight="false" outlineLevel="0" collapsed="false">
      <c r="A113" s="168"/>
      <c r="B113" s="228" t="s">
        <v>327</v>
      </c>
      <c r="C113" s="229" t="n">
        <v>92520</v>
      </c>
      <c r="D113" s="228" t="s">
        <v>172</v>
      </c>
      <c r="E113" s="228" t="s">
        <v>328</v>
      </c>
      <c r="F113" s="230" t="s">
        <v>167</v>
      </c>
      <c r="G113" s="231" t="n">
        <v>594.8</v>
      </c>
      <c r="H113" s="232" t="n">
        <f aca="false">TRUNC(L113*(1-$C$13),2)</f>
        <v>85.73</v>
      </c>
      <c r="I113" s="233" t="n">
        <f aca="false">TRUNC((H113*(1+'DADOS GERAIS'!C$19)),2)</f>
        <v>107.35</v>
      </c>
      <c r="J113" s="233" t="n">
        <f aca="false">TRUNC(G113*I113,2)</f>
        <v>63851.78</v>
      </c>
      <c r="K113" s="234" t="n">
        <f aca="false">J113/$J$1092</f>
        <v>0.00585474874702792</v>
      </c>
      <c r="L113" s="54" t="n">
        <v>85.73</v>
      </c>
      <c r="M113" s="56"/>
      <c r="N113" s="207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4"/>
      <c r="AE113" s="54"/>
    </row>
    <row r="114" customFormat="false" ht="26.85" hidden="false" customHeight="false" outlineLevel="0" collapsed="false">
      <c r="A114" s="168"/>
      <c r="B114" s="228" t="s">
        <v>329</v>
      </c>
      <c r="C114" s="229" t="n">
        <v>92768</v>
      </c>
      <c r="D114" s="228" t="s">
        <v>172</v>
      </c>
      <c r="E114" s="228" t="s">
        <v>330</v>
      </c>
      <c r="F114" s="230" t="s">
        <v>227</v>
      </c>
      <c r="G114" s="231" t="n">
        <v>2476.8</v>
      </c>
      <c r="H114" s="232" t="n">
        <f aca="false">TRUNC(L114*(1-$C$13),2)</f>
        <v>13.46</v>
      </c>
      <c r="I114" s="233" t="n">
        <f aca="false">TRUNC((H114*(1+'DADOS GERAIS'!C$19)),2)</f>
        <v>16.85</v>
      </c>
      <c r="J114" s="233" t="n">
        <f aca="false">TRUNC(G114*I114,2)</f>
        <v>41734.08</v>
      </c>
      <c r="K114" s="234" t="n">
        <f aca="false">J114/$J$1092</f>
        <v>0.0038267148165386</v>
      </c>
      <c r="L114" s="54" t="n">
        <v>13.46</v>
      </c>
      <c r="M114" s="56"/>
      <c r="N114" s="207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4"/>
      <c r="AE114" s="54"/>
    </row>
    <row r="115" customFormat="false" ht="26.85" hidden="false" customHeight="false" outlineLevel="0" collapsed="false">
      <c r="A115" s="168"/>
      <c r="B115" s="228" t="s">
        <v>331</v>
      </c>
      <c r="C115" s="229" t="n">
        <v>92769</v>
      </c>
      <c r="D115" s="228" t="s">
        <v>172</v>
      </c>
      <c r="E115" s="228" t="s">
        <v>332</v>
      </c>
      <c r="F115" s="230" t="s">
        <v>227</v>
      </c>
      <c r="G115" s="231" t="n">
        <v>1662.2</v>
      </c>
      <c r="H115" s="232" t="n">
        <f aca="false">TRUNC(L115*(1-$C$13),2)</f>
        <v>12.66</v>
      </c>
      <c r="I115" s="233" t="n">
        <f aca="false">TRUNC((H115*(1+'DADOS GERAIS'!C$19)),2)</f>
        <v>15.85</v>
      </c>
      <c r="J115" s="233" t="n">
        <f aca="false">TRUNC(G115*I115,2)</f>
        <v>26345.87</v>
      </c>
      <c r="K115" s="234" t="n">
        <f aca="false">J115/$J$1092</f>
        <v>0.00241572669347449</v>
      </c>
      <c r="L115" s="54" t="n">
        <v>12.66</v>
      </c>
      <c r="M115" s="56"/>
      <c r="N115" s="207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4"/>
      <c r="AE115" s="54"/>
    </row>
    <row r="116" customFormat="false" ht="26.85" hidden="false" customHeight="false" outlineLevel="0" collapsed="false">
      <c r="A116" s="168"/>
      <c r="B116" s="228" t="s">
        <v>333</v>
      </c>
      <c r="C116" s="229" t="n">
        <v>92770</v>
      </c>
      <c r="D116" s="228" t="s">
        <v>172</v>
      </c>
      <c r="E116" s="228" t="s">
        <v>334</v>
      </c>
      <c r="F116" s="230" t="s">
        <v>227</v>
      </c>
      <c r="G116" s="231" t="n">
        <v>1618.3</v>
      </c>
      <c r="H116" s="232" t="n">
        <f aca="false">TRUNC(L116*(1-$C$13),2)</f>
        <v>11.89</v>
      </c>
      <c r="I116" s="233" t="n">
        <f aca="false">TRUNC((H116*(1+'DADOS GERAIS'!C$19)),2)</f>
        <v>14.88</v>
      </c>
      <c r="J116" s="233" t="n">
        <f aca="false">TRUNC(G116*I116,2)</f>
        <v>24080.3</v>
      </c>
      <c r="K116" s="234" t="n">
        <f aca="false">J116/$J$1092</f>
        <v>0.00220799022757167</v>
      </c>
      <c r="L116" s="54" t="n">
        <v>11.89</v>
      </c>
      <c r="M116" s="56"/>
      <c r="N116" s="207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4"/>
      <c r="AE116" s="54"/>
    </row>
    <row r="117" customFormat="false" ht="26.85" hidden="false" customHeight="false" outlineLevel="0" collapsed="false">
      <c r="A117" s="168"/>
      <c r="B117" s="228" t="s">
        <v>335</v>
      </c>
      <c r="C117" s="229" t="n">
        <v>92771</v>
      </c>
      <c r="D117" s="228" t="s">
        <v>172</v>
      </c>
      <c r="E117" s="228" t="s">
        <v>336</v>
      </c>
      <c r="F117" s="230" t="s">
        <v>227</v>
      </c>
      <c r="G117" s="231" t="n">
        <v>1843.2</v>
      </c>
      <c r="H117" s="232" t="n">
        <f aca="false">TRUNC(L117*(1-$C$13),2)</f>
        <v>10.58</v>
      </c>
      <c r="I117" s="233" t="n">
        <f aca="false">TRUNC((H117*(1+'DADOS GERAIS'!C$19)),2)</f>
        <v>13.24</v>
      </c>
      <c r="J117" s="233" t="n">
        <f aca="false">TRUNC(G117*I117,2)</f>
        <v>24403.96</v>
      </c>
      <c r="K117" s="234" t="n">
        <f aca="false">J117/$J$1092</f>
        <v>0.00223766752050639</v>
      </c>
      <c r="L117" s="54" t="n">
        <v>10.58</v>
      </c>
      <c r="M117" s="56"/>
      <c r="N117" s="207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4"/>
      <c r="AE117" s="54"/>
    </row>
    <row r="118" customFormat="false" ht="26.85" hidden="false" customHeight="false" outlineLevel="0" collapsed="false">
      <c r="A118" s="168"/>
      <c r="B118" s="228" t="s">
        <v>337</v>
      </c>
      <c r="C118" s="229" t="n">
        <v>92772</v>
      </c>
      <c r="D118" s="228" t="s">
        <v>172</v>
      </c>
      <c r="E118" s="228" t="s">
        <v>338</v>
      </c>
      <c r="F118" s="230" t="s">
        <v>227</v>
      </c>
      <c r="G118" s="231" t="n">
        <v>1163.9</v>
      </c>
      <c r="H118" s="232" t="n">
        <f aca="false">TRUNC(L118*(1-$C$13),2)</f>
        <v>8.85</v>
      </c>
      <c r="I118" s="233" t="n">
        <f aca="false">TRUNC((H118*(1+'DADOS GERAIS'!C$19)),2)</f>
        <v>11.08</v>
      </c>
      <c r="J118" s="233" t="n">
        <f aca="false">TRUNC(G118*I118,2)</f>
        <v>12896.01</v>
      </c>
      <c r="K118" s="234" t="n">
        <f aca="false">J118/$J$1092</f>
        <v>0.00118247131699632</v>
      </c>
      <c r="L118" s="54" t="n">
        <v>8.85</v>
      </c>
      <c r="M118" s="56"/>
      <c r="N118" s="207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4"/>
      <c r="AE118" s="54"/>
    </row>
    <row r="119" customFormat="false" ht="26.85" hidden="false" customHeight="false" outlineLevel="0" collapsed="false">
      <c r="A119" s="168"/>
      <c r="B119" s="228" t="s">
        <v>339</v>
      </c>
      <c r="C119" s="229" t="n">
        <v>92773</v>
      </c>
      <c r="D119" s="228" t="s">
        <v>172</v>
      </c>
      <c r="E119" s="228" t="s">
        <v>340</v>
      </c>
      <c r="F119" s="230" t="s">
        <v>227</v>
      </c>
      <c r="G119" s="231" t="n">
        <v>688.3</v>
      </c>
      <c r="H119" s="232" t="n">
        <f aca="false">TRUNC(L119*(1-$C$13),2)</f>
        <v>8.68</v>
      </c>
      <c r="I119" s="233" t="n">
        <f aca="false">TRUNC((H119*(1+'DADOS GERAIS'!C$19)),2)</f>
        <v>10.86</v>
      </c>
      <c r="J119" s="233" t="n">
        <f aca="false">TRUNC(G119*I119,2)</f>
        <v>7474.93</v>
      </c>
      <c r="K119" s="234" t="n">
        <f aca="false">J119/$J$1092</f>
        <v>0.000685397291220721</v>
      </c>
      <c r="L119" s="54" t="n">
        <v>8.68</v>
      </c>
      <c r="M119" s="56"/>
      <c r="N119" s="207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4"/>
      <c r="AE119" s="54"/>
    </row>
    <row r="120" customFormat="false" ht="26.85" hidden="false" customHeight="false" outlineLevel="0" collapsed="false">
      <c r="A120" s="168"/>
      <c r="B120" s="228" t="s">
        <v>341</v>
      </c>
      <c r="C120" s="229" t="s">
        <v>322</v>
      </c>
      <c r="D120" s="228" t="s">
        <v>161</v>
      </c>
      <c r="E120" s="228" t="s">
        <v>323</v>
      </c>
      <c r="F120" s="230" t="s">
        <v>184</v>
      </c>
      <c r="G120" s="231" t="n">
        <v>197.7</v>
      </c>
      <c r="H120" s="232" t="n">
        <f aca="false">TRUNC(L120*(1-$C$13),2)</f>
        <v>748.51</v>
      </c>
      <c r="I120" s="233" t="n">
        <f aca="false">TRUNC((H120*(1+'DADOS GERAIS'!C$19)),2)</f>
        <v>937.27</v>
      </c>
      <c r="J120" s="233" t="n">
        <f aca="false">TRUNC(G120*I120,2)</f>
        <v>185298.27</v>
      </c>
      <c r="K120" s="234" t="n">
        <f aca="false">J120/$J$1092</f>
        <v>0.0169905179481127</v>
      </c>
      <c r="L120" s="54" t="n">
        <v>748.51</v>
      </c>
      <c r="M120" s="56"/>
      <c r="N120" s="207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4"/>
      <c r="AE120" s="54"/>
    </row>
    <row r="121" customFormat="false" ht="15" hidden="false" customHeight="false" outlineLevel="0" collapsed="false">
      <c r="A121" s="168"/>
      <c r="B121" s="228" t="s">
        <v>342</v>
      </c>
      <c r="C121" s="229" t="s">
        <v>250</v>
      </c>
      <c r="D121" s="228" t="s">
        <v>161</v>
      </c>
      <c r="E121" s="228" t="s">
        <v>251</v>
      </c>
      <c r="F121" s="230" t="s">
        <v>184</v>
      </c>
      <c r="G121" s="231" t="n">
        <v>197.7</v>
      </c>
      <c r="H121" s="232" t="n">
        <f aca="false">TRUNC(L121*(1-$C$13),2)</f>
        <v>105.02</v>
      </c>
      <c r="I121" s="233" t="n">
        <f aca="false">TRUNC((H121*(1+'DADOS GERAIS'!C$19)),2)</f>
        <v>131.5</v>
      </c>
      <c r="J121" s="233" t="n">
        <f aca="false">TRUNC(G121*I121,2)</f>
        <v>25997.55</v>
      </c>
      <c r="K121" s="234" t="n">
        <f aca="false">J121/$J$1092</f>
        <v>0.00238378825599374</v>
      </c>
      <c r="L121" s="54" t="n">
        <v>105.02</v>
      </c>
      <c r="M121" s="56"/>
      <c r="N121" s="207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4"/>
      <c r="AE121" s="54"/>
    </row>
    <row r="122" customFormat="false" ht="15" hidden="false" customHeight="false" outlineLevel="0" collapsed="false">
      <c r="A122" s="168"/>
      <c r="B122" s="228" t="s">
        <v>343</v>
      </c>
      <c r="C122" s="229" t="s">
        <v>344</v>
      </c>
      <c r="D122" s="228" t="s">
        <v>161</v>
      </c>
      <c r="E122" s="228" t="s">
        <v>345</v>
      </c>
      <c r="F122" s="230" t="s">
        <v>167</v>
      </c>
      <c r="G122" s="231" t="n">
        <v>767.63</v>
      </c>
      <c r="H122" s="232" t="n">
        <f aca="false">TRUNC(L122*(1-$C$13),2)</f>
        <v>156.58</v>
      </c>
      <c r="I122" s="233" t="n">
        <f aca="false">TRUNC((H122*(1+'DADOS GERAIS'!C$19)),2)</f>
        <v>196.06</v>
      </c>
      <c r="J122" s="233" t="n">
        <f aca="false">TRUNC(G122*I122,2)</f>
        <v>150501.53</v>
      </c>
      <c r="K122" s="234" t="n">
        <f aca="false">J122/$J$1092</f>
        <v>0.0137999072883056</v>
      </c>
      <c r="L122" s="54" t="n">
        <v>156.58</v>
      </c>
      <c r="M122" s="56"/>
      <c r="N122" s="207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4"/>
      <c r="AE122" s="54"/>
    </row>
    <row r="123" customFormat="false" ht="15" hidden="false" customHeight="false" outlineLevel="0" collapsed="false">
      <c r="A123" s="168"/>
      <c r="B123" s="228" t="s">
        <v>346</v>
      </c>
      <c r="C123" s="229" t="s">
        <v>347</v>
      </c>
      <c r="D123" s="228" t="s">
        <v>161</v>
      </c>
      <c r="E123" s="228" t="s">
        <v>348</v>
      </c>
      <c r="F123" s="230" t="s">
        <v>167</v>
      </c>
      <c r="G123" s="231" t="n">
        <v>440</v>
      </c>
      <c r="H123" s="232" t="n">
        <f aca="false">TRUNC(L123*(1-$C$13),2)</f>
        <v>182.47</v>
      </c>
      <c r="I123" s="233" t="n">
        <f aca="false">TRUNC((H123*(1+'DADOS GERAIS'!C$19)),2)</f>
        <v>228.48</v>
      </c>
      <c r="J123" s="233" t="n">
        <f aca="false">TRUNC(G123*I123,2)</f>
        <v>100531.2</v>
      </c>
      <c r="K123" s="234" t="n">
        <f aca="false">J123/$J$1092</f>
        <v>0.00921798761502362</v>
      </c>
      <c r="L123" s="54" t="n">
        <v>182.47</v>
      </c>
      <c r="M123" s="56"/>
      <c r="N123" s="207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4"/>
      <c r="AE123" s="54"/>
    </row>
    <row r="124" customFormat="false" ht="26.85" hidden="false" customHeight="false" outlineLevel="0" collapsed="false">
      <c r="A124" s="168"/>
      <c r="B124" s="228" t="s">
        <v>349</v>
      </c>
      <c r="C124" s="229" t="s">
        <v>350</v>
      </c>
      <c r="D124" s="228" t="s">
        <v>161</v>
      </c>
      <c r="E124" s="228" t="s">
        <v>351</v>
      </c>
      <c r="F124" s="230" t="s">
        <v>167</v>
      </c>
      <c r="G124" s="231" t="n">
        <v>1412.9271</v>
      </c>
      <c r="H124" s="232" t="n">
        <f aca="false">TRUNC(L124*(1-$C$13),2)</f>
        <v>15.63</v>
      </c>
      <c r="I124" s="233" t="n">
        <f aca="false">TRUNC((H124*(1+'DADOS GERAIS'!C$19)),2)</f>
        <v>19.57</v>
      </c>
      <c r="J124" s="233" t="n">
        <f aca="false">TRUNC(G124*I124,2)</f>
        <v>27650.98</v>
      </c>
      <c r="K124" s="234" t="n">
        <f aca="false">J124/$J$1092</f>
        <v>0.00253539588887098</v>
      </c>
      <c r="L124" s="54" t="n">
        <v>15.63</v>
      </c>
      <c r="M124" s="56"/>
      <c r="N124" s="207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4"/>
      <c r="AE124" s="54"/>
    </row>
    <row r="125" customFormat="false" ht="26.85" hidden="false" customHeight="false" outlineLevel="0" collapsed="false">
      <c r="A125" s="168"/>
      <c r="B125" s="228" t="s">
        <v>352</v>
      </c>
      <c r="C125" s="229" t="n">
        <v>101793</v>
      </c>
      <c r="D125" s="228" t="s">
        <v>172</v>
      </c>
      <c r="E125" s="228" t="s">
        <v>353</v>
      </c>
      <c r="F125" s="230" t="s">
        <v>184</v>
      </c>
      <c r="G125" s="231" t="n">
        <v>2533.18</v>
      </c>
      <c r="H125" s="232" t="n">
        <f aca="false">TRUNC(L125*(1-$C$13),2)</f>
        <v>24.07</v>
      </c>
      <c r="I125" s="233" t="n">
        <f aca="false">TRUNC((H125*(1+'DADOS GERAIS'!C$19)),2)</f>
        <v>30.14</v>
      </c>
      <c r="J125" s="233" t="n">
        <f aca="false">TRUNC(G125*I125,2)</f>
        <v>76350.04</v>
      </c>
      <c r="K125" s="234" t="n">
        <f aca="false">J125/$J$1092</f>
        <v>0.00700074925124298</v>
      </c>
      <c r="L125" s="54" t="n">
        <v>24.07</v>
      </c>
      <c r="M125" s="56"/>
      <c r="N125" s="207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4"/>
      <c r="AE125" s="54"/>
    </row>
    <row r="126" customFormat="false" ht="15" hidden="false" customHeight="false" outlineLevel="0" collapsed="false">
      <c r="A126" s="168"/>
      <c r="B126" s="222" t="s">
        <v>354</v>
      </c>
      <c r="C126" s="222"/>
      <c r="D126" s="222"/>
      <c r="E126" s="222" t="s">
        <v>355</v>
      </c>
      <c r="F126" s="222"/>
      <c r="G126" s="223"/>
      <c r="H126" s="224"/>
      <c r="I126" s="222"/>
      <c r="J126" s="225" t="n">
        <f aca="false">SUM(J127:J128)</f>
        <v>4126.97</v>
      </c>
      <c r="K126" s="239" t="n">
        <f aca="false">J126/$J$1092</f>
        <v>0.000378413451222845</v>
      </c>
      <c r="L126" s="54"/>
      <c r="M126" s="56"/>
      <c r="N126" s="207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4"/>
      <c r="AE126" s="54"/>
    </row>
    <row r="127" customFormat="false" ht="26.85" hidden="false" customHeight="false" outlineLevel="0" collapsed="false">
      <c r="A127" s="168"/>
      <c r="B127" s="228" t="s">
        <v>356</v>
      </c>
      <c r="C127" s="229" t="s">
        <v>357</v>
      </c>
      <c r="D127" s="228" t="s">
        <v>161</v>
      </c>
      <c r="E127" s="228" t="s">
        <v>358</v>
      </c>
      <c r="F127" s="230" t="s">
        <v>227</v>
      </c>
      <c r="G127" s="240" t="n">
        <v>196.71</v>
      </c>
      <c r="H127" s="232" t="n">
        <f aca="false">TRUNC(L127*(1-$C$13),2)</f>
        <v>11.43</v>
      </c>
      <c r="I127" s="233" t="n">
        <f aca="false">TRUNC((H127*(1+'DADOS GERAIS'!C$19)),2)</f>
        <v>14.31</v>
      </c>
      <c r="J127" s="233" t="n">
        <f aca="false">TRUNC(G127*I127,2)</f>
        <v>2814.92</v>
      </c>
      <c r="K127" s="234" t="n">
        <f aca="false">J127/$J$1092</f>
        <v>0.000258107907766766</v>
      </c>
      <c r="L127" s="54" t="n">
        <v>11.43</v>
      </c>
      <c r="M127" s="56"/>
      <c r="N127" s="207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4"/>
      <c r="AE127" s="54"/>
    </row>
    <row r="128" customFormat="false" ht="15" hidden="false" customHeight="false" outlineLevel="0" collapsed="false">
      <c r="A128" s="168"/>
      <c r="B128" s="228" t="s">
        <v>359</v>
      </c>
      <c r="C128" s="229" t="s">
        <v>360</v>
      </c>
      <c r="D128" s="228" t="s">
        <v>361</v>
      </c>
      <c r="E128" s="228" t="s">
        <v>362</v>
      </c>
      <c r="F128" s="230" t="s">
        <v>227</v>
      </c>
      <c r="G128" s="240" t="n">
        <f aca="false">G127</f>
        <v>196.71</v>
      </c>
      <c r="H128" s="232" t="n">
        <f aca="false">TRUNC(L128*(1-$C$13),2)</f>
        <v>5.33</v>
      </c>
      <c r="I128" s="233" t="n">
        <f aca="false">TRUNC((H128*(1+'DADOS GERAIS'!C$19)),2)</f>
        <v>6.67</v>
      </c>
      <c r="J128" s="233" t="n">
        <f aca="false">TRUNC(G128*I128,2)</f>
        <v>1312.05</v>
      </c>
      <c r="K128" s="234" t="n">
        <f aca="false">J128/$J$1092</f>
        <v>0.000120305543456079</v>
      </c>
      <c r="L128" s="54" t="n">
        <v>5.33</v>
      </c>
      <c r="M128" s="56"/>
      <c r="N128" s="207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4"/>
      <c r="AE128" s="54"/>
    </row>
    <row r="129" customFormat="false" ht="15" hidden="false" customHeight="false" outlineLevel="0" collapsed="false">
      <c r="A129" s="168"/>
      <c r="B129" s="222" t="s">
        <v>363</v>
      </c>
      <c r="C129" s="222"/>
      <c r="D129" s="222"/>
      <c r="E129" s="222" t="s">
        <v>253</v>
      </c>
      <c r="F129" s="222"/>
      <c r="G129" s="223"/>
      <c r="H129" s="224"/>
      <c r="I129" s="222"/>
      <c r="J129" s="225" t="n">
        <f aca="false">J130+J144</f>
        <v>731673.09</v>
      </c>
      <c r="K129" s="239" t="n">
        <f aca="false">J129/$J$1092</f>
        <v>0.0670891572155318</v>
      </c>
      <c r="L129" s="54"/>
      <c r="M129" s="56"/>
      <c r="N129" s="207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4"/>
      <c r="AE129" s="54"/>
    </row>
    <row r="130" customFormat="false" ht="15" hidden="false" customHeight="false" outlineLevel="0" collapsed="false">
      <c r="A130" s="168"/>
      <c r="B130" s="222" t="s">
        <v>364</v>
      </c>
      <c r="C130" s="222"/>
      <c r="D130" s="222"/>
      <c r="E130" s="222" t="s">
        <v>365</v>
      </c>
      <c r="F130" s="222"/>
      <c r="G130" s="223"/>
      <c r="H130" s="224"/>
      <c r="I130" s="222"/>
      <c r="J130" s="225" t="n">
        <f aca="false">SUM(J131:J143)</f>
        <v>215933.51</v>
      </c>
      <c r="K130" s="239" t="n">
        <f aca="false">J130/$J$1092</f>
        <v>0.0197995490041756</v>
      </c>
      <c r="L130" s="54"/>
      <c r="M130" s="56"/>
      <c r="N130" s="207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4"/>
      <c r="AE130" s="54"/>
    </row>
    <row r="131" customFormat="false" ht="26.85" hidden="false" customHeight="false" outlineLevel="0" collapsed="false">
      <c r="A131" s="168"/>
      <c r="B131" s="228" t="s">
        <v>366</v>
      </c>
      <c r="C131" s="229" t="n">
        <v>97086</v>
      </c>
      <c r="D131" s="228" t="s">
        <v>172</v>
      </c>
      <c r="E131" s="228" t="s">
        <v>367</v>
      </c>
      <c r="F131" s="230" t="s">
        <v>167</v>
      </c>
      <c r="G131" s="231" t="n">
        <v>367.6</v>
      </c>
      <c r="H131" s="232" t="n">
        <f aca="false">TRUNC(L131*(1-$C$13),2)</f>
        <v>129.49</v>
      </c>
      <c r="I131" s="233" t="n">
        <f aca="false">TRUNC((H131*(1+'DADOS GERAIS'!C$19)),2)</f>
        <v>162.14</v>
      </c>
      <c r="J131" s="233" t="n">
        <f aca="false">TRUNC(G131*I131,2)</f>
        <v>59602.66</v>
      </c>
      <c r="K131" s="234" t="n">
        <f aca="false">J131/$J$1092</f>
        <v>0.00546513501979947</v>
      </c>
      <c r="L131" s="54" t="n">
        <v>129.49</v>
      </c>
      <c r="M131" s="56"/>
      <c r="N131" s="207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4"/>
      <c r="AE131" s="54"/>
    </row>
    <row r="132" customFormat="false" ht="26.85" hidden="false" customHeight="false" outlineLevel="0" collapsed="false">
      <c r="A132" s="168"/>
      <c r="B132" s="228" t="s">
        <v>368</v>
      </c>
      <c r="C132" s="229" t="n">
        <v>92768</v>
      </c>
      <c r="D132" s="228" t="s">
        <v>172</v>
      </c>
      <c r="E132" s="228" t="s">
        <v>330</v>
      </c>
      <c r="F132" s="230" t="s">
        <v>227</v>
      </c>
      <c r="G132" s="231" t="n">
        <v>498</v>
      </c>
      <c r="H132" s="232" t="n">
        <f aca="false">TRUNC(L132*(1-$C$13),2)</f>
        <v>13.46</v>
      </c>
      <c r="I132" s="233" t="n">
        <f aca="false">TRUNC((H132*(1+'DADOS GERAIS'!C$19)),2)</f>
        <v>16.85</v>
      </c>
      <c r="J132" s="233" t="n">
        <f aca="false">TRUNC(G132*I132,2)</f>
        <v>8391.3</v>
      </c>
      <c r="K132" s="234" t="n">
        <f aca="false">J132/$J$1092</f>
        <v>0.000769421825999767</v>
      </c>
      <c r="L132" s="54" t="n">
        <v>13.46</v>
      </c>
      <c r="M132" s="56"/>
      <c r="N132" s="207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4"/>
      <c r="AE132" s="54"/>
    </row>
    <row r="133" customFormat="false" ht="26.85" hidden="false" customHeight="false" outlineLevel="0" collapsed="false">
      <c r="A133" s="168"/>
      <c r="B133" s="228" t="s">
        <v>369</v>
      </c>
      <c r="C133" s="229" t="n">
        <v>92769</v>
      </c>
      <c r="D133" s="228" t="s">
        <v>172</v>
      </c>
      <c r="E133" s="228" t="s">
        <v>332</v>
      </c>
      <c r="F133" s="230" t="s">
        <v>227</v>
      </c>
      <c r="G133" s="231" t="n">
        <v>1.1</v>
      </c>
      <c r="H133" s="232" t="n">
        <f aca="false">TRUNC(L133*(1-$C$13),2)</f>
        <v>12.66</v>
      </c>
      <c r="I133" s="233" t="n">
        <f aca="false">TRUNC((H133*(1+'DADOS GERAIS'!C$19)),2)</f>
        <v>15.85</v>
      </c>
      <c r="J133" s="233" t="n">
        <f aca="false">TRUNC(G133*I133,2)</f>
        <v>17.43</v>
      </c>
      <c r="K133" s="234" t="n">
        <f aca="false">J133/$J$1092</f>
        <v>1.59820557329328E-006</v>
      </c>
      <c r="L133" s="54" t="n">
        <v>12.66</v>
      </c>
      <c r="M133" s="56"/>
      <c r="N133" s="207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4"/>
      <c r="AE133" s="54"/>
    </row>
    <row r="134" customFormat="false" ht="26.85" hidden="false" customHeight="false" outlineLevel="0" collapsed="false">
      <c r="A134" s="168"/>
      <c r="B134" s="228" t="s">
        <v>370</v>
      </c>
      <c r="C134" s="229" t="n">
        <v>92770</v>
      </c>
      <c r="D134" s="228" t="s">
        <v>172</v>
      </c>
      <c r="E134" s="228" t="s">
        <v>334</v>
      </c>
      <c r="F134" s="230" t="s">
        <v>227</v>
      </c>
      <c r="G134" s="231" t="n">
        <v>174.5</v>
      </c>
      <c r="H134" s="232" t="n">
        <f aca="false">TRUNC(L134*(1-$C$13),2)</f>
        <v>11.89</v>
      </c>
      <c r="I134" s="233" t="n">
        <f aca="false">TRUNC((H134*(1+'DADOS GERAIS'!C$19)),2)</f>
        <v>14.88</v>
      </c>
      <c r="J134" s="233" t="n">
        <f aca="false">TRUNC(G134*I134,2)</f>
        <v>2596.56</v>
      </c>
      <c r="K134" s="234" t="n">
        <f aca="false">J134/$J$1092</f>
        <v>0.000238085867090672</v>
      </c>
      <c r="L134" s="54" t="n">
        <v>11.89</v>
      </c>
      <c r="M134" s="56"/>
      <c r="N134" s="207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4"/>
      <c r="AE134" s="54"/>
    </row>
    <row r="135" customFormat="false" ht="26.85" hidden="false" customHeight="false" outlineLevel="0" collapsed="false">
      <c r="A135" s="168"/>
      <c r="B135" s="228" t="s">
        <v>371</v>
      </c>
      <c r="C135" s="229" t="n">
        <v>92771</v>
      </c>
      <c r="D135" s="228" t="s">
        <v>172</v>
      </c>
      <c r="E135" s="228" t="s">
        <v>336</v>
      </c>
      <c r="F135" s="230" t="s">
        <v>227</v>
      </c>
      <c r="G135" s="231" t="n">
        <v>2446.8</v>
      </c>
      <c r="H135" s="232" t="n">
        <f aca="false">TRUNC(L135*(1-$C$13),2)</f>
        <v>10.58</v>
      </c>
      <c r="I135" s="233" t="n">
        <f aca="false">TRUNC((H135*(1+'DADOS GERAIS'!C$19)),2)</f>
        <v>13.24</v>
      </c>
      <c r="J135" s="233" t="n">
        <f aca="false">TRUNC(G135*I135,2)</f>
        <v>32395.63</v>
      </c>
      <c r="K135" s="234" t="n">
        <f aca="false">J135/$J$1092</f>
        <v>0.00297044615125342</v>
      </c>
      <c r="L135" s="54" t="n">
        <v>10.58</v>
      </c>
      <c r="M135" s="56"/>
      <c r="N135" s="207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4"/>
      <c r="AE135" s="54"/>
    </row>
    <row r="136" customFormat="false" ht="26.85" hidden="false" customHeight="false" outlineLevel="0" collapsed="false">
      <c r="A136" s="168"/>
      <c r="B136" s="228" t="s">
        <v>372</v>
      </c>
      <c r="C136" s="229" t="n">
        <v>92772</v>
      </c>
      <c r="D136" s="228" t="s">
        <v>172</v>
      </c>
      <c r="E136" s="228" t="s">
        <v>338</v>
      </c>
      <c r="F136" s="230" t="s">
        <v>227</v>
      </c>
      <c r="G136" s="231" t="n">
        <v>100.8</v>
      </c>
      <c r="H136" s="232" t="n">
        <f aca="false">TRUNC(L136*(1-$C$13),2)</f>
        <v>8.85</v>
      </c>
      <c r="I136" s="233" t="n">
        <f aca="false">TRUNC((H136*(1+'DADOS GERAIS'!C$19)),2)</f>
        <v>11.08</v>
      </c>
      <c r="J136" s="233" t="n">
        <f aca="false">TRUNC(G136*I136,2)</f>
        <v>1116.86</v>
      </c>
      <c r="K136" s="234" t="n">
        <f aca="false">J136/$J$1092</f>
        <v>0.000102408025048097</v>
      </c>
      <c r="L136" s="54" t="n">
        <v>8.85</v>
      </c>
      <c r="M136" s="56"/>
      <c r="N136" s="207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4"/>
      <c r="AE136" s="54"/>
    </row>
    <row r="137" customFormat="false" ht="26.85" hidden="false" customHeight="false" outlineLevel="0" collapsed="false">
      <c r="A137" s="168"/>
      <c r="B137" s="228" t="s">
        <v>373</v>
      </c>
      <c r="C137" s="229" t="n">
        <v>92773</v>
      </c>
      <c r="D137" s="228" t="s">
        <v>172</v>
      </c>
      <c r="E137" s="228" t="s">
        <v>340</v>
      </c>
      <c r="F137" s="230" t="s">
        <v>227</v>
      </c>
      <c r="G137" s="231" t="n">
        <v>2206.4</v>
      </c>
      <c r="H137" s="232" t="n">
        <f aca="false">TRUNC(L137*(1-$C$13),2)</f>
        <v>8.68</v>
      </c>
      <c r="I137" s="233" t="n">
        <f aca="false">TRUNC((H137*(1+'DADOS GERAIS'!C$19)),2)</f>
        <v>10.86</v>
      </c>
      <c r="J137" s="233" t="n">
        <f aca="false">TRUNC(G137*I137,2)</f>
        <v>23961.5</v>
      </c>
      <c r="K137" s="234" t="n">
        <f aca="false">J137/$J$1092</f>
        <v>0.00219709712245938</v>
      </c>
      <c r="L137" s="54" t="n">
        <v>8.68</v>
      </c>
      <c r="M137" s="56"/>
      <c r="N137" s="207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4"/>
      <c r="AE137" s="54"/>
    </row>
    <row r="138" customFormat="false" ht="26.85" hidden="false" customHeight="false" outlineLevel="0" collapsed="false">
      <c r="A138" s="168"/>
      <c r="B138" s="228" t="s">
        <v>374</v>
      </c>
      <c r="C138" s="241" t="n">
        <v>97096</v>
      </c>
      <c r="D138" s="242" t="s">
        <v>172</v>
      </c>
      <c r="E138" s="242" t="s">
        <v>375</v>
      </c>
      <c r="F138" s="243" t="s">
        <v>184</v>
      </c>
      <c r="G138" s="240" t="n">
        <v>55.1</v>
      </c>
      <c r="H138" s="232" t="n">
        <f aca="false">TRUNC(L138*(1-$C$13),2)</f>
        <v>678.49</v>
      </c>
      <c r="I138" s="233" t="n">
        <f aca="false">TRUNC((H138*(1+'DADOS GERAIS'!C$19)),2)</f>
        <v>849.59</v>
      </c>
      <c r="J138" s="233" t="n">
        <f aca="false">TRUNC(G138*I138,2)</f>
        <v>46812.4</v>
      </c>
      <c r="K138" s="234" t="n">
        <f aca="false">J138/$J$1092</f>
        <v>0.00429236021682355</v>
      </c>
      <c r="L138" s="54" t="n">
        <v>678.49</v>
      </c>
      <c r="M138" s="56"/>
      <c r="N138" s="207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4"/>
      <c r="AE138" s="54"/>
    </row>
    <row r="139" customFormat="false" ht="15" hidden="false" customHeight="false" outlineLevel="0" collapsed="false">
      <c r="A139" s="168"/>
      <c r="B139" s="228" t="s">
        <v>376</v>
      </c>
      <c r="C139" s="229" t="s">
        <v>250</v>
      </c>
      <c r="D139" s="228" t="s">
        <v>161</v>
      </c>
      <c r="E139" s="228" t="s">
        <v>251</v>
      </c>
      <c r="F139" s="230" t="s">
        <v>184</v>
      </c>
      <c r="G139" s="231" t="n">
        <v>55.1</v>
      </c>
      <c r="H139" s="232" t="n">
        <f aca="false">TRUNC(L139*(1-$C$13),2)</f>
        <v>105.02</v>
      </c>
      <c r="I139" s="233" t="n">
        <f aca="false">TRUNC((H139*(1+'DADOS GERAIS'!C$19)),2)</f>
        <v>131.5</v>
      </c>
      <c r="J139" s="233" t="n">
        <f aca="false">TRUNC(G139*I139,2)</f>
        <v>7245.65</v>
      </c>
      <c r="K139" s="234" t="n">
        <f aca="false">J139/$J$1092</f>
        <v>0.000664373965125214</v>
      </c>
      <c r="L139" s="54" t="n">
        <v>105.02</v>
      </c>
      <c r="M139" s="56"/>
      <c r="N139" s="207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4"/>
      <c r="AE139" s="54"/>
    </row>
    <row r="140" customFormat="false" ht="26.85" hidden="false" customHeight="false" outlineLevel="0" collapsed="false">
      <c r="A140" s="168"/>
      <c r="B140" s="228" t="s">
        <v>377</v>
      </c>
      <c r="C140" s="229" t="n">
        <v>97115</v>
      </c>
      <c r="D140" s="228" t="s">
        <v>172</v>
      </c>
      <c r="E140" s="228" t="s">
        <v>378</v>
      </c>
      <c r="F140" s="230" t="s">
        <v>227</v>
      </c>
      <c r="G140" s="231" t="n">
        <v>14.617165</v>
      </c>
      <c r="H140" s="232" t="n">
        <f aca="false">TRUNC(L140*(1-$C$13),2)</f>
        <v>60.9</v>
      </c>
      <c r="I140" s="233" t="n">
        <f aca="false">TRUNC((H140*(1+'DADOS GERAIS'!C$19)),2)</f>
        <v>76.25</v>
      </c>
      <c r="J140" s="233" t="n">
        <f aca="false">TRUNC(G140*I140,2)</f>
        <v>1114.55</v>
      </c>
      <c r="K140" s="234" t="n">
        <f aca="false">J140/$J$1092</f>
        <v>0.000102196214670914</v>
      </c>
      <c r="L140" s="54" t="n">
        <v>60.9</v>
      </c>
      <c r="M140" s="56"/>
      <c r="N140" s="207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4"/>
      <c r="AE140" s="54"/>
    </row>
    <row r="141" customFormat="false" ht="26.85" hidden="false" customHeight="false" outlineLevel="0" collapsed="false">
      <c r="A141" s="168"/>
      <c r="B141" s="228" t="s">
        <v>379</v>
      </c>
      <c r="C141" s="229" t="n">
        <v>97118</v>
      </c>
      <c r="D141" s="228" t="s">
        <v>172</v>
      </c>
      <c r="E141" s="228" t="s">
        <v>380</v>
      </c>
      <c r="F141" s="230" t="s">
        <v>227</v>
      </c>
      <c r="G141" s="231" t="n">
        <v>514.0414399</v>
      </c>
      <c r="H141" s="232" t="n">
        <f aca="false">TRUNC(L141*(1-$C$13),2)</f>
        <v>16.6</v>
      </c>
      <c r="I141" s="233" t="n">
        <f aca="false">TRUNC((H141*(1+'DADOS GERAIS'!C$19)),2)</f>
        <v>20.78</v>
      </c>
      <c r="J141" s="233" t="n">
        <f aca="false">TRUNC(G141*I141,2)</f>
        <v>10681.78</v>
      </c>
      <c r="K141" s="234" t="n">
        <f aca="false">J141/$J$1092</f>
        <v>0.000979442359649612</v>
      </c>
      <c r="L141" s="54" t="n">
        <v>16.6</v>
      </c>
      <c r="M141" s="56"/>
      <c r="N141" s="207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4"/>
      <c r="AE141" s="54"/>
    </row>
    <row r="142" customFormat="false" ht="26.85" hidden="false" customHeight="false" outlineLevel="0" collapsed="false">
      <c r="A142" s="168"/>
      <c r="B142" s="228" t="s">
        <v>381</v>
      </c>
      <c r="C142" s="229" t="s">
        <v>382</v>
      </c>
      <c r="D142" s="228" t="s">
        <v>161</v>
      </c>
      <c r="E142" s="228" t="s">
        <v>383</v>
      </c>
      <c r="F142" s="230" t="s">
        <v>174</v>
      </c>
      <c r="G142" s="231" t="n">
        <v>400.24</v>
      </c>
      <c r="H142" s="232" t="n">
        <f aca="false">TRUNC(L142*(1-$C$13),2)</f>
        <v>6.96</v>
      </c>
      <c r="I142" s="233" t="n">
        <f aca="false">TRUNC((H142*(1+'DADOS GERAIS'!C$19)),2)</f>
        <v>8.71</v>
      </c>
      <c r="J142" s="233" t="n">
        <f aca="false">TRUNC(G142*I142,2)</f>
        <v>3486.09</v>
      </c>
      <c r="K142" s="234" t="n">
        <f aca="false">J142/$J$1092</f>
        <v>0.000319649367011015</v>
      </c>
      <c r="L142" s="54" t="n">
        <v>6.96</v>
      </c>
      <c r="M142" s="56"/>
      <c r="N142" s="207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4"/>
      <c r="AE142" s="54"/>
    </row>
    <row r="143" customFormat="false" ht="26.85" hidden="false" customHeight="false" outlineLevel="0" collapsed="false">
      <c r="A143" s="168"/>
      <c r="B143" s="228" t="s">
        <v>384</v>
      </c>
      <c r="C143" s="229" t="n">
        <v>97097</v>
      </c>
      <c r="D143" s="228" t="s">
        <v>172</v>
      </c>
      <c r="E143" s="228" t="s">
        <v>385</v>
      </c>
      <c r="F143" s="230" t="s">
        <v>167</v>
      </c>
      <c r="G143" s="231" t="n">
        <v>400.24</v>
      </c>
      <c r="H143" s="232" t="n">
        <f aca="false">TRUNC(L143*(1-$C$13),2)</f>
        <v>36.94</v>
      </c>
      <c r="I143" s="233" t="n">
        <f aca="false">TRUNC((H143*(1+'DADOS GERAIS'!C$19)),2)</f>
        <v>46.25</v>
      </c>
      <c r="J143" s="233" t="n">
        <f aca="false">TRUNC(G143*I143,2)</f>
        <v>18511.1</v>
      </c>
      <c r="K143" s="234" t="n">
        <f aca="false">J143/$J$1092</f>
        <v>0.00169733466367122</v>
      </c>
      <c r="L143" s="54" t="n">
        <v>36.94</v>
      </c>
      <c r="M143" s="56"/>
      <c r="N143" s="207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4"/>
      <c r="AE143" s="54"/>
    </row>
    <row r="144" customFormat="false" ht="15" hidden="false" customHeight="false" outlineLevel="0" collapsed="false">
      <c r="A144" s="168"/>
      <c r="B144" s="222" t="s">
        <v>386</v>
      </c>
      <c r="C144" s="222"/>
      <c r="D144" s="222"/>
      <c r="E144" s="222" t="s">
        <v>387</v>
      </c>
      <c r="F144" s="222"/>
      <c r="G144" s="223"/>
      <c r="H144" s="224"/>
      <c r="I144" s="222"/>
      <c r="J144" s="225" t="n">
        <f aca="false">SUM(J145:J146)</f>
        <v>515739.58</v>
      </c>
      <c r="K144" s="239" t="n">
        <f aca="false">J144/$J$1092</f>
        <v>0.0472896082113561</v>
      </c>
      <c r="L144" s="54"/>
      <c r="M144" s="56"/>
      <c r="N144" s="207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4"/>
      <c r="AE144" s="54"/>
    </row>
    <row r="145" customFormat="false" ht="26.85" hidden="false" customHeight="false" outlineLevel="0" collapsed="false">
      <c r="A145" s="168"/>
      <c r="B145" s="228" t="s">
        <v>388</v>
      </c>
      <c r="C145" s="229" t="s">
        <v>357</v>
      </c>
      <c r="D145" s="228" t="s">
        <v>161</v>
      </c>
      <c r="E145" s="228" t="s">
        <v>358</v>
      </c>
      <c r="F145" s="230" t="s">
        <v>227</v>
      </c>
      <c r="G145" s="231" t="n">
        <v>24582.44</v>
      </c>
      <c r="H145" s="232" t="n">
        <f aca="false">TRUNC(L145*(1-$C$13),2)</f>
        <v>11.43</v>
      </c>
      <c r="I145" s="233" t="n">
        <f aca="false">TRUNC((H145*(1+'DADOS GERAIS'!C$19)),2)</f>
        <v>14.31</v>
      </c>
      <c r="J145" s="233" t="n">
        <f aca="false">TRUNC(G145*I145,2)</f>
        <v>351774.71</v>
      </c>
      <c r="K145" s="234" t="n">
        <f aca="false">J145/$J$1092</f>
        <v>0.0322552095275748</v>
      </c>
      <c r="L145" s="54" t="n">
        <v>11.43</v>
      </c>
      <c r="M145" s="56"/>
      <c r="N145" s="207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4"/>
      <c r="AE145" s="54"/>
    </row>
    <row r="146" customFormat="false" ht="15" hidden="false" customHeight="false" outlineLevel="0" collapsed="false">
      <c r="A146" s="168"/>
      <c r="B146" s="228" t="s">
        <v>389</v>
      </c>
      <c r="C146" s="229" t="s">
        <v>360</v>
      </c>
      <c r="D146" s="228" t="s">
        <v>361</v>
      </c>
      <c r="E146" s="228" t="s">
        <v>362</v>
      </c>
      <c r="F146" s="230" t="s">
        <v>227</v>
      </c>
      <c r="G146" s="231" t="n">
        <f aca="false">G145</f>
        <v>24582.44</v>
      </c>
      <c r="H146" s="232" t="n">
        <f aca="false">TRUNC(L146*(1-$C$13),2)</f>
        <v>5.33</v>
      </c>
      <c r="I146" s="233" t="n">
        <f aca="false">TRUNC((H146*(1+'DADOS GERAIS'!C$19)),2)</f>
        <v>6.67</v>
      </c>
      <c r="J146" s="233" t="n">
        <f aca="false">TRUNC(G146*I146,2)</f>
        <v>163964.87</v>
      </c>
      <c r="K146" s="234" t="n">
        <f aca="false">J146/$J$1092</f>
        <v>0.0150343986837813</v>
      </c>
      <c r="L146" s="54" t="n">
        <v>5.33</v>
      </c>
      <c r="M146" s="56"/>
      <c r="N146" s="207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4"/>
      <c r="AE146" s="54"/>
    </row>
    <row r="147" customFormat="false" ht="15" hidden="false" customHeight="false" outlineLevel="0" collapsed="false">
      <c r="A147" s="168"/>
      <c r="B147" s="222" t="s">
        <v>390</v>
      </c>
      <c r="C147" s="222"/>
      <c r="D147" s="222"/>
      <c r="E147" s="222" t="s">
        <v>391</v>
      </c>
      <c r="F147" s="222"/>
      <c r="G147" s="223"/>
      <c r="H147" s="224"/>
      <c r="I147" s="222"/>
      <c r="J147" s="225" t="n">
        <f aca="false">J148+J155+J161+J168+J174+J179+J184+J190</f>
        <v>405986.43</v>
      </c>
      <c r="K147" s="239" t="n">
        <f aca="false">J147/$J$1092</f>
        <v>0.0372260341427105</v>
      </c>
      <c r="L147" s="54"/>
      <c r="M147" s="56"/>
      <c r="N147" s="207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4"/>
      <c r="AE147" s="54"/>
    </row>
    <row r="148" customFormat="false" ht="15" hidden="false" customHeight="false" outlineLevel="0" collapsed="false">
      <c r="A148" s="168"/>
      <c r="B148" s="222" t="s">
        <v>392</v>
      </c>
      <c r="C148" s="222"/>
      <c r="D148" s="222"/>
      <c r="E148" s="222" t="s">
        <v>393</v>
      </c>
      <c r="F148" s="222"/>
      <c r="G148" s="223"/>
      <c r="H148" s="224"/>
      <c r="I148" s="222"/>
      <c r="J148" s="225" t="n">
        <f aca="false">SUM(J149:J154)</f>
        <v>13278.45</v>
      </c>
      <c r="K148" s="239" t="n">
        <f aca="false">J148/$J$1092</f>
        <v>0.00121753831294872</v>
      </c>
      <c r="L148" s="54"/>
      <c r="M148" s="56"/>
      <c r="N148" s="207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4"/>
      <c r="AE148" s="54"/>
    </row>
    <row r="149" customFormat="false" ht="26.85" hidden="false" customHeight="false" outlineLevel="0" collapsed="false">
      <c r="A149" s="168"/>
      <c r="B149" s="228" t="s">
        <v>394</v>
      </c>
      <c r="C149" s="229" t="n">
        <v>99059</v>
      </c>
      <c r="D149" s="228" t="s">
        <v>172</v>
      </c>
      <c r="E149" s="228" t="s">
        <v>215</v>
      </c>
      <c r="F149" s="230" t="s">
        <v>216</v>
      </c>
      <c r="G149" s="231" t="n">
        <v>22</v>
      </c>
      <c r="H149" s="232" t="n">
        <f aca="false">TRUNC(L149*(1-$C$13),2)</f>
        <v>62.71</v>
      </c>
      <c r="I149" s="233" t="n">
        <f aca="false">TRUNC((H149*(1+'DADOS GERAIS'!C$19)),2)</f>
        <v>78.52</v>
      </c>
      <c r="J149" s="233" t="n">
        <f aca="false">TRUNC(G149*I149,2)</f>
        <v>1727.44</v>
      </c>
      <c r="K149" s="234" t="n">
        <f aca="false">J149/$J$1092</f>
        <v>0.000158393817299469</v>
      </c>
      <c r="L149" s="54" t="n">
        <v>62.71</v>
      </c>
      <c r="M149" s="56"/>
      <c r="N149" s="207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4"/>
      <c r="AE149" s="54"/>
    </row>
    <row r="150" customFormat="false" ht="15" hidden="false" customHeight="false" outlineLevel="0" collapsed="false">
      <c r="A150" s="168"/>
      <c r="B150" s="228" t="s">
        <v>395</v>
      </c>
      <c r="C150" s="229" t="n">
        <v>93358</v>
      </c>
      <c r="D150" s="228" t="s">
        <v>172</v>
      </c>
      <c r="E150" s="228" t="s">
        <v>218</v>
      </c>
      <c r="F150" s="230" t="s">
        <v>193</v>
      </c>
      <c r="G150" s="231" t="n">
        <v>19</v>
      </c>
      <c r="H150" s="232" t="n">
        <f aca="false">TRUNC(L150*(1-$C$13),2)</f>
        <v>92.88</v>
      </c>
      <c r="I150" s="233" t="n">
        <f aca="false">TRUNC((H150*(1+'DADOS GERAIS'!C$19)),2)</f>
        <v>116.3</v>
      </c>
      <c r="J150" s="233" t="n">
        <f aca="false">TRUNC(G150*I150,2)</f>
        <v>2209.7</v>
      </c>
      <c r="K150" s="234" t="n">
        <f aca="false">J150/$J$1092</f>
        <v>0.000202613588944703</v>
      </c>
      <c r="L150" s="54" t="n">
        <v>92.88</v>
      </c>
      <c r="M150" s="56"/>
      <c r="N150" s="207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4"/>
      <c r="AE150" s="54"/>
    </row>
    <row r="151" customFormat="false" ht="15" hidden="false" customHeight="false" outlineLevel="0" collapsed="false">
      <c r="A151" s="168"/>
      <c r="B151" s="228" t="s">
        <v>396</v>
      </c>
      <c r="C151" s="229" t="n">
        <v>93382</v>
      </c>
      <c r="D151" s="228" t="s">
        <v>172</v>
      </c>
      <c r="E151" s="228" t="s">
        <v>246</v>
      </c>
      <c r="F151" s="230" t="s">
        <v>193</v>
      </c>
      <c r="G151" s="231" t="n">
        <v>15</v>
      </c>
      <c r="H151" s="232" t="n">
        <f aca="false">TRUNC(L151*(1-$C$13),2)</f>
        <v>29.12</v>
      </c>
      <c r="I151" s="233" t="n">
        <f aca="false">TRUNC((H151*(1+'DADOS GERAIS'!C$19)),2)</f>
        <v>36.46</v>
      </c>
      <c r="J151" s="233" t="n">
        <f aca="false">TRUNC(G151*I151,2)</f>
        <v>546.9</v>
      </c>
      <c r="K151" s="234" t="n">
        <f aca="false">J151/$J$1092</f>
        <v>5.0146794494211E-005</v>
      </c>
      <c r="L151" s="54" t="n">
        <v>29.12</v>
      </c>
      <c r="M151" s="56"/>
      <c r="N151" s="207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4"/>
      <c r="AE151" s="54"/>
    </row>
    <row r="152" customFormat="false" ht="26.85" hidden="false" customHeight="false" outlineLevel="0" collapsed="false">
      <c r="A152" s="168"/>
      <c r="B152" s="228" t="s">
        <v>397</v>
      </c>
      <c r="C152" s="229" t="n">
        <v>96534</v>
      </c>
      <c r="D152" s="228" t="s">
        <v>172</v>
      </c>
      <c r="E152" s="228" t="s">
        <v>224</v>
      </c>
      <c r="F152" s="230" t="s">
        <v>189</v>
      </c>
      <c r="G152" s="231" t="n">
        <v>26.4</v>
      </c>
      <c r="H152" s="232" t="n">
        <f aca="false">TRUNC(L152*(1-$C$13),2)</f>
        <v>74.53</v>
      </c>
      <c r="I152" s="233" t="n">
        <f aca="false">TRUNC((H152*(1+'DADOS GERAIS'!C$19)),2)</f>
        <v>93.32</v>
      </c>
      <c r="J152" s="233" t="n">
        <f aca="false">TRUNC(G152*I152,2)</f>
        <v>2463.64</v>
      </c>
      <c r="K152" s="234" t="n">
        <f aca="false">J152/$J$1092</f>
        <v>0.000225898059586246</v>
      </c>
      <c r="L152" s="54" t="n">
        <v>74.53</v>
      </c>
      <c r="M152" s="56"/>
      <c r="N152" s="207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4"/>
      <c r="AE152" s="54"/>
    </row>
    <row r="153" customFormat="false" ht="15" hidden="false" customHeight="false" outlineLevel="0" collapsed="false">
      <c r="A153" s="168"/>
      <c r="B153" s="228" t="s">
        <v>398</v>
      </c>
      <c r="C153" s="229" t="n">
        <v>96546</v>
      </c>
      <c r="D153" s="228" t="s">
        <v>172</v>
      </c>
      <c r="E153" s="228" t="s">
        <v>233</v>
      </c>
      <c r="F153" s="230" t="s">
        <v>227</v>
      </c>
      <c r="G153" s="231" t="n">
        <v>138.45</v>
      </c>
      <c r="H153" s="232" t="n">
        <f aca="false">TRUNC(L153*(1-$C$13),2)</f>
        <v>14.1</v>
      </c>
      <c r="I153" s="233" t="n">
        <f aca="false">TRUNC((H153*(1+'DADOS GERAIS'!C$19)),2)</f>
        <v>17.65</v>
      </c>
      <c r="J153" s="233" t="n">
        <f aca="false">TRUNC(G153*I153,2)</f>
        <v>2443.64</v>
      </c>
      <c r="K153" s="234" t="n">
        <f aca="false">J153/$J$1092</f>
        <v>0.000224064203506736</v>
      </c>
      <c r="L153" s="54" t="n">
        <v>14.1</v>
      </c>
      <c r="M153" s="56"/>
      <c r="N153" s="207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4"/>
      <c r="AE153" s="54"/>
    </row>
    <row r="154" customFormat="false" ht="26.85" hidden="false" customHeight="false" outlineLevel="0" collapsed="false">
      <c r="A154" s="168"/>
      <c r="B154" s="228" t="s">
        <v>399</v>
      </c>
      <c r="C154" s="229" t="n">
        <v>96557</v>
      </c>
      <c r="D154" s="228" t="s">
        <v>172</v>
      </c>
      <c r="E154" s="228" t="s">
        <v>400</v>
      </c>
      <c r="F154" s="230" t="s">
        <v>193</v>
      </c>
      <c r="G154" s="231" t="n">
        <v>3.96</v>
      </c>
      <c r="H154" s="232" t="n">
        <f aca="false">TRUNC(L154*(1-$C$13),2)</f>
        <v>783.91</v>
      </c>
      <c r="I154" s="233" t="n">
        <f aca="false">TRUNC((H154*(1+'DADOS GERAIS'!C$19)),2)</f>
        <v>981.6</v>
      </c>
      <c r="J154" s="233" t="n">
        <f aca="false">TRUNC(G154*I154,2)</f>
        <v>3887.13</v>
      </c>
      <c r="K154" s="234" t="n">
        <f aca="false">J154/$J$1092</f>
        <v>0.000356421849117356</v>
      </c>
      <c r="L154" s="54" t="n">
        <v>783.91</v>
      </c>
      <c r="M154" s="56"/>
      <c r="N154" s="207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4"/>
      <c r="AE154" s="54"/>
    </row>
    <row r="155" customFormat="false" ht="15" hidden="false" customHeight="false" outlineLevel="0" collapsed="false">
      <c r="A155" s="168"/>
      <c r="B155" s="222" t="s">
        <v>401</v>
      </c>
      <c r="C155" s="222"/>
      <c r="D155" s="222"/>
      <c r="E155" s="222" t="s">
        <v>402</v>
      </c>
      <c r="F155" s="222"/>
      <c r="G155" s="223"/>
      <c r="H155" s="224"/>
      <c r="I155" s="222"/>
      <c r="J155" s="225" t="n">
        <f aca="false">SUM(J156:J160)</f>
        <v>5856.99</v>
      </c>
      <c r="K155" s="239" t="n">
        <f aca="false">J155/$J$1092</f>
        <v>0.000537043835956571</v>
      </c>
      <c r="L155" s="54"/>
      <c r="M155" s="56"/>
      <c r="N155" s="207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4"/>
      <c r="AE155" s="54"/>
    </row>
    <row r="156" customFormat="false" ht="26.85" hidden="false" customHeight="false" outlineLevel="0" collapsed="false">
      <c r="A156" s="168"/>
      <c r="B156" s="228" t="s">
        <v>403</v>
      </c>
      <c r="C156" s="229" t="n">
        <v>96536</v>
      </c>
      <c r="D156" s="228" t="s">
        <v>172</v>
      </c>
      <c r="E156" s="228" t="s">
        <v>404</v>
      </c>
      <c r="F156" s="230" t="s">
        <v>189</v>
      </c>
      <c r="G156" s="231" t="n">
        <v>17.35</v>
      </c>
      <c r="H156" s="232" t="n">
        <f aca="false">TRUNC(L156*(1-$C$13),2)</f>
        <v>64.38</v>
      </c>
      <c r="I156" s="233" t="n">
        <f aca="false">TRUNC((H156*(1+'DADOS GERAIS'!C$19)),2)</f>
        <v>80.61</v>
      </c>
      <c r="J156" s="233" t="n">
        <f aca="false">TRUNC(G156*I156,2)</f>
        <v>1398.58</v>
      </c>
      <c r="K156" s="234" t="n">
        <f aca="false">J156/$J$1092</f>
        <v>0.00012823972178408</v>
      </c>
      <c r="L156" s="54" t="n">
        <v>64.38</v>
      </c>
      <c r="M156" s="56"/>
      <c r="N156" s="207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4"/>
      <c r="AE156" s="54"/>
    </row>
    <row r="157" customFormat="false" ht="26.85" hidden="false" customHeight="false" outlineLevel="0" collapsed="false">
      <c r="A157" s="168"/>
      <c r="B157" s="228" t="s">
        <v>405</v>
      </c>
      <c r="C157" s="229" t="n">
        <v>104920</v>
      </c>
      <c r="D157" s="228" t="s">
        <v>172</v>
      </c>
      <c r="E157" s="228" t="s">
        <v>235</v>
      </c>
      <c r="F157" s="230" t="s">
        <v>227</v>
      </c>
      <c r="G157" s="231" t="n">
        <v>117.8</v>
      </c>
      <c r="H157" s="232" t="n">
        <f aca="false">TRUNC(L157*(1-$C$13),2)</f>
        <v>10.82</v>
      </c>
      <c r="I157" s="233" t="n">
        <f aca="false">TRUNC((H157*(1+'DADOS GERAIS'!C$19)),2)</f>
        <v>13.54</v>
      </c>
      <c r="J157" s="233" t="n">
        <f aca="false">TRUNC(G157*I157,2)</f>
        <v>1595.01</v>
      </c>
      <c r="K157" s="234" t="n">
        <f aca="false">J157/$J$1092</f>
        <v>0.000146250939268991</v>
      </c>
      <c r="L157" s="54" t="n">
        <v>10.82</v>
      </c>
      <c r="M157" s="56"/>
      <c r="N157" s="207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4"/>
      <c r="AE157" s="54"/>
    </row>
    <row r="158" customFormat="false" ht="15" hidden="false" customHeight="false" outlineLevel="0" collapsed="false">
      <c r="A158" s="168"/>
      <c r="B158" s="228" t="s">
        <v>406</v>
      </c>
      <c r="C158" s="229" t="n">
        <v>96543</v>
      </c>
      <c r="D158" s="228" t="s">
        <v>172</v>
      </c>
      <c r="E158" s="228" t="s">
        <v>226</v>
      </c>
      <c r="F158" s="230" t="s">
        <v>227</v>
      </c>
      <c r="G158" s="231" t="n">
        <v>15.6</v>
      </c>
      <c r="H158" s="232" t="n">
        <f aca="false">TRUNC(L158*(1-$C$13),2)</f>
        <v>20.1</v>
      </c>
      <c r="I158" s="233" t="n">
        <f aca="false">TRUNC((H158*(1+'DADOS GERAIS'!C$19)),2)</f>
        <v>25.16</v>
      </c>
      <c r="J158" s="233" t="n">
        <f aca="false">TRUNC(G158*I158,2)</f>
        <v>392.49</v>
      </c>
      <c r="K158" s="234" t="n">
        <f aca="false">J158/$J$1092</f>
        <v>3.59885086323512E-005</v>
      </c>
      <c r="L158" s="54" t="n">
        <v>20.1</v>
      </c>
      <c r="M158" s="56"/>
      <c r="N158" s="207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4"/>
      <c r="AE158" s="54"/>
    </row>
    <row r="159" customFormat="false" ht="26.85" hidden="false" customHeight="false" outlineLevel="0" collapsed="false">
      <c r="A159" s="168"/>
      <c r="B159" s="228" t="s">
        <v>407</v>
      </c>
      <c r="C159" s="229" t="n">
        <v>96557</v>
      </c>
      <c r="D159" s="228" t="s">
        <v>172</v>
      </c>
      <c r="E159" s="228" t="s">
        <v>400</v>
      </c>
      <c r="F159" s="230" t="s">
        <v>193</v>
      </c>
      <c r="G159" s="231" t="n">
        <v>1.39</v>
      </c>
      <c r="H159" s="232" t="n">
        <f aca="false">TRUNC(L159*(1-$C$13),2)</f>
        <v>783.91</v>
      </c>
      <c r="I159" s="233" t="n">
        <f aca="false">TRUNC((H159*(1+'DADOS GERAIS'!C$19)),2)</f>
        <v>981.6</v>
      </c>
      <c r="J159" s="233" t="n">
        <f aca="false">TRUNC(G159*I159,2)</f>
        <v>1364.42</v>
      </c>
      <c r="K159" s="234" t="n">
        <f aca="false">J159/$J$1092</f>
        <v>0.000125107495600277</v>
      </c>
      <c r="L159" s="54" t="n">
        <v>783.91</v>
      </c>
      <c r="M159" s="56"/>
      <c r="N159" s="207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4"/>
      <c r="AE159" s="54"/>
    </row>
    <row r="160" customFormat="false" ht="15" hidden="false" customHeight="false" outlineLevel="0" collapsed="false">
      <c r="A160" s="168"/>
      <c r="B160" s="228" t="s">
        <v>408</v>
      </c>
      <c r="C160" s="229" t="n">
        <v>98557</v>
      </c>
      <c r="D160" s="228" t="s">
        <v>172</v>
      </c>
      <c r="E160" s="228" t="s">
        <v>248</v>
      </c>
      <c r="F160" s="230" t="s">
        <v>189</v>
      </c>
      <c r="G160" s="231" t="n">
        <v>19.25</v>
      </c>
      <c r="H160" s="232" t="n">
        <f aca="false">TRUNC(L160*(1-$C$13),2)</f>
        <v>45.91</v>
      </c>
      <c r="I160" s="233" t="n">
        <f aca="false">TRUNC((H160*(1+'DADOS GERAIS'!C$19)),2)</f>
        <v>57.48</v>
      </c>
      <c r="J160" s="233" t="n">
        <f aca="false">TRUNC(G160*I160,2)</f>
        <v>1106.49</v>
      </c>
      <c r="K160" s="234" t="n">
        <f aca="false">J160/$J$1092</f>
        <v>0.000101457170670871</v>
      </c>
      <c r="L160" s="54" t="n">
        <v>45.91</v>
      </c>
      <c r="M160" s="56"/>
      <c r="N160" s="207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4"/>
      <c r="AE160" s="54"/>
    </row>
    <row r="161" customFormat="false" ht="15" hidden="false" customHeight="false" outlineLevel="0" collapsed="false">
      <c r="A161" s="168"/>
      <c r="B161" s="222" t="s">
        <v>409</v>
      </c>
      <c r="C161" s="222"/>
      <c r="D161" s="222"/>
      <c r="E161" s="222" t="s">
        <v>410</v>
      </c>
      <c r="F161" s="222"/>
      <c r="G161" s="223"/>
      <c r="H161" s="224"/>
      <c r="I161" s="222"/>
      <c r="J161" s="225" t="n">
        <f aca="false">SUM(J162:J167)</f>
        <v>3524.5</v>
      </c>
      <c r="K161" s="239" t="n">
        <f aca="false">J161/$J$1092</f>
        <v>0.000323171287611714</v>
      </c>
      <c r="L161" s="54"/>
      <c r="M161" s="56"/>
      <c r="N161" s="207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4"/>
      <c r="AE161" s="54"/>
    </row>
    <row r="162" customFormat="false" ht="26.85" hidden="false" customHeight="false" outlineLevel="0" collapsed="false">
      <c r="A162" s="168"/>
      <c r="B162" s="228" t="s">
        <v>411</v>
      </c>
      <c r="C162" s="229" t="n">
        <v>100324</v>
      </c>
      <c r="D162" s="228" t="s">
        <v>172</v>
      </c>
      <c r="E162" s="228" t="s">
        <v>222</v>
      </c>
      <c r="F162" s="230" t="s">
        <v>193</v>
      </c>
      <c r="G162" s="231" t="n">
        <v>1.13</v>
      </c>
      <c r="H162" s="232" t="n">
        <f aca="false">TRUNC(L162*(1-$C$13),2)</f>
        <v>175.09</v>
      </c>
      <c r="I162" s="233" t="n">
        <f aca="false">TRUNC((H162*(1+'DADOS GERAIS'!C$19)),2)</f>
        <v>219.24</v>
      </c>
      <c r="J162" s="233" t="n">
        <f aca="false">TRUNC(G162*I162,2)</f>
        <v>247.74</v>
      </c>
      <c r="K162" s="234" t="n">
        <f aca="false">J162/$J$1092</f>
        <v>2.27159752568949E-005</v>
      </c>
      <c r="L162" s="54" t="n">
        <v>175.09</v>
      </c>
      <c r="M162" s="56"/>
      <c r="N162" s="207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4"/>
      <c r="AE162" s="54"/>
    </row>
    <row r="163" customFormat="false" ht="26.85" hidden="false" customHeight="false" outlineLevel="0" collapsed="false">
      <c r="A163" s="168"/>
      <c r="B163" s="228" t="s">
        <v>412</v>
      </c>
      <c r="C163" s="229" t="n">
        <v>97087</v>
      </c>
      <c r="D163" s="228" t="s">
        <v>172</v>
      </c>
      <c r="E163" s="228" t="s">
        <v>413</v>
      </c>
      <c r="F163" s="230" t="s">
        <v>189</v>
      </c>
      <c r="G163" s="231" t="n">
        <v>12.25</v>
      </c>
      <c r="H163" s="232" t="n">
        <f aca="false">TRUNC(L163*(1-$C$13),2)</f>
        <v>2.66</v>
      </c>
      <c r="I163" s="233" t="n">
        <f aca="false">TRUNC((H163*(1+'DADOS GERAIS'!C$19)),2)</f>
        <v>3.33</v>
      </c>
      <c r="J163" s="233" t="n">
        <f aca="false">TRUNC(G163*I163,2)</f>
        <v>40.79</v>
      </c>
      <c r="K163" s="234" t="n">
        <f aca="false">J163/$J$1092</f>
        <v>3.74014947416139E-006</v>
      </c>
      <c r="L163" s="54" t="n">
        <v>2.66</v>
      </c>
      <c r="M163" s="56"/>
      <c r="N163" s="207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4"/>
      <c r="AE163" s="54"/>
    </row>
    <row r="164" customFormat="false" ht="26.85" hidden="false" customHeight="false" outlineLevel="0" collapsed="false">
      <c r="A164" s="168"/>
      <c r="B164" s="228" t="s">
        <v>414</v>
      </c>
      <c r="C164" s="229" t="n">
        <v>97086</v>
      </c>
      <c r="D164" s="228" t="s">
        <v>172</v>
      </c>
      <c r="E164" s="228" t="s">
        <v>367</v>
      </c>
      <c r="F164" s="230" t="s">
        <v>189</v>
      </c>
      <c r="G164" s="231" t="n">
        <v>2.8</v>
      </c>
      <c r="H164" s="232" t="n">
        <f aca="false">TRUNC(L164*(1-$C$13),2)</f>
        <v>129.49</v>
      </c>
      <c r="I164" s="233" t="n">
        <f aca="false">TRUNC((H164*(1+'DADOS GERAIS'!C$19)),2)</f>
        <v>162.14</v>
      </c>
      <c r="J164" s="233" t="n">
        <f aca="false">TRUNC(G164*I164,2)</f>
        <v>453.99</v>
      </c>
      <c r="K164" s="234" t="n">
        <f aca="false">J164/$J$1092</f>
        <v>4.16276160768456E-005</v>
      </c>
      <c r="L164" s="54" t="n">
        <v>129.49</v>
      </c>
      <c r="M164" s="56"/>
      <c r="N164" s="207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4"/>
      <c r="AE164" s="54"/>
    </row>
    <row r="165" customFormat="false" ht="15" hidden="false" customHeight="false" outlineLevel="0" collapsed="false">
      <c r="A165" s="168"/>
      <c r="B165" s="228" t="s">
        <v>415</v>
      </c>
      <c r="C165" s="229" t="n">
        <v>92883</v>
      </c>
      <c r="D165" s="228" t="s">
        <v>172</v>
      </c>
      <c r="E165" s="228" t="s">
        <v>416</v>
      </c>
      <c r="F165" s="230" t="s">
        <v>227</v>
      </c>
      <c r="G165" s="231" t="n">
        <v>77.3</v>
      </c>
      <c r="H165" s="232" t="n">
        <f aca="false">TRUNC(L165*(1-$C$13),2)</f>
        <v>12.13</v>
      </c>
      <c r="I165" s="233" t="n">
        <f aca="false">TRUNC((H165*(1+'DADOS GERAIS'!C$19)),2)</f>
        <v>15.18</v>
      </c>
      <c r="J165" s="233" t="n">
        <f aca="false">TRUNC(G165*I165,2)</f>
        <v>1173.41</v>
      </c>
      <c r="K165" s="234" t="n">
        <f aca="false">J165/$J$1092</f>
        <v>0.000107593253112913</v>
      </c>
      <c r="L165" s="54" t="n">
        <v>12.13</v>
      </c>
      <c r="M165" s="56"/>
      <c r="N165" s="207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4"/>
      <c r="AE165" s="54"/>
    </row>
    <row r="166" customFormat="false" ht="26.85" hidden="false" customHeight="false" outlineLevel="0" collapsed="false">
      <c r="A166" s="168"/>
      <c r="B166" s="228" t="s">
        <v>417</v>
      </c>
      <c r="C166" s="229" t="n">
        <v>97096</v>
      </c>
      <c r="D166" s="228" t="s">
        <v>172</v>
      </c>
      <c r="E166" s="228" t="s">
        <v>375</v>
      </c>
      <c r="F166" s="230" t="s">
        <v>193</v>
      </c>
      <c r="G166" s="231" t="n">
        <v>0.98</v>
      </c>
      <c r="H166" s="232" t="n">
        <f aca="false">TRUNC(L166*(1-$C$13),2)</f>
        <v>678.49</v>
      </c>
      <c r="I166" s="233" t="n">
        <f aca="false">TRUNC((H166*(1+'DADOS GERAIS'!C$19)),2)</f>
        <v>849.59</v>
      </c>
      <c r="J166" s="233" t="n">
        <f aca="false">TRUNC(G166*I166,2)</f>
        <v>832.59</v>
      </c>
      <c r="K166" s="234" t="n">
        <f aca="false">J166/$J$1092</f>
        <v>7.63425116619768E-005</v>
      </c>
      <c r="L166" s="54" t="n">
        <v>678.49</v>
      </c>
      <c r="M166" s="56"/>
      <c r="N166" s="207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4"/>
      <c r="AE166" s="54"/>
    </row>
    <row r="167" customFormat="false" ht="15" hidden="false" customHeight="false" outlineLevel="0" collapsed="false">
      <c r="A167" s="168"/>
      <c r="B167" s="228" t="s">
        <v>418</v>
      </c>
      <c r="C167" s="229" t="n">
        <v>98557</v>
      </c>
      <c r="D167" s="228" t="s">
        <v>172</v>
      </c>
      <c r="E167" s="228" t="s">
        <v>248</v>
      </c>
      <c r="F167" s="230" t="s">
        <v>189</v>
      </c>
      <c r="G167" s="231" t="n">
        <v>13.5</v>
      </c>
      <c r="H167" s="232" t="n">
        <f aca="false">TRUNC(L167*(1-$C$13),2)</f>
        <v>45.91</v>
      </c>
      <c r="I167" s="233" t="n">
        <f aca="false">TRUNC((H167*(1+'DADOS GERAIS'!C$19)),2)</f>
        <v>57.48</v>
      </c>
      <c r="J167" s="233" t="n">
        <f aca="false">TRUNC(G167*I167,2)</f>
        <v>775.98</v>
      </c>
      <c r="K167" s="234" t="n">
        <f aca="false">J167/$J$1092</f>
        <v>7.11517820289227E-005</v>
      </c>
      <c r="L167" s="54" t="n">
        <v>45.91</v>
      </c>
      <c r="M167" s="56"/>
      <c r="N167" s="207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4"/>
      <c r="AE167" s="54"/>
    </row>
    <row r="168" customFormat="false" ht="15" hidden="false" customHeight="false" outlineLevel="0" collapsed="false">
      <c r="A168" s="168"/>
      <c r="B168" s="222" t="s">
        <v>419</v>
      </c>
      <c r="C168" s="222"/>
      <c r="D168" s="222"/>
      <c r="E168" s="222" t="s">
        <v>290</v>
      </c>
      <c r="F168" s="222"/>
      <c r="G168" s="223"/>
      <c r="H168" s="224"/>
      <c r="I168" s="222"/>
      <c r="J168" s="225" t="n">
        <f aca="false">SUM(J169:J173)</f>
        <v>15367.09</v>
      </c>
      <c r="K168" s="239" t="n">
        <f aca="false">J168/$J$1092</f>
        <v>0.00140905157104415</v>
      </c>
      <c r="L168" s="54"/>
      <c r="M168" s="56"/>
      <c r="N168" s="207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4"/>
      <c r="AE168" s="54"/>
    </row>
    <row r="169" customFormat="false" ht="26.85" hidden="false" customHeight="false" outlineLevel="0" collapsed="false">
      <c r="A169" s="168"/>
      <c r="B169" s="228" t="s">
        <v>420</v>
      </c>
      <c r="C169" s="229" t="n">
        <v>92423</v>
      </c>
      <c r="D169" s="228" t="s">
        <v>172</v>
      </c>
      <c r="E169" s="228" t="s">
        <v>421</v>
      </c>
      <c r="F169" s="230" t="s">
        <v>189</v>
      </c>
      <c r="G169" s="231" t="n">
        <v>45.63</v>
      </c>
      <c r="H169" s="232" t="n">
        <f aca="false">TRUNC(L169*(1-$C$13),2)</f>
        <v>78.47</v>
      </c>
      <c r="I169" s="233" t="n">
        <f aca="false">TRUNC((H169*(1+'DADOS GERAIS'!C$19)),2)</f>
        <v>98.25</v>
      </c>
      <c r="J169" s="233" t="n">
        <f aca="false">TRUNC(G169*I169,2)</f>
        <v>4483.14</v>
      </c>
      <c r="K169" s="234" t="n">
        <f aca="false">J169/$J$1092</f>
        <v>0.000411071677214805</v>
      </c>
      <c r="L169" s="54" t="n">
        <v>78.47</v>
      </c>
      <c r="M169" s="56"/>
      <c r="N169" s="207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4"/>
      <c r="AE169" s="54"/>
    </row>
    <row r="170" customFormat="false" ht="26.85" hidden="false" customHeight="false" outlineLevel="0" collapsed="false">
      <c r="A170" s="168"/>
      <c r="B170" s="228" t="s">
        <v>422</v>
      </c>
      <c r="C170" s="229" t="n">
        <v>92762</v>
      </c>
      <c r="D170" s="228" t="s">
        <v>172</v>
      </c>
      <c r="E170" s="228" t="s">
        <v>296</v>
      </c>
      <c r="F170" s="230" t="s">
        <v>227</v>
      </c>
      <c r="G170" s="231" t="n">
        <v>42.8</v>
      </c>
      <c r="H170" s="232" t="n">
        <f aca="false">TRUNC(L170*(1-$C$13),2)</f>
        <v>11.03</v>
      </c>
      <c r="I170" s="233" t="n">
        <f aca="false">TRUNC((H170*(1+'DADOS GERAIS'!C$19)),2)</f>
        <v>13.81</v>
      </c>
      <c r="J170" s="233" t="n">
        <f aca="false">TRUNC(G170*I170,2)</f>
        <v>591.06</v>
      </c>
      <c r="K170" s="234" t="n">
        <f aca="false">J170/$J$1092</f>
        <v>5.41959487177698E-005</v>
      </c>
      <c r="L170" s="54" t="n">
        <v>11.03</v>
      </c>
      <c r="M170" s="56"/>
      <c r="N170" s="207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4"/>
      <c r="AE170" s="54"/>
    </row>
    <row r="171" customFormat="false" ht="26.85" hidden="false" customHeight="false" outlineLevel="0" collapsed="false">
      <c r="A171" s="168"/>
      <c r="B171" s="228" t="s">
        <v>423</v>
      </c>
      <c r="C171" s="229" t="n">
        <v>92764</v>
      </c>
      <c r="D171" s="228" t="s">
        <v>172</v>
      </c>
      <c r="E171" s="228" t="s">
        <v>300</v>
      </c>
      <c r="F171" s="230" t="s">
        <v>227</v>
      </c>
      <c r="G171" s="231" t="n">
        <v>412.2</v>
      </c>
      <c r="H171" s="232" t="n">
        <f aca="false">TRUNC(L171*(1-$C$13),2)</f>
        <v>8.94</v>
      </c>
      <c r="I171" s="233" t="n">
        <f aca="false">TRUNC((H171*(1+'DADOS GERAIS'!C$19)),2)</f>
        <v>11.19</v>
      </c>
      <c r="J171" s="233" t="n">
        <f aca="false">TRUNC(G171*I171,2)</f>
        <v>4612.51</v>
      </c>
      <c r="K171" s="234" t="n">
        <f aca="false">J171/$J$1092</f>
        <v>0.000422933975265118</v>
      </c>
      <c r="L171" s="54" t="n">
        <v>8.94</v>
      </c>
      <c r="M171" s="56"/>
      <c r="N171" s="207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4"/>
      <c r="AE171" s="54"/>
    </row>
    <row r="172" customFormat="false" ht="26.85" hidden="false" customHeight="false" outlineLevel="0" collapsed="false">
      <c r="A172" s="168"/>
      <c r="B172" s="228" t="s">
        <v>424</v>
      </c>
      <c r="C172" s="229" t="n">
        <v>92759</v>
      </c>
      <c r="D172" s="228" t="s">
        <v>172</v>
      </c>
      <c r="E172" s="228" t="s">
        <v>304</v>
      </c>
      <c r="F172" s="230" t="s">
        <v>227</v>
      </c>
      <c r="G172" s="231" t="n">
        <v>116.9</v>
      </c>
      <c r="H172" s="232" t="n">
        <f aca="false">TRUNC(L172*(1-$C$13),2)</f>
        <v>14.08</v>
      </c>
      <c r="I172" s="233" t="n">
        <f aca="false">TRUNC((H172*(1+'DADOS GERAIS'!C$19)),2)</f>
        <v>17.63</v>
      </c>
      <c r="J172" s="233" t="n">
        <f aca="false">TRUNC(G172*I172,2)</f>
        <v>2060.94</v>
      </c>
      <c r="K172" s="234" t="n">
        <f aca="false">J172/$J$1092</f>
        <v>0.000188973367425305</v>
      </c>
      <c r="L172" s="54" t="n">
        <v>14.08</v>
      </c>
      <c r="M172" s="56"/>
      <c r="N172" s="207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4"/>
      <c r="AE172" s="54"/>
    </row>
    <row r="173" customFormat="false" ht="26.85" hidden="false" customHeight="false" outlineLevel="0" collapsed="false">
      <c r="A173" s="168"/>
      <c r="B173" s="228" t="s">
        <v>425</v>
      </c>
      <c r="C173" s="241" t="s">
        <v>426</v>
      </c>
      <c r="D173" s="242" t="s">
        <v>161</v>
      </c>
      <c r="E173" s="228" t="s">
        <v>427</v>
      </c>
      <c r="F173" s="230" t="s">
        <v>184</v>
      </c>
      <c r="G173" s="231" t="n">
        <v>3.97</v>
      </c>
      <c r="H173" s="232" t="n">
        <f aca="false">TRUNC(L173*(1-$C$13),2)</f>
        <v>728.09</v>
      </c>
      <c r="I173" s="233" t="n">
        <f aca="false">TRUNC((H173*(1+'DADOS GERAIS'!C$19)),2)</f>
        <v>911.7</v>
      </c>
      <c r="J173" s="233" t="n">
        <f aca="false">TRUNC(G173*I173,2)</f>
        <v>3619.44</v>
      </c>
      <c r="K173" s="234" t="n">
        <f aca="false">J173/$J$1092</f>
        <v>0.00033187660242115</v>
      </c>
      <c r="L173" s="54" t="n">
        <v>728.09</v>
      </c>
      <c r="M173" s="56"/>
      <c r="N173" s="207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4"/>
      <c r="AE173" s="54"/>
    </row>
    <row r="174" customFormat="false" ht="15" hidden="false" customHeight="false" outlineLevel="0" collapsed="false">
      <c r="A174" s="168"/>
      <c r="B174" s="222" t="s">
        <v>428</v>
      </c>
      <c r="C174" s="222"/>
      <c r="D174" s="222"/>
      <c r="E174" s="222" t="s">
        <v>310</v>
      </c>
      <c r="F174" s="222"/>
      <c r="G174" s="223"/>
      <c r="H174" s="224"/>
      <c r="I174" s="222"/>
      <c r="J174" s="225" t="n">
        <f aca="false">SUM(J175:J178)</f>
        <v>356022.09</v>
      </c>
      <c r="K174" s="239" t="n">
        <f aca="false">J174/$J$1092</f>
        <v>0.0326446637093243</v>
      </c>
      <c r="L174" s="54"/>
      <c r="M174" s="56"/>
      <c r="N174" s="207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4"/>
      <c r="AE174" s="54"/>
    </row>
    <row r="175" customFormat="false" ht="26.85" hidden="false" customHeight="false" outlineLevel="0" collapsed="false">
      <c r="A175" s="168"/>
      <c r="B175" s="228" t="s">
        <v>429</v>
      </c>
      <c r="C175" s="229" t="n">
        <v>92460</v>
      </c>
      <c r="D175" s="228" t="s">
        <v>172</v>
      </c>
      <c r="E175" s="228" t="s">
        <v>430</v>
      </c>
      <c r="F175" s="230" t="s">
        <v>189</v>
      </c>
      <c r="G175" s="231" t="n">
        <v>2032</v>
      </c>
      <c r="H175" s="232" t="n">
        <f aca="false">TRUNC(L175*(1-$C$13),2)</f>
        <v>138.61</v>
      </c>
      <c r="I175" s="233" t="n">
        <f aca="false">TRUNC((H175*(1+'DADOS GERAIS'!C$19)),2)</f>
        <v>173.56</v>
      </c>
      <c r="J175" s="233" t="n">
        <f aca="false">TRUNC(G175*I175,2)</f>
        <v>352673.92</v>
      </c>
      <c r="K175" s="234" t="n">
        <f aca="false">J175/$J$1092</f>
        <v>0.0323376606138376</v>
      </c>
      <c r="L175" s="54" t="n">
        <v>138.61</v>
      </c>
      <c r="M175" s="56"/>
      <c r="N175" s="207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4"/>
      <c r="AE175" s="54"/>
    </row>
    <row r="176" customFormat="false" ht="26.85" hidden="false" customHeight="false" outlineLevel="0" collapsed="false">
      <c r="A176" s="168"/>
      <c r="B176" s="228" t="s">
        <v>431</v>
      </c>
      <c r="C176" s="229" t="n">
        <v>92759</v>
      </c>
      <c r="D176" s="228" t="s">
        <v>172</v>
      </c>
      <c r="E176" s="228" t="s">
        <v>304</v>
      </c>
      <c r="F176" s="230" t="s">
        <v>227</v>
      </c>
      <c r="G176" s="231" t="n">
        <v>19.2</v>
      </c>
      <c r="H176" s="232" t="n">
        <f aca="false">TRUNC(L176*(1-$C$13),2)</f>
        <v>14.08</v>
      </c>
      <c r="I176" s="233" t="n">
        <f aca="false">TRUNC((H176*(1+'DADOS GERAIS'!C$19)),2)</f>
        <v>17.63</v>
      </c>
      <c r="J176" s="233" t="n">
        <f aca="false">TRUNC(G176*I176,2)</f>
        <v>338.49</v>
      </c>
      <c r="K176" s="234" t="n">
        <f aca="false">J176/$J$1092</f>
        <v>3.10370972176732E-005</v>
      </c>
      <c r="L176" s="54" t="n">
        <v>14.08</v>
      </c>
      <c r="M176" s="56"/>
      <c r="N176" s="207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4"/>
      <c r="AE176" s="54"/>
    </row>
    <row r="177" customFormat="false" ht="26.85" hidden="false" customHeight="false" outlineLevel="0" collapsed="false">
      <c r="A177" s="168"/>
      <c r="B177" s="228" t="s">
        <v>432</v>
      </c>
      <c r="C177" s="229" t="n">
        <v>92763</v>
      </c>
      <c r="D177" s="228" t="s">
        <v>172</v>
      </c>
      <c r="E177" s="228" t="s">
        <v>298</v>
      </c>
      <c r="F177" s="230" t="s">
        <v>227</v>
      </c>
      <c r="G177" s="231" t="n">
        <v>123.7</v>
      </c>
      <c r="H177" s="232" t="n">
        <f aca="false">TRUNC(L177*(1-$C$13),2)</f>
        <v>9.25</v>
      </c>
      <c r="I177" s="233" t="n">
        <f aca="false">TRUNC((H177*(1+'DADOS GERAIS'!C$19)),2)</f>
        <v>11.58</v>
      </c>
      <c r="J177" s="233" t="n">
        <f aca="false">TRUNC(G177*I177,2)</f>
        <v>1432.44</v>
      </c>
      <c r="K177" s="234" t="n">
        <f aca="false">J177/$J$1092</f>
        <v>0.000131344440126691</v>
      </c>
      <c r="L177" s="54" t="n">
        <v>9.25</v>
      </c>
      <c r="M177" s="56"/>
      <c r="N177" s="207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4"/>
      <c r="AE177" s="54"/>
    </row>
    <row r="178" customFormat="false" ht="26.85" hidden="false" customHeight="false" outlineLevel="0" collapsed="false">
      <c r="A178" s="168"/>
      <c r="B178" s="228" t="s">
        <v>433</v>
      </c>
      <c r="C178" s="241" t="s">
        <v>434</v>
      </c>
      <c r="D178" s="242" t="s">
        <v>161</v>
      </c>
      <c r="E178" s="228" t="s">
        <v>435</v>
      </c>
      <c r="F178" s="230" t="s">
        <v>184</v>
      </c>
      <c r="G178" s="231" t="n">
        <v>1.73</v>
      </c>
      <c r="H178" s="232" t="n">
        <f aca="false">TRUNC(L178*(1-$C$13),2)</f>
        <v>728.09</v>
      </c>
      <c r="I178" s="233" t="n">
        <f aca="false">TRUNC((H178*(1+'DADOS GERAIS'!C$19)),2)</f>
        <v>911.7</v>
      </c>
      <c r="J178" s="233" t="n">
        <f aca="false">TRUNC(G178*I178,2)</f>
        <v>1577.24</v>
      </c>
      <c r="K178" s="234" t="n">
        <f aca="false">J178/$J$1092</f>
        <v>0.000144621558142347</v>
      </c>
      <c r="L178" s="54" t="n">
        <v>728.09</v>
      </c>
      <c r="M178" s="56"/>
      <c r="N178" s="207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4"/>
      <c r="AE178" s="54"/>
    </row>
    <row r="179" customFormat="false" ht="15" hidden="false" customHeight="false" outlineLevel="0" collapsed="false">
      <c r="A179" s="168"/>
      <c r="B179" s="222" t="s">
        <v>436</v>
      </c>
      <c r="C179" s="222"/>
      <c r="D179" s="222"/>
      <c r="E179" s="222" t="s">
        <v>437</v>
      </c>
      <c r="F179" s="222"/>
      <c r="G179" s="223"/>
      <c r="H179" s="224"/>
      <c r="I179" s="222"/>
      <c r="J179" s="225" t="n">
        <f aca="false">SUM(J180:J183)</f>
        <v>4367.16</v>
      </c>
      <c r="K179" s="239" t="n">
        <f aca="false">J179/$J$1092</f>
        <v>0.000400437145809725</v>
      </c>
      <c r="L179" s="54"/>
      <c r="M179" s="56"/>
      <c r="N179" s="207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4"/>
      <c r="AE179" s="54"/>
    </row>
    <row r="180" customFormat="false" ht="26.85" hidden="false" customHeight="false" outlineLevel="0" collapsed="false">
      <c r="A180" s="168"/>
      <c r="B180" s="228" t="s">
        <v>438</v>
      </c>
      <c r="C180" s="229" t="n">
        <v>92515</v>
      </c>
      <c r="D180" s="228" t="s">
        <v>172</v>
      </c>
      <c r="E180" s="228" t="s">
        <v>439</v>
      </c>
      <c r="F180" s="230" t="s">
        <v>189</v>
      </c>
      <c r="G180" s="231" t="n">
        <v>13.5</v>
      </c>
      <c r="H180" s="232" t="n">
        <f aca="false">TRUNC(L180*(1-$C$13),2)</f>
        <v>91.55</v>
      </c>
      <c r="I180" s="233" t="n">
        <f aca="false">TRUNC((H180*(1+'DADOS GERAIS'!C$19)),2)</f>
        <v>114.63</v>
      </c>
      <c r="J180" s="233" t="n">
        <f aca="false">TRUNC(G180*I180,2)</f>
        <v>1547.5</v>
      </c>
      <c r="K180" s="234" t="n">
        <f aca="false">J180/$J$1092</f>
        <v>0.000141894614152115</v>
      </c>
      <c r="L180" s="54" t="n">
        <v>91.55</v>
      </c>
      <c r="M180" s="56"/>
      <c r="N180" s="207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4"/>
      <c r="AE180" s="54"/>
    </row>
    <row r="181" customFormat="false" ht="26.85" hidden="false" customHeight="false" outlineLevel="0" collapsed="false">
      <c r="A181" s="168"/>
      <c r="B181" s="228" t="s">
        <v>440</v>
      </c>
      <c r="C181" s="229" t="n">
        <v>92770</v>
      </c>
      <c r="D181" s="228" t="s">
        <v>172</v>
      </c>
      <c r="E181" s="228" t="s">
        <v>334</v>
      </c>
      <c r="F181" s="230" t="s">
        <v>227</v>
      </c>
      <c r="G181" s="231" t="n">
        <v>77.3</v>
      </c>
      <c r="H181" s="232" t="n">
        <f aca="false">TRUNC(L181*(1-$C$13),2)</f>
        <v>11.89</v>
      </c>
      <c r="I181" s="233" t="n">
        <f aca="false">TRUNC((H181*(1+'DADOS GERAIS'!C$19)),2)</f>
        <v>14.88</v>
      </c>
      <c r="J181" s="233" t="n">
        <f aca="false">TRUNC(G181*I181,2)</f>
        <v>1150.22</v>
      </c>
      <c r="K181" s="234" t="n">
        <f aca="false">J181/$J$1092</f>
        <v>0.000105466896988721</v>
      </c>
      <c r="L181" s="54" t="n">
        <v>11.89</v>
      </c>
      <c r="M181" s="56"/>
      <c r="N181" s="207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4"/>
      <c r="AE181" s="54"/>
    </row>
    <row r="182" customFormat="false" ht="26.85" hidden="false" customHeight="false" outlineLevel="0" collapsed="false">
      <c r="A182" s="168"/>
      <c r="B182" s="228" t="s">
        <v>441</v>
      </c>
      <c r="C182" s="241" t="s">
        <v>434</v>
      </c>
      <c r="D182" s="242" t="s">
        <v>161</v>
      </c>
      <c r="E182" s="228" t="s">
        <v>435</v>
      </c>
      <c r="F182" s="230" t="s">
        <v>184</v>
      </c>
      <c r="G182" s="231" t="n">
        <v>0.98</v>
      </c>
      <c r="H182" s="232" t="n">
        <f aca="false">TRUNC(L182*(1-$C$13),2)</f>
        <v>728.09</v>
      </c>
      <c r="I182" s="233" t="n">
        <f aca="false">TRUNC((H182*(1+'DADOS GERAIS'!C$19)),2)</f>
        <v>911.7</v>
      </c>
      <c r="J182" s="233" t="n">
        <f aca="false">TRUNC(G182*I182,2)</f>
        <v>893.46</v>
      </c>
      <c r="K182" s="234" t="n">
        <f aca="false">J182/$J$1092</f>
        <v>8.19238526399666E-005</v>
      </c>
      <c r="L182" s="54" t="n">
        <v>728.09</v>
      </c>
      <c r="M182" s="56"/>
      <c r="N182" s="207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4"/>
      <c r="AE182" s="54"/>
    </row>
    <row r="183" customFormat="false" ht="15" hidden="false" customHeight="false" outlineLevel="0" collapsed="false">
      <c r="A183" s="168"/>
      <c r="B183" s="228" t="s">
        <v>442</v>
      </c>
      <c r="C183" s="229" t="n">
        <v>98557</v>
      </c>
      <c r="D183" s="228" t="s">
        <v>172</v>
      </c>
      <c r="E183" s="228" t="s">
        <v>248</v>
      </c>
      <c r="F183" s="230" t="s">
        <v>189</v>
      </c>
      <c r="G183" s="231" t="n">
        <v>13.5</v>
      </c>
      <c r="H183" s="232" t="n">
        <f aca="false">TRUNC(L183*(1-$C$13),2)</f>
        <v>45.91</v>
      </c>
      <c r="I183" s="233" t="n">
        <f aca="false">TRUNC((H183*(1+'DADOS GERAIS'!C$19)),2)</f>
        <v>57.48</v>
      </c>
      <c r="J183" s="233" t="n">
        <f aca="false">TRUNC(G183*I183,2)</f>
        <v>775.98</v>
      </c>
      <c r="K183" s="234" t="n">
        <f aca="false">J183/$J$1092</f>
        <v>7.11517820289227E-005</v>
      </c>
      <c r="L183" s="54" t="n">
        <v>45.91</v>
      </c>
      <c r="M183" s="56"/>
      <c r="N183" s="207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4"/>
      <c r="AE183" s="54"/>
    </row>
    <row r="184" customFormat="false" ht="15" hidden="false" customHeight="false" outlineLevel="0" collapsed="false">
      <c r="A184" s="168"/>
      <c r="B184" s="222" t="s">
        <v>443</v>
      </c>
      <c r="C184" s="222"/>
      <c r="D184" s="222"/>
      <c r="E184" s="222" t="s">
        <v>444</v>
      </c>
      <c r="F184" s="222"/>
      <c r="G184" s="223"/>
      <c r="H184" s="223"/>
      <c r="I184" s="222"/>
      <c r="J184" s="225" t="n">
        <f aca="false">SUM(J185:J189)</f>
        <v>3444.45</v>
      </c>
      <c r="K184" s="239" t="n">
        <f aca="false">J184/$J$1092</f>
        <v>0.000315831278653474</v>
      </c>
      <c r="L184" s="54"/>
      <c r="M184" s="56"/>
      <c r="N184" s="207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4"/>
      <c r="AE184" s="54"/>
    </row>
    <row r="185" customFormat="false" ht="26.85" hidden="false" customHeight="false" outlineLevel="0" collapsed="false">
      <c r="A185" s="168"/>
      <c r="B185" s="228" t="s">
        <v>445</v>
      </c>
      <c r="C185" s="229" t="n">
        <v>92460</v>
      </c>
      <c r="D185" s="228" t="s">
        <v>172</v>
      </c>
      <c r="E185" s="228" t="s">
        <v>430</v>
      </c>
      <c r="F185" s="230" t="s">
        <v>189</v>
      </c>
      <c r="G185" s="231" t="n">
        <v>11.2</v>
      </c>
      <c r="H185" s="232" t="n">
        <f aca="false">TRUNC(L185*(1-$C$13),2)</f>
        <v>138.61</v>
      </c>
      <c r="I185" s="233" t="n">
        <f aca="false">TRUNC((H185*(1+'DADOS GERAIS'!C$19)),2)</f>
        <v>173.56</v>
      </c>
      <c r="J185" s="233" t="n">
        <f aca="false">TRUNC(G185*I185,2)</f>
        <v>1943.87</v>
      </c>
      <c r="K185" s="234" t="n">
        <f aca="false">J185/$J$1092</f>
        <v>0.000178238890863891</v>
      </c>
      <c r="L185" s="54" t="n">
        <v>138.61</v>
      </c>
      <c r="M185" s="56"/>
      <c r="N185" s="207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4"/>
      <c r="AE185" s="54"/>
    </row>
    <row r="186" customFormat="false" ht="26.85" hidden="false" customHeight="false" outlineLevel="0" collapsed="false">
      <c r="A186" s="168"/>
      <c r="B186" s="228" t="s">
        <v>446</v>
      </c>
      <c r="C186" s="229" t="n">
        <v>92759</v>
      </c>
      <c r="D186" s="228" t="s">
        <v>172</v>
      </c>
      <c r="E186" s="228" t="s">
        <v>304</v>
      </c>
      <c r="F186" s="230" t="s">
        <v>227</v>
      </c>
      <c r="G186" s="231" t="n">
        <v>11.7</v>
      </c>
      <c r="H186" s="232" t="n">
        <f aca="false">TRUNC(L186*(1-$C$13),2)</f>
        <v>14.08</v>
      </c>
      <c r="I186" s="233" t="n">
        <f aca="false">TRUNC((H186*(1+'DADOS GERAIS'!C$19)),2)</f>
        <v>17.63</v>
      </c>
      <c r="J186" s="233" t="n">
        <f aca="false">TRUNC(G186*I186,2)</f>
        <v>206.27</v>
      </c>
      <c r="K186" s="234" t="n">
        <f aca="false">J186/$J$1092</f>
        <v>1.89134746760302E-005</v>
      </c>
      <c r="L186" s="54" t="n">
        <v>14.08</v>
      </c>
      <c r="M186" s="56"/>
      <c r="N186" s="207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4"/>
      <c r="AE186" s="54"/>
    </row>
    <row r="187" customFormat="false" ht="26.85" hidden="false" customHeight="false" outlineLevel="0" collapsed="false">
      <c r="A187" s="168"/>
      <c r="B187" s="228" t="s">
        <v>447</v>
      </c>
      <c r="C187" s="229" t="n">
        <v>92761</v>
      </c>
      <c r="D187" s="228" t="s">
        <v>172</v>
      </c>
      <c r="E187" s="228" t="s">
        <v>315</v>
      </c>
      <c r="F187" s="230" t="s">
        <v>227</v>
      </c>
      <c r="G187" s="231" t="n">
        <v>3</v>
      </c>
      <c r="H187" s="232" t="n">
        <f aca="false">TRUNC(L187*(1-$C$13),2)</f>
        <v>12.39</v>
      </c>
      <c r="I187" s="233" t="n">
        <f aca="false">TRUNC((H187*(1+'DADOS GERAIS'!C$19)),2)</f>
        <v>15.51</v>
      </c>
      <c r="J187" s="233" t="n">
        <f aca="false">TRUNC(G187*I187,2)</f>
        <v>46.53</v>
      </c>
      <c r="K187" s="234" t="n">
        <f aca="false">J187/$J$1092</f>
        <v>4.26646616898087E-006</v>
      </c>
      <c r="L187" s="54" t="n">
        <v>12.39</v>
      </c>
      <c r="M187" s="56"/>
      <c r="N187" s="207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4"/>
      <c r="AE187" s="54"/>
    </row>
    <row r="188" customFormat="false" ht="26.85" hidden="false" customHeight="false" outlineLevel="0" collapsed="false">
      <c r="A188" s="168"/>
      <c r="B188" s="228" t="s">
        <v>448</v>
      </c>
      <c r="C188" s="229" t="n">
        <v>92762</v>
      </c>
      <c r="D188" s="228" t="s">
        <v>172</v>
      </c>
      <c r="E188" s="228" t="s">
        <v>296</v>
      </c>
      <c r="F188" s="230" t="s">
        <v>227</v>
      </c>
      <c r="G188" s="231" t="n">
        <v>34.9</v>
      </c>
      <c r="H188" s="232" t="n">
        <f aca="false">TRUNC(L188*(1-$C$13),2)</f>
        <v>11.03</v>
      </c>
      <c r="I188" s="233" t="n">
        <f aca="false">TRUNC((H188*(1+'DADOS GERAIS'!C$19)),2)</f>
        <v>13.81</v>
      </c>
      <c r="J188" s="233" t="n">
        <f aca="false">TRUNC(G188*I188,2)</f>
        <v>481.96</v>
      </c>
      <c r="K188" s="234" t="n">
        <f aca="false">J188/$J$1092</f>
        <v>4.41922638040408E-005</v>
      </c>
      <c r="L188" s="54" t="n">
        <v>11.03</v>
      </c>
      <c r="M188" s="56"/>
      <c r="N188" s="207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4"/>
      <c r="AE188" s="54"/>
    </row>
    <row r="189" customFormat="false" ht="26.85" hidden="false" customHeight="false" outlineLevel="0" collapsed="false">
      <c r="A189" s="168"/>
      <c r="B189" s="228" t="s">
        <v>449</v>
      </c>
      <c r="C189" s="241" t="s">
        <v>434</v>
      </c>
      <c r="D189" s="242" t="s">
        <v>161</v>
      </c>
      <c r="E189" s="228" t="s">
        <v>435</v>
      </c>
      <c r="F189" s="230" t="s">
        <v>184</v>
      </c>
      <c r="G189" s="231" t="n">
        <v>0.84</v>
      </c>
      <c r="H189" s="232" t="n">
        <f aca="false">TRUNC(L189*(1-$C$13),2)</f>
        <v>728.09</v>
      </c>
      <c r="I189" s="233" t="n">
        <f aca="false">TRUNC((H189*(1+'DADOS GERAIS'!C$19)),2)</f>
        <v>911.7</v>
      </c>
      <c r="J189" s="233" t="n">
        <f aca="false">TRUNC(G189*I189,2)</f>
        <v>765.82</v>
      </c>
      <c r="K189" s="234" t="n">
        <f aca="false">J189/$J$1092</f>
        <v>7.02201831405314E-005</v>
      </c>
      <c r="L189" s="54" t="n">
        <v>728.09</v>
      </c>
      <c r="M189" s="56"/>
      <c r="N189" s="207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4"/>
      <c r="AE189" s="54"/>
    </row>
    <row r="190" customFormat="false" ht="15" hidden="false" customHeight="false" outlineLevel="0" collapsed="false">
      <c r="A190" s="168"/>
      <c r="B190" s="222" t="s">
        <v>450</v>
      </c>
      <c r="C190" s="222"/>
      <c r="D190" s="222"/>
      <c r="E190" s="222" t="s">
        <v>451</v>
      </c>
      <c r="F190" s="222"/>
      <c r="G190" s="223"/>
      <c r="H190" s="224"/>
      <c r="I190" s="222"/>
      <c r="J190" s="225" t="n">
        <f aca="false">SUM(J191)</f>
        <v>4125.7</v>
      </c>
      <c r="K190" s="239" t="n">
        <f aca="false">J190/$J$1092</f>
        <v>0.000378297001361796</v>
      </c>
      <c r="L190" s="54"/>
      <c r="M190" s="56"/>
      <c r="N190" s="207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4"/>
      <c r="AE190" s="54"/>
    </row>
    <row r="191" customFormat="false" ht="15" hidden="false" customHeight="false" outlineLevel="0" collapsed="false">
      <c r="A191" s="168"/>
      <c r="B191" s="228" t="s">
        <v>452</v>
      </c>
      <c r="C191" s="229" t="n">
        <v>111608</v>
      </c>
      <c r="D191" s="228" t="s">
        <v>453</v>
      </c>
      <c r="E191" s="242" t="s">
        <v>454</v>
      </c>
      <c r="F191" s="230" t="s">
        <v>216</v>
      </c>
      <c r="G191" s="231" t="n">
        <v>5</v>
      </c>
      <c r="H191" s="232" t="n">
        <f aca="false">TRUNC(L191*(1-$C$13),2)</f>
        <v>658.96</v>
      </c>
      <c r="I191" s="233" t="n">
        <f aca="false">TRUNC((H191*(1+'DADOS GERAIS'!C$19)),2)</f>
        <v>825.14</v>
      </c>
      <c r="J191" s="233" t="n">
        <f aca="false">TRUNC(G191*I191,2)</f>
        <v>4125.7</v>
      </c>
      <c r="K191" s="234" t="n">
        <f aca="false">J191/$J$1092</f>
        <v>0.000378297001361796</v>
      </c>
      <c r="L191" s="54" t="n">
        <v>658.96</v>
      </c>
      <c r="M191" s="56"/>
      <c r="N191" s="207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4"/>
      <c r="AE191" s="54"/>
    </row>
    <row r="192" customFormat="false" ht="15" hidden="false" customHeight="false" outlineLevel="0" collapsed="false">
      <c r="A192" s="168"/>
      <c r="B192" s="222" t="s">
        <v>455</v>
      </c>
      <c r="C192" s="222"/>
      <c r="D192" s="222"/>
      <c r="E192" s="222" t="s">
        <v>456</v>
      </c>
      <c r="F192" s="222"/>
      <c r="G192" s="223"/>
      <c r="H192" s="224"/>
      <c r="I192" s="222"/>
      <c r="J192" s="225" t="n">
        <f aca="false">J193+J200+J205+J211</f>
        <v>16684.13</v>
      </c>
      <c r="K192" s="239" t="n">
        <f aca="false">J192/$J$1092</f>
        <v>0.00152981466159206</v>
      </c>
      <c r="L192" s="54"/>
      <c r="M192" s="56"/>
      <c r="N192" s="207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4"/>
      <c r="AE192" s="54"/>
    </row>
    <row r="193" customFormat="false" ht="15" hidden="false" customHeight="false" outlineLevel="0" collapsed="false">
      <c r="A193" s="168"/>
      <c r="B193" s="222" t="s">
        <v>457</v>
      </c>
      <c r="C193" s="222"/>
      <c r="D193" s="222"/>
      <c r="E193" s="222" t="s">
        <v>393</v>
      </c>
      <c r="F193" s="222"/>
      <c r="G193" s="223"/>
      <c r="H193" s="224"/>
      <c r="I193" s="222"/>
      <c r="J193" s="225" t="n">
        <f aca="false">SUM(J194:J199)</f>
        <v>6870.89</v>
      </c>
      <c r="K193" s="239" t="n">
        <f aca="false">J193/$J$1092</f>
        <v>0.000630011169907349</v>
      </c>
      <c r="L193" s="54"/>
      <c r="M193" s="56"/>
      <c r="N193" s="207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4"/>
      <c r="AE193" s="54"/>
    </row>
    <row r="194" customFormat="false" ht="26.85" hidden="false" customHeight="false" outlineLevel="0" collapsed="false">
      <c r="A194" s="168"/>
      <c r="B194" s="228" t="s">
        <v>458</v>
      </c>
      <c r="C194" s="229" t="n">
        <v>99059</v>
      </c>
      <c r="D194" s="228" t="s">
        <v>172</v>
      </c>
      <c r="E194" s="228" t="s">
        <v>215</v>
      </c>
      <c r="F194" s="230" t="s">
        <v>216</v>
      </c>
      <c r="G194" s="231" t="n">
        <v>22</v>
      </c>
      <c r="H194" s="232" t="n">
        <f aca="false">TRUNC(L194*(1-$C$13),2)</f>
        <v>62.71</v>
      </c>
      <c r="I194" s="233" t="n">
        <f aca="false">TRUNC((H194*(1+'DADOS GERAIS'!C$19)),2)</f>
        <v>78.52</v>
      </c>
      <c r="J194" s="233" t="n">
        <f aca="false">TRUNC(G194*I194,2)</f>
        <v>1727.44</v>
      </c>
      <c r="K194" s="234" t="n">
        <f aca="false">J194/$J$1092</f>
        <v>0.000158393817299469</v>
      </c>
      <c r="L194" s="54" t="n">
        <v>62.71</v>
      </c>
      <c r="M194" s="56"/>
      <c r="N194" s="207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4"/>
      <c r="AE194" s="54"/>
    </row>
    <row r="195" customFormat="false" ht="15" hidden="false" customHeight="false" outlineLevel="0" collapsed="false">
      <c r="A195" s="168"/>
      <c r="B195" s="228" t="s">
        <v>459</v>
      </c>
      <c r="C195" s="229" t="n">
        <v>93358</v>
      </c>
      <c r="D195" s="228" t="s">
        <v>172</v>
      </c>
      <c r="E195" s="228" t="s">
        <v>218</v>
      </c>
      <c r="F195" s="230" t="s">
        <v>193</v>
      </c>
      <c r="G195" s="231" t="n">
        <v>3.8</v>
      </c>
      <c r="H195" s="232" t="n">
        <f aca="false">TRUNC(L195*(1-$C$13),2)</f>
        <v>92.88</v>
      </c>
      <c r="I195" s="233" t="n">
        <f aca="false">TRUNC((H195*(1+'DADOS GERAIS'!C$19)),2)</f>
        <v>116.3</v>
      </c>
      <c r="J195" s="233" t="n">
        <f aca="false">TRUNC(G195*I195,2)</f>
        <v>441.94</v>
      </c>
      <c r="K195" s="234" t="n">
        <f aca="false">J195/$J$1092</f>
        <v>4.05227177889406E-005</v>
      </c>
      <c r="L195" s="54" t="n">
        <v>92.88</v>
      </c>
      <c r="M195" s="56"/>
      <c r="N195" s="207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4"/>
      <c r="AE195" s="54"/>
    </row>
    <row r="196" customFormat="false" ht="15" hidden="false" customHeight="false" outlineLevel="0" collapsed="false">
      <c r="A196" s="168"/>
      <c r="B196" s="228" t="s">
        <v>460</v>
      </c>
      <c r="C196" s="229" t="n">
        <v>93382</v>
      </c>
      <c r="D196" s="228" t="s">
        <v>172</v>
      </c>
      <c r="E196" s="228" t="s">
        <v>246</v>
      </c>
      <c r="F196" s="230" t="s">
        <v>193</v>
      </c>
      <c r="G196" s="231" t="n">
        <v>15</v>
      </c>
      <c r="H196" s="232" t="n">
        <f aca="false">TRUNC(L196*(1-$C$13),2)</f>
        <v>29.12</v>
      </c>
      <c r="I196" s="233" t="n">
        <f aca="false">TRUNC((H196*(1+'DADOS GERAIS'!C$19)),2)</f>
        <v>36.46</v>
      </c>
      <c r="J196" s="233" t="n">
        <f aca="false">TRUNC(G196*I196,2)</f>
        <v>546.9</v>
      </c>
      <c r="K196" s="234" t="n">
        <f aca="false">J196/$J$1092</f>
        <v>5.0146794494211E-005</v>
      </c>
      <c r="L196" s="54" t="n">
        <v>29.12</v>
      </c>
      <c r="M196" s="56"/>
      <c r="N196" s="207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4"/>
      <c r="AE196" s="54"/>
    </row>
    <row r="197" customFormat="false" ht="26.85" hidden="false" customHeight="false" outlineLevel="0" collapsed="false">
      <c r="A197" s="168"/>
      <c r="B197" s="228" t="s">
        <v>461</v>
      </c>
      <c r="C197" s="229" t="n">
        <v>96534</v>
      </c>
      <c r="D197" s="228" t="s">
        <v>172</v>
      </c>
      <c r="E197" s="228" t="s">
        <v>224</v>
      </c>
      <c r="F197" s="230" t="s">
        <v>189</v>
      </c>
      <c r="G197" s="231" t="n">
        <v>5.94</v>
      </c>
      <c r="H197" s="232" t="n">
        <f aca="false">TRUNC(L197*(1-$C$13),2)</f>
        <v>74.53</v>
      </c>
      <c r="I197" s="233" t="n">
        <f aca="false">TRUNC((H197*(1+'DADOS GERAIS'!C$19)),2)</f>
        <v>93.32</v>
      </c>
      <c r="J197" s="233" t="n">
        <f aca="false">TRUNC(G197*I197,2)</f>
        <v>554.32</v>
      </c>
      <c r="K197" s="234" t="n">
        <f aca="false">J197/$J$1092</f>
        <v>5.08271550997093E-005</v>
      </c>
      <c r="L197" s="54" t="n">
        <v>74.53</v>
      </c>
      <c r="M197" s="56"/>
      <c r="N197" s="207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4"/>
      <c r="AE197" s="54"/>
    </row>
    <row r="198" customFormat="false" ht="15" hidden="false" customHeight="false" outlineLevel="0" collapsed="false">
      <c r="A198" s="168"/>
      <c r="B198" s="228" t="s">
        <v>462</v>
      </c>
      <c r="C198" s="229" t="n">
        <v>96546</v>
      </c>
      <c r="D198" s="228" t="s">
        <v>172</v>
      </c>
      <c r="E198" s="228" t="s">
        <v>233</v>
      </c>
      <c r="F198" s="230" t="s">
        <v>227</v>
      </c>
      <c r="G198" s="231" t="n">
        <v>42.7</v>
      </c>
      <c r="H198" s="232" t="n">
        <f aca="false">TRUNC(L198*(1-$C$13),2)</f>
        <v>14.1</v>
      </c>
      <c r="I198" s="233" t="n">
        <f aca="false">TRUNC((H198*(1+'DADOS GERAIS'!C$19)),2)</f>
        <v>17.65</v>
      </c>
      <c r="J198" s="233" t="n">
        <f aca="false">TRUNC(G198*I198,2)</f>
        <v>753.65</v>
      </c>
      <c r="K198" s="234" t="n">
        <f aca="false">J198/$J$1092</f>
        <v>6.91042817161494E-005</v>
      </c>
      <c r="L198" s="54" t="n">
        <v>14.1</v>
      </c>
      <c r="M198" s="56"/>
      <c r="N198" s="207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4"/>
      <c r="AE198" s="54"/>
    </row>
    <row r="199" customFormat="false" ht="26.85" hidden="false" customHeight="false" outlineLevel="0" collapsed="false">
      <c r="A199" s="168"/>
      <c r="B199" s="228" t="s">
        <v>463</v>
      </c>
      <c r="C199" s="229" t="n">
        <v>96557</v>
      </c>
      <c r="D199" s="228" t="s">
        <v>172</v>
      </c>
      <c r="E199" s="228" t="s">
        <v>400</v>
      </c>
      <c r="F199" s="230" t="s">
        <v>193</v>
      </c>
      <c r="G199" s="231" t="n">
        <v>2.9</v>
      </c>
      <c r="H199" s="232" t="n">
        <f aca="false">TRUNC(L199*(1-$C$13),2)</f>
        <v>783.91</v>
      </c>
      <c r="I199" s="233" t="n">
        <f aca="false">TRUNC((H199*(1+'DADOS GERAIS'!C$19)),2)</f>
        <v>981.6</v>
      </c>
      <c r="J199" s="233" t="n">
        <f aca="false">TRUNC(G199*I199,2)</f>
        <v>2846.64</v>
      </c>
      <c r="K199" s="234" t="n">
        <f aca="false">J199/$J$1092</f>
        <v>0.000261016403508869</v>
      </c>
      <c r="L199" s="54" t="n">
        <v>783.91</v>
      </c>
      <c r="M199" s="56"/>
      <c r="N199" s="207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4"/>
      <c r="AE199" s="54"/>
    </row>
    <row r="200" customFormat="false" ht="15" hidden="false" customHeight="false" outlineLevel="0" collapsed="false">
      <c r="A200" s="168"/>
      <c r="B200" s="222" t="s">
        <v>464</v>
      </c>
      <c r="C200" s="222"/>
      <c r="D200" s="222"/>
      <c r="E200" s="222" t="s">
        <v>290</v>
      </c>
      <c r="F200" s="222"/>
      <c r="G200" s="223"/>
      <c r="H200" s="224"/>
      <c r="I200" s="222"/>
      <c r="J200" s="225" t="n">
        <f aca="false">SUM(J201:J204)</f>
        <v>976.29</v>
      </c>
      <c r="K200" s="239" t="n">
        <f aca="false">J200/$J$1092</f>
        <v>8.95187675932588E-005</v>
      </c>
      <c r="L200" s="54"/>
      <c r="M200" s="56"/>
      <c r="N200" s="207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4"/>
      <c r="AE200" s="54"/>
    </row>
    <row r="201" customFormat="false" ht="26.85" hidden="false" customHeight="false" outlineLevel="0" collapsed="false">
      <c r="A201" s="168"/>
      <c r="B201" s="228" t="s">
        <v>465</v>
      </c>
      <c r="C201" s="229" t="n">
        <v>92423</v>
      </c>
      <c r="D201" s="228" t="s">
        <v>172</v>
      </c>
      <c r="E201" s="228" t="s">
        <v>421</v>
      </c>
      <c r="F201" s="230" t="s">
        <v>189</v>
      </c>
      <c r="G201" s="231" t="n">
        <v>4.32</v>
      </c>
      <c r="H201" s="232" t="n">
        <f aca="false">TRUNC(L201*(1-$C$13),2)</f>
        <v>78.47</v>
      </c>
      <c r="I201" s="233" t="n">
        <f aca="false">TRUNC((H201*(1+'DADOS GERAIS'!C$19)),2)</f>
        <v>98.25</v>
      </c>
      <c r="J201" s="233" t="n">
        <f aca="false">TRUNC(G201*I201,2)</f>
        <v>424.44</v>
      </c>
      <c r="K201" s="234" t="n">
        <f aca="false">J201/$J$1092</f>
        <v>3.8918093719369E-005</v>
      </c>
      <c r="L201" s="54" t="n">
        <v>78.47</v>
      </c>
      <c r="M201" s="56"/>
      <c r="N201" s="207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4"/>
      <c r="AE201" s="54"/>
    </row>
    <row r="202" customFormat="false" ht="26.85" hidden="false" customHeight="false" outlineLevel="0" collapsed="false">
      <c r="A202" s="168"/>
      <c r="B202" s="228" t="s">
        <v>466</v>
      </c>
      <c r="C202" s="229" t="n">
        <v>92762</v>
      </c>
      <c r="D202" s="228" t="s">
        <v>172</v>
      </c>
      <c r="E202" s="228" t="s">
        <v>296</v>
      </c>
      <c r="F202" s="230" t="s">
        <v>227</v>
      </c>
      <c r="G202" s="231" t="n">
        <v>17.8</v>
      </c>
      <c r="H202" s="232" t="n">
        <f aca="false">TRUNC(L202*(1-$C$13),2)</f>
        <v>11.03</v>
      </c>
      <c r="I202" s="233" t="n">
        <f aca="false">TRUNC((H202*(1+'DADOS GERAIS'!C$19)),2)</f>
        <v>13.81</v>
      </c>
      <c r="J202" s="233" t="n">
        <f aca="false">TRUNC(G202*I202,2)</f>
        <v>245.81</v>
      </c>
      <c r="K202" s="234" t="n">
        <f aca="false">J202/$J$1092</f>
        <v>2.25390081452222E-005</v>
      </c>
      <c r="L202" s="54" t="n">
        <v>11.03</v>
      </c>
      <c r="M202" s="56"/>
      <c r="N202" s="207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4"/>
      <c r="AE202" s="54"/>
    </row>
    <row r="203" customFormat="false" ht="26.85" hidden="false" customHeight="false" outlineLevel="0" collapsed="false">
      <c r="A203" s="168"/>
      <c r="B203" s="228" t="s">
        <v>467</v>
      </c>
      <c r="C203" s="229" t="n">
        <v>92759</v>
      </c>
      <c r="D203" s="228" t="s">
        <v>172</v>
      </c>
      <c r="E203" s="228" t="s">
        <v>304</v>
      </c>
      <c r="F203" s="230" t="s">
        <v>227</v>
      </c>
      <c r="G203" s="231" t="n">
        <v>6.5</v>
      </c>
      <c r="H203" s="232" t="n">
        <f aca="false">TRUNC(L203*(1-$C$13),2)</f>
        <v>14.08</v>
      </c>
      <c r="I203" s="233" t="n">
        <f aca="false">TRUNC((H203*(1+'DADOS GERAIS'!C$19)),2)</f>
        <v>17.63</v>
      </c>
      <c r="J203" s="233" t="n">
        <f aca="false">TRUNC(G203*I203,2)</f>
        <v>114.59</v>
      </c>
      <c r="K203" s="234" t="n">
        <f aca="false">J203/$J$1092</f>
        <v>1.05070784075546E-005</v>
      </c>
      <c r="L203" s="54" t="n">
        <v>14.08</v>
      </c>
      <c r="M203" s="56"/>
      <c r="N203" s="207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4"/>
      <c r="AE203" s="54"/>
    </row>
    <row r="204" customFormat="false" ht="26.85" hidden="false" customHeight="false" outlineLevel="0" collapsed="false">
      <c r="A204" s="168"/>
      <c r="B204" s="228" t="s">
        <v>468</v>
      </c>
      <c r="C204" s="241" t="s">
        <v>426</v>
      </c>
      <c r="D204" s="242" t="s">
        <v>161</v>
      </c>
      <c r="E204" s="228" t="s">
        <v>427</v>
      </c>
      <c r="F204" s="230" t="s">
        <v>184</v>
      </c>
      <c r="G204" s="231" t="n">
        <v>0.21</v>
      </c>
      <c r="H204" s="232" t="n">
        <f aca="false">TRUNC(L204*(1-$C$13),2)</f>
        <v>728.09</v>
      </c>
      <c r="I204" s="233" t="n">
        <f aca="false">TRUNC((H204*(1+'DADOS GERAIS'!C$19)),2)</f>
        <v>911.7</v>
      </c>
      <c r="J204" s="233" t="n">
        <f aca="false">TRUNC(G204*I204,2)</f>
        <v>191.45</v>
      </c>
      <c r="K204" s="234" t="n">
        <f aca="false">J204/$J$1092</f>
        <v>1.7554587321113E-005</v>
      </c>
      <c r="L204" s="54" t="n">
        <v>728.09</v>
      </c>
      <c r="M204" s="56"/>
      <c r="N204" s="207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4"/>
      <c r="AE204" s="54"/>
    </row>
    <row r="205" customFormat="false" ht="15" hidden="false" customHeight="false" outlineLevel="0" collapsed="false">
      <c r="A205" s="168"/>
      <c r="B205" s="222" t="s">
        <v>469</v>
      </c>
      <c r="C205" s="222"/>
      <c r="D205" s="222"/>
      <c r="E205" s="222" t="s">
        <v>402</v>
      </c>
      <c r="F205" s="222"/>
      <c r="G205" s="223"/>
      <c r="H205" s="224"/>
      <c r="I205" s="222"/>
      <c r="J205" s="225" t="n">
        <f aca="false">SUM(J206:J210)</f>
        <v>4349.84</v>
      </c>
      <c r="K205" s="239" t="n">
        <f aca="false">J205/$J$1092</f>
        <v>0.000398849026444869</v>
      </c>
      <c r="L205" s="54"/>
      <c r="M205" s="56"/>
      <c r="N205" s="207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4"/>
      <c r="AE205" s="54"/>
    </row>
    <row r="206" customFormat="false" ht="26.85" hidden="false" customHeight="false" outlineLevel="0" collapsed="false">
      <c r="A206" s="168"/>
      <c r="B206" s="228" t="s">
        <v>470</v>
      </c>
      <c r="C206" s="229" t="n">
        <v>96536</v>
      </c>
      <c r="D206" s="228" t="s">
        <v>172</v>
      </c>
      <c r="E206" s="228" t="s">
        <v>404</v>
      </c>
      <c r="F206" s="230" t="s">
        <v>189</v>
      </c>
      <c r="G206" s="231" t="n">
        <v>15</v>
      </c>
      <c r="H206" s="232" t="n">
        <f aca="false">TRUNC(L206*(1-$C$13),2)</f>
        <v>64.38</v>
      </c>
      <c r="I206" s="233" t="n">
        <f aca="false">TRUNC((H206*(1+'DADOS GERAIS'!C$19)),2)</f>
        <v>80.61</v>
      </c>
      <c r="J206" s="233" t="n">
        <f aca="false">TRUNC(G206*I206,2)</f>
        <v>1209.15</v>
      </c>
      <c r="K206" s="234" t="n">
        <f aca="false">J206/$J$1092</f>
        <v>0.000110870353926998</v>
      </c>
      <c r="L206" s="54" t="n">
        <v>64.38</v>
      </c>
      <c r="M206" s="56"/>
      <c r="N206" s="207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4"/>
      <c r="AE206" s="54"/>
    </row>
    <row r="207" customFormat="false" ht="26.85" hidden="false" customHeight="false" outlineLevel="0" collapsed="false">
      <c r="A207" s="168"/>
      <c r="B207" s="228" t="s">
        <v>471</v>
      </c>
      <c r="C207" s="229" t="n">
        <v>104919</v>
      </c>
      <c r="D207" s="228" t="s">
        <v>172</v>
      </c>
      <c r="E207" s="228" t="s">
        <v>472</v>
      </c>
      <c r="F207" s="230" t="s">
        <v>227</v>
      </c>
      <c r="G207" s="231" t="n">
        <v>43.1</v>
      </c>
      <c r="H207" s="232" t="n">
        <f aca="false">TRUNC(L207*(1-$C$13),2)</f>
        <v>12.79</v>
      </c>
      <c r="I207" s="233" t="n">
        <f aca="false">TRUNC((H207*(1+'DADOS GERAIS'!C$19)),2)</f>
        <v>16.01</v>
      </c>
      <c r="J207" s="233" t="n">
        <f aca="false">TRUNC(G207*I207,2)</f>
        <v>690.03</v>
      </c>
      <c r="K207" s="234" t="n">
        <f aca="false">J207/$J$1092</f>
        <v>6.32707855272269E-005</v>
      </c>
      <c r="L207" s="54" t="n">
        <v>12.79</v>
      </c>
      <c r="M207" s="56"/>
      <c r="N207" s="207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4"/>
      <c r="AE207" s="54"/>
    </row>
    <row r="208" customFormat="false" ht="26.85" hidden="false" customHeight="false" outlineLevel="0" collapsed="false">
      <c r="A208" s="168"/>
      <c r="B208" s="228" t="s">
        <v>473</v>
      </c>
      <c r="C208" s="229" t="n">
        <v>104916</v>
      </c>
      <c r="D208" s="228" t="s">
        <v>172</v>
      </c>
      <c r="E208" s="228" t="s">
        <v>474</v>
      </c>
      <c r="F208" s="230" t="s">
        <v>227</v>
      </c>
      <c r="G208" s="231" t="n">
        <v>15.4</v>
      </c>
      <c r="H208" s="232" t="n">
        <f aca="false">TRUNC(L208*(1-$C$13),2)</f>
        <v>16.82</v>
      </c>
      <c r="I208" s="233" t="n">
        <f aca="false">TRUNC((H208*(1+'DADOS GERAIS'!C$19)),2)</f>
        <v>21.06</v>
      </c>
      <c r="J208" s="233" t="n">
        <f aca="false">TRUNC(G208*I208,2)</f>
        <v>324.32</v>
      </c>
      <c r="K208" s="234" t="n">
        <f aca="false">J208/$J$1092</f>
        <v>2.97378101853401E-005</v>
      </c>
      <c r="L208" s="54" t="n">
        <v>16.82</v>
      </c>
      <c r="M208" s="56"/>
      <c r="N208" s="207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4"/>
      <c r="AE208" s="54"/>
    </row>
    <row r="209" customFormat="false" ht="26.85" hidden="false" customHeight="false" outlineLevel="0" collapsed="false">
      <c r="A209" s="168"/>
      <c r="B209" s="228" t="s">
        <v>475</v>
      </c>
      <c r="C209" s="229" t="n">
        <v>96557</v>
      </c>
      <c r="D209" s="228" t="s">
        <v>172</v>
      </c>
      <c r="E209" s="228" t="s">
        <v>400</v>
      </c>
      <c r="F209" s="230" t="s">
        <v>193</v>
      </c>
      <c r="G209" s="231" t="n">
        <v>1.2</v>
      </c>
      <c r="H209" s="232" t="n">
        <f aca="false">TRUNC(L209*(1-$C$13),2)</f>
        <v>783.91</v>
      </c>
      <c r="I209" s="233" t="n">
        <f aca="false">TRUNC((H209*(1+'DADOS GERAIS'!C$19)),2)</f>
        <v>981.6</v>
      </c>
      <c r="J209" s="233" t="n">
        <f aca="false">TRUNC(G209*I209,2)</f>
        <v>1177.92</v>
      </c>
      <c r="K209" s="234" t="n">
        <f aca="false">J209/$J$1092</f>
        <v>0.000108006787658843</v>
      </c>
      <c r="L209" s="54" t="n">
        <v>783.91</v>
      </c>
      <c r="M209" s="56"/>
      <c r="N209" s="207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4"/>
      <c r="AE209" s="54"/>
    </row>
    <row r="210" customFormat="false" ht="15" hidden="false" customHeight="false" outlineLevel="0" collapsed="false">
      <c r="A210" s="168"/>
      <c r="B210" s="228" t="s">
        <v>476</v>
      </c>
      <c r="C210" s="229" t="n">
        <v>98557</v>
      </c>
      <c r="D210" s="228" t="s">
        <v>172</v>
      </c>
      <c r="E210" s="228" t="s">
        <v>248</v>
      </c>
      <c r="F210" s="230" t="s">
        <v>189</v>
      </c>
      <c r="G210" s="231" t="n">
        <v>16.5</v>
      </c>
      <c r="H210" s="232" t="n">
        <f aca="false">TRUNC(L210*(1-$C$13),2)</f>
        <v>45.91</v>
      </c>
      <c r="I210" s="233" t="n">
        <f aca="false">TRUNC((H210*(1+'DADOS GERAIS'!C$19)),2)</f>
        <v>57.48</v>
      </c>
      <c r="J210" s="233" t="n">
        <f aca="false">TRUNC(G210*I210,2)</f>
        <v>948.42</v>
      </c>
      <c r="K210" s="234" t="n">
        <f aca="false">J210/$J$1092</f>
        <v>8.69632891464611E-005</v>
      </c>
      <c r="L210" s="54" t="n">
        <v>45.91</v>
      </c>
      <c r="M210" s="56"/>
      <c r="N210" s="207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4"/>
      <c r="AE210" s="54"/>
    </row>
    <row r="211" customFormat="false" ht="15" hidden="false" customHeight="false" outlineLevel="0" collapsed="false">
      <c r="A211" s="168"/>
      <c r="B211" s="222" t="s">
        <v>477</v>
      </c>
      <c r="C211" s="222"/>
      <c r="D211" s="222"/>
      <c r="E211" s="222" t="s">
        <v>410</v>
      </c>
      <c r="F211" s="222"/>
      <c r="G211" s="223"/>
      <c r="H211" s="224"/>
      <c r="I211" s="222"/>
      <c r="J211" s="225" t="n">
        <f aca="false">SUM(J212:J217)</f>
        <v>4487.11</v>
      </c>
      <c r="K211" s="239" t="n">
        <f aca="false">J211/$J$1092</f>
        <v>0.000411435697646588</v>
      </c>
      <c r="L211" s="54"/>
      <c r="M211" s="56"/>
      <c r="N211" s="207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4"/>
      <c r="AE211" s="54"/>
    </row>
    <row r="212" customFormat="false" ht="26.85" hidden="false" customHeight="false" outlineLevel="0" collapsed="false">
      <c r="A212" s="168"/>
      <c r="B212" s="228" t="s">
        <v>478</v>
      </c>
      <c r="C212" s="229" t="n">
        <v>100324</v>
      </c>
      <c r="D212" s="228" t="s">
        <v>172</v>
      </c>
      <c r="E212" s="228" t="s">
        <v>222</v>
      </c>
      <c r="F212" s="230" t="s">
        <v>193</v>
      </c>
      <c r="G212" s="231" t="n">
        <v>0.9</v>
      </c>
      <c r="H212" s="232" t="n">
        <f aca="false">TRUNC(L212*(1-$C$13),2)</f>
        <v>175.09</v>
      </c>
      <c r="I212" s="233" t="n">
        <f aca="false">TRUNC((H212*(1+'DADOS GERAIS'!C$19)),2)</f>
        <v>219.24</v>
      </c>
      <c r="J212" s="233" t="n">
        <f aca="false">TRUNC(G212*I212,2)</f>
        <v>197.31</v>
      </c>
      <c r="K212" s="234" t="n">
        <f aca="false">J212/$J$1092</f>
        <v>1.80919071524095E-005</v>
      </c>
      <c r="L212" s="54" t="n">
        <v>175.09</v>
      </c>
      <c r="M212" s="56"/>
      <c r="N212" s="207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4"/>
      <c r="AE212" s="54"/>
    </row>
    <row r="213" customFormat="false" ht="26.85" hidden="false" customHeight="false" outlineLevel="0" collapsed="false">
      <c r="A213" s="168"/>
      <c r="B213" s="228" t="s">
        <v>479</v>
      </c>
      <c r="C213" s="229" t="n">
        <v>97087</v>
      </c>
      <c r="D213" s="228" t="s">
        <v>172</v>
      </c>
      <c r="E213" s="228" t="s">
        <v>413</v>
      </c>
      <c r="F213" s="230" t="s">
        <v>189</v>
      </c>
      <c r="G213" s="231" t="n">
        <v>9</v>
      </c>
      <c r="H213" s="232" t="n">
        <f aca="false">TRUNC(L213*(1-$C$13),2)</f>
        <v>2.66</v>
      </c>
      <c r="I213" s="233" t="n">
        <f aca="false">TRUNC((H213*(1+'DADOS GERAIS'!C$19)),2)</f>
        <v>3.33</v>
      </c>
      <c r="J213" s="233" t="n">
        <f aca="false">TRUNC(G213*I213,2)</f>
        <v>29.97</v>
      </c>
      <c r="K213" s="234" t="n">
        <f aca="false">J213/$J$1092</f>
        <v>2.74803333514628E-006</v>
      </c>
      <c r="L213" s="54" t="n">
        <v>2.66</v>
      </c>
      <c r="M213" s="56"/>
      <c r="N213" s="207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4"/>
      <c r="AE213" s="54"/>
    </row>
    <row r="214" customFormat="false" ht="26.85" hidden="false" customHeight="false" outlineLevel="0" collapsed="false">
      <c r="A214" s="168"/>
      <c r="B214" s="228" t="s">
        <v>480</v>
      </c>
      <c r="C214" s="229" t="n">
        <v>97086</v>
      </c>
      <c r="D214" s="228" t="s">
        <v>172</v>
      </c>
      <c r="E214" s="228" t="s">
        <v>367</v>
      </c>
      <c r="F214" s="230" t="s">
        <v>189</v>
      </c>
      <c r="G214" s="231" t="n">
        <v>9</v>
      </c>
      <c r="H214" s="232" t="n">
        <f aca="false">TRUNC(L214*(1-$C$13),2)</f>
        <v>129.49</v>
      </c>
      <c r="I214" s="233" t="n">
        <f aca="false">TRUNC((H214*(1+'DADOS GERAIS'!C$19)),2)</f>
        <v>162.14</v>
      </c>
      <c r="J214" s="233" t="n">
        <f aca="false">TRUNC(G214*I214,2)</f>
        <v>1459.26</v>
      </c>
      <c r="K214" s="234" t="n">
        <f aca="false">J214/$J$1092</f>
        <v>0.000133803641129315</v>
      </c>
      <c r="L214" s="54" t="n">
        <v>129.49</v>
      </c>
      <c r="M214" s="56"/>
      <c r="N214" s="207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4"/>
      <c r="AE214" s="54"/>
    </row>
    <row r="215" customFormat="false" ht="15" hidden="false" customHeight="false" outlineLevel="0" collapsed="false">
      <c r="A215" s="168"/>
      <c r="B215" s="228" t="s">
        <v>481</v>
      </c>
      <c r="C215" s="229" t="n">
        <v>92883</v>
      </c>
      <c r="D215" s="228" t="s">
        <v>172</v>
      </c>
      <c r="E215" s="228" t="s">
        <v>416</v>
      </c>
      <c r="F215" s="230" t="s">
        <v>227</v>
      </c>
      <c r="G215" s="231" t="n">
        <v>67.58</v>
      </c>
      <c r="H215" s="232" t="n">
        <f aca="false">TRUNC(L215*(1-$C$13),2)</f>
        <v>12.13</v>
      </c>
      <c r="I215" s="233" t="n">
        <f aca="false">TRUNC((H215*(1+'DADOS GERAIS'!C$19)),2)</f>
        <v>15.18</v>
      </c>
      <c r="J215" s="233" t="n">
        <f aca="false">TRUNC(G215*I215,2)</f>
        <v>1025.86</v>
      </c>
      <c r="K215" s="234" t="n">
        <f aca="false">J215/$J$1092</f>
        <v>9.40639798863252E-005</v>
      </c>
      <c r="L215" s="54" t="n">
        <v>12.13</v>
      </c>
      <c r="M215" s="56"/>
      <c r="N215" s="207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4"/>
      <c r="AE215" s="54"/>
    </row>
    <row r="216" customFormat="false" ht="26.85" hidden="false" customHeight="false" outlineLevel="0" collapsed="false">
      <c r="A216" s="168"/>
      <c r="B216" s="228" t="s">
        <v>482</v>
      </c>
      <c r="C216" s="229" t="n">
        <v>97096</v>
      </c>
      <c r="D216" s="228" t="s">
        <v>172</v>
      </c>
      <c r="E216" s="228" t="s">
        <v>375</v>
      </c>
      <c r="F216" s="230" t="s">
        <v>193</v>
      </c>
      <c r="G216" s="231" t="n">
        <v>1.48</v>
      </c>
      <c r="H216" s="232" t="n">
        <f aca="false">TRUNC(L216*(1-$C$13),2)</f>
        <v>678.49</v>
      </c>
      <c r="I216" s="233" t="n">
        <f aca="false">TRUNC((H216*(1+'DADOS GERAIS'!C$19)),2)</f>
        <v>849.59</v>
      </c>
      <c r="J216" s="233" t="n">
        <f aca="false">TRUNC(G216*I216,2)</f>
        <v>1257.39</v>
      </c>
      <c r="K216" s="234" t="n">
        <f aca="false">J216/$J$1092</f>
        <v>0.000115293614790777</v>
      </c>
      <c r="L216" s="54" t="n">
        <v>678.49</v>
      </c>
      <c r="M216" s="56"/>
      <c r="N216" s="207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4"/>
      <c r="AE216" s="54"/>
    </row>
    <row r="217" customFormat="false" ht="15" hidden="false" customHeight="false" outlineLevel="0" collapsed="false">
      <c r="A217" s="168"/>
      <c r="B217" s="228" t="s">
        <v>483</v>
      </c>
      <c r="C217" s="229" t="n">
        <v>98557</v>
      </c>
      <c r="D217" s="228" t="s">
        <v>172</v>
      </c>
      <c r="E217" s="228" t="s">
        <v>248</v>
      </c>
      <c r="F217" s="230" t="s">
        <v>189</v>
      </c>
      <c r="G217" s="231" t="n">
        <v>9</v>
      </c>
      <c r="H217" s="232" t="n">
        <f aca="false">TRUNC(L217*(1-$C$13),2)</f>
        <v>45.91</v>
      </c>
      <c r="I217" s="233" t="n">
        <f aca="false">TRUNC((H217*(1+'DADOS GERAIS'!C$19)),2)</f>
        <v>57.48</v>
      </c>
      <c r="J217" s="233" t="n">
        <f aca="false">TRUNC(G217*I217,2)</f>
        <v>517.32</v>
      </c>
      <c r="K217" s="234" t="n">
        <f aca="false">J217/$J$1092</f>
        <v>4.74345213526151E-005</v>
      </c>
      <c r="L217" s="54" t="n">
        <v>45.91</v>
      </c>
      <c r="M217" s="56"/>
      <c r="N217" s="207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4"/>
      <c r="AE217" s="54"/>
    </row>
    <row r="218" customFormat="false" ht="15" hidden="false" customHeight="false" outlineLevel="0" collapsed="false">
      <c r="A218" s="168"/>
      <c r="B218" s="222" t="s">
        <v>484</v>
      </c>
      <c r="C218" s="222"/>
      <c r="D218" s="222"/>
      <c r="E218" s="222" t="s">
        <v>485</v>
      </c>
      <c r="F218" s="222"/>
      <c r="G218" s="223"/>
      <c r="H218" s="224"/>
      <c r="I218" s="222"/>
      <c r="J218" s="225" t="n">
        <f aca="false">J219+J226+J237+J242+J247</f>
        <v>45740.09</v>
      </c>
      <c r="K218" s="239" t="n">
        <f aca="false">J218/$J$1092</f>
        <v>0.00419403710619257</v>
      </c>
      <c r="L218" s="54"/>
      <c r="M218" s="56"/>
      <c r="N218" s="207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4"/>
      <c r="AE218" s="54"/>
    </row>
    <row r="219" customFormat="false" ht="15" hidden="false" customHeight="false" outlineLevel="0" collapsed="false">
      <c r="A219" s="168"/>
      <c r="B219" s="222" t="s">
        <v>486</v>
      </c>
      <c r="C219" s="222"/>
      <c r="D219" s="222"/>
      <c r="E219" s="222" t="s">
        <v>393</v>
      </c>
      <c r="F219" s="222"/>
      <c r="G219" s="223"/>
      <c r="H219" s="224"/>
      <c r="I219" s="222"/>
      <c r="J219" s="225" t="n">
        <f aca="false">SUM(J220:J225)</f>
        <v>7294.96</v>
      </c>
      <c r="K219" s="239" t="n">
        <f aca="false">J219/$J$1092</f>
        <v>0.000668895337289247</v>
      </c>
      <c r="L219" s="54"/>
      <c r="M219" s="56"/>
      <c r="N219" s="207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4"/>
      <c r="AE219" s="54"/>
    </row>
    <row r="220" customFormat="false" ht="26.85" hidden="false" customHeight="false" outlineLevel="0" collapsed="false">
      <c r="A220" s="168"/>
      <c r="B220" s="228" t="s">
        <v>487</v>
      </c>
      <c r="C220" s="229" t="n">
        <v>99059</v>
      </c>
      <c r="D220" s="228" t="s">
        <v>172</v>
      </c>
      <c r="E220" s="228" t="s">
        <v>215</v>
      </c>
      <c r="F220" s="230" t="s">
        <v>216</v>
      </c>
      <c r="G220" s="231" t="n">
        <v>32</v>
      </c>
      <c r="H220" s="232" t="n">
        <f aca="false">TRUNC(L220*(1-$C$13),2)</f>
        <v>62.71</v>
      </c>
      <c r="I220" s="233" t="n">
        <f aca="false">TRUNC((H220*(1+'DADOS GERAIS'!C$19)),2)</f>
        <v>78.52</v>
      </c>
      <c r="J220" s="233" t="n">
        <f aca="false">TRUNC(G220*I220,2)</f>
        <v>2512.64</v>
      </c>
      <c r="K220" s="234" t="n">
        <f aca="false">J220/$J$1092</f>
        <v>0.000230391006981046</v>
      </c>
      <c r="L220" s="54" t="n">
        <v>62.71</v>
      </c>
      <c r="M220" s="56"/>
      <c r="N220" s="207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4"/>
      <c r="AE220" s="54"/>
    </row>
    <row r="221" customFormat="false" ht="15" hidden="false" customHeight="false" outlineLevel="0" collapsed="false">
      <c r="A221" s="168"/>
      <c r="B221" s="228" t="s">
        <v>488</v>
      </c>
      <c r="C221" s="229" t="n">
        <v>93358</v>
      </c>
      <c r="D221" s="228" t="s">
        <v>172</v>
      </c>
      <c r="E221" s="228" t="s">
        <v>218</v>
      </c>
      <c r="F221" s="230" t="s">
        <v>193</v>
      </c>
      <c r="G221" s="231" t="n">
        <v>13.2</v>
      </c>
      <c r="H221" s="232" t="n">
        <f aca="false">TRUNC(L221*(1-$C$13),2)</f>
        <v>92.88</v>
      </c>
      <c r="I221" s="233" t="n">
        <f aca="false">TRUNC((H221*(1+'DADOS GERAIS'!C$19)),2)</f>
        <v>116.3</v>
      </c>
      <c r="J221" s="233" t="n">
        <f aca="false">TRUNC(G221*I221,2)</f>
        <v>1535.16</v>
      </c>
      <c r="K221" s="234" t="n">
        <f aca="false">J221/$J$1092</f>
        <v>0.000140763124951057</v>
      </c>
      <c r="L221" s="54" t="n">
        <v>92.88</v>
      </c>
      <c r="M221" s="56"/>
      <c r="N221" s="207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4"/>
      <c r="AE221" s="54"/>
    </row>
    <row r="222" customFormat="false" ht="15" hidden="false" customHeight="false" outlineLevel="0" collapsed="false">
      <c r="A222" s="168"/>
      <c r="B222" s="228" t="s">
        <v>489</v>
      </c>
      <c r="C222" s="229" t="n">
        <v>93382</v>
      </c>
      <c r="D222" s="228" t="s">
        <v>172</v>
      </c>
      <c r="E222" s="228" t="s">
        <v>246</v>
      </c>
      <c r="F222" s="230" t="s">
        <v>193</v>
      </c>
      <c r="G222" s="231" t="n">
        <v>11</v>
      </c>
      <c r="H222" s="232" t="n">
        <f aca="false">TRUNC(L222*(1-$C$13),2)</f>
        <v>29.12</v>
      </c>
      <c r="I222" s="233" t="n">
        <f aca="false">TRUNC((H222*(1+'DADOS GERAIS'!C$19)),2)</f>
        <v>36.46</v>
      </c>
      <c r="J222" s="233" t="n">
        <f aca="false">TRUNC(G222*I222,2)</f>
        <v>401.06</v>
      </c>
      <c r="K222" s="234" t="n">
        <f aca="false">J222/$J$1092</f>
        <v>3.67743159624214E-005</v>
      </c>
      <c r="L222" s="54" t="n">
        <v>29.12</v>
      </c>
      <c r="M222" s="56"/>
      <c r="N222" s="207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55"/>
      <c r="AC222" s="55"/>
      <c r="AD222" s="54"/>
      <c r="AE222" s="54"/>
    </row>
    <row r="223" customFormat="false" ht="26.85" hidden="false" customHeight="false" outlineLevel="0" collapsed="false">
      <c r="A223" s="168"/>
      <c r="B223" s="228" t="s">
        <v>490</v>
      </c>
      <c r="C223" s="229" t="n">
        <v>96534</v>
      </c>
      <c r="D223" s="228" t="s">
        <v>172</v>
      </c>
      <c r="E223" s="228" t="s">
        <v>224</v>
      </c>
      <c r="F223" s="230" t="s">
        <v>189</v>
      </c>
      <c r="G223" s="231" t="n">
        <v>7.04</v>
      </c>
      <c r="H223" s="232" t="n">
        <f aca="false">TRUNC(L223*(1-$C$13),2)</f>
        <v>74.53</v>
      </c>
      <c r="I223" s="233" t="n">
        <f aca="false">TRUNC((H223*(1+'DADOS GERAIS'!C$19)),2)</f>
        <v>93.32</v>
      </c>
      <c r="J223" s="233" t="n">
        <f aca="false">TRUNC(G223*I223,2)</f>
        <v>656.97</v>
      </c>
      <c r="K223" s="234" t="n">
        <f aca="false">J223/$J$1092</f>
        <v>6.02394214277963E-005</v>
      </c>
      <c r="L223" s="54" t="n">
        <v>74.53</v>
      </c>
      <c r="M223" s="56"/>
      <c r="N223" s="207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55"/>
      <c r="AC223" s="55"/>
      <c r="AD223" s="54"/>
      <c r="AE223" s="54"/>
    </row>
    <row r="224" customFormat="false" ht="15" hidden="false" customHeight="false" outlineLevel="0" collapsed="false">
      <c r="A224" s="168"/>
      <c r="B224" s="228" t="s">
        <v>491</v>
      </c>
      <c r="C224" s="229" t="n">
        <v>96546</v>
      </c>
      <c r="D224" s="228" t="s">
        <v>172</v>
      </c>
      <c r="E224" s="228" t="s">
        <v>233</v>
      </c>
      <c r="F224" s="230" t="s">
        <v>227</v>
      </c>
      <c r="G224" s="231" t="n">
        <v>114.02</v>
      </c>
      <c r="H224" s="232" t="n">
        <f aca="false">TRUNC(L224*(1-$C$13),2)</f>
        <v>14.1</v>
      </c>
      <c r="I224" s="233" t="n">
        <f aca="false">TRUNC((H224*(1+'DADOS GERAIS'!C$19)),2)</f>
        <v>17.65</v>
      </c>
      <c r="J224" s="233" t="n">
        <f aca="false">TRUNC(G224*I224,2)</f>
        <v>2012.45</v>
      </c>
      <c r="K224" s="234" t="n">
        <f aca="false">J224/$J$1092</f>
        <v>0.000184527183360532</v>
      </c>
      <c r="L224" s="54" t="n">
        <v>14.1</v>
      </c>
      <c r="M224" s="56"/>
      <c r="N224" s="207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55"/>
      <c r="AC224" s="55"/>
      <c r="AD224" s="54"/>
      <c r="AE224" s="54"/>
    </row>
    <row r="225" customFormat="false" ht="26.85" hidden="false" customHeight="false" outlineLevel="0" collapsed="false">
      <c r="A225" s="168"/>
      <c r="B225" s="228" t="s">
        <v>492</v>
      </c>
      <c r="C225" s="229" t="n">
        <v>96557</v>
      </c>
      <c r="D225" s="228" t="s">
        <v>172</v>
      </c>
      <c r="E225" s="228" t="s">
        <v>400</v>
      </c>
      <c r="F225" s="230" t="s">
        <v>193</v>
      </c>
      <c r="G225" s="231" t="n">
        <v>0.18</v>
      </c>
      <c r="H225" s="232" t="n">
        <f aca="false">TRUNC(L225*(1-$C$13),2)</f>
        <v>783.91</v>
      </c>
      <c r="I225" s="233" t="n">
        <f aca="false">TRUNC((H225*(1+'DADOS GERAIS'!C$19)),2)</f>
        <v>981.6</v>
      </c>
      <c r="J225" s="233" t="n">
        <f aca="false">TRUNC(G225*I225,2)</f>
        <v>176.68</v>
      </c>
      <c r="K225" s="234" t="n">
        <f aca="false">J225/$J$1092</f>
        <v>1.62002846063946E-005</v>
      </c>
      <c r="L225" s="54" t="n">
        <v>783.91</v>
      </c>
      <c r="M225" s="56"/>
      <c r="N225" s="207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4"/>
      <c r="AE225" s="54"/>
    </row>
    <row r="226" customFormat="false" ht="15" hidden="false" customHeight="false" outlineLevel="0" collapsed="false">
      <c r="A226" s="168"/>
      <c r="B226" s="222" t="s">
        <v>493</v>
      </c>
      <c r="C226" s="222"/>
      <c r="D226" s="222"/>
      <c r="E226" s="222" t="s">
        <v>402</v>
      </c>
      <c r="F226" s="222"/>
      <c r="G226" s="223"/>
      <c r="H226" s="224"/>
      <c r="I226" s="222"/>
      <c r="J226" s="225" t="n">
        <f aca="false">SUM(J227:J236)</f>
        <v>14238.74</v>
      </c>
      <c r="K226" s="239" t="n">
        <f aca="false">J226/$J$1092</f>
        <v>0.00130558999567837</v>
      </c>
      <c r="L226" s="54"/>
      <c r="M226" s="56"/>
      <c r="N226" s="207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54"/>
      <c r="AE226" s="54"/>
    </row>
    <row r="227" customFormat="false" ht="26.85" hidden="false" customHeight="false" outlineLevel="0" collapsed="false">
      <c r="A227" s="168"/>
      <c r="B227" s="228" t="s">
        <v>494</v>
      </c>
      <c r="C227" s="229" t="n">
        <v>96536</v>
      </c>
      <c r="D227" s="228" t="s">
        <v>172</v>
      </c>
      <c r="E227" s="228" t="s">
        <v>404</v>
      </c>
      <c r="F227" s="230" t="s">
        <v>189</v>
      </c>
      <c r="G227" s="231" t="n">
        <v>5.39</v>
      </c>
      <c r="H227" s="232" t="n">
        <f aca="false">TRUNC(L227*(1-$C$13),2)</f>
        <v>64.38</v>
      </c>
      <c r="I227" s="233" t="n">
        <f aca="false">TRUNC((H227*(1+'DADOS GERAIS'!C$19)),2)</f>
        <v>80.61</v>
      </c>
      <c r="J227" s="233" t="n">
        <f aca="false">TRUNC(G227*I227,2)</f>
        <v>434.48</v>
      </c>
      <c r="K227" s="234" t="n">
        <f aca="false">J227/$J$1092</f>
        <v>3.98386894712832E-005</v>
      </c>
      <c r="L227" s="54" t="n">
        <v>64.38</v>
      </c>
      <c r="M227" s="56"/>
      <c r="N227" s="207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54"/>
      <c r="AE227" s="54"/>
    </row>
    <row r="228" customFormat="false" ht="26.85" hidden="false" customHeight="false" outlineLevel="0" collapsed="false">
      <c r="A228" s="168"/>
      <c r="B228" s="228" t="s">
        <v>495</v>
      </c>
      <c r="C228" s="229" t="n">
        <v>104916</v>
      </c>
      <c r="D228" s="228" t="s">
        <v>172</v>
      </c>
      <c r="E228" s="228" t="s">
        <v>474</v>
      </c>
      <c r="F228" s="230" t="s">
        <v>227</v>
      </c>
      <c r="G228" s="231" t="n">
        <v>4.3</v>
      </c>
      <c r="H228" s="232" t="n">
        <f aca="false">TRUNC(L228*(1-$C$13),2)</f>
        <v>16.82</v>
      </c>
      <c r="I228" s="233" t="n">
        <f aca="false">TRUNC((H228*(1+'DADOS GERAIS'!C$19)),2)</f>
        <v>21.06</v>
      </c>
      <c r="J228" s="233" t="n">
        <f aca="false">TRUNC(G228*I228,2)</f>
        <v>90.55</v>
      </c>
      <c r="K228" s="234" t="n">
        <f aca="false">J228/$J$1092</f>
        <v>8.30278339998318E-006</v>
      </c>
      <c r="L228" s="54" t="n">
        <v>16.82</v>
      </c>
      <c r="M228" s="56"/>
      <c r="N228" s="207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55"/>
      <c r="AC228" s="55"/>
      <c r="AD228" s="54"/>
      <c r="AE228" s="54"/>
    </row>
    <row r="229" customFormat="false" ht="26.85" hidden="false" customHeight="false" outlineLevel="0" collapsed="false">
      <c r="A229" s="168"/>
      <c r="B229" s="228" t="s">
        <v>496</v>
      </c>
      <c r="C229" s="229" t="n">
        <v>104919</v>
      </c>
      <c r="D229" s="228" t="s">
        <v>172</v>
      </c>
      <c r="E229" s="228" t="s">
        <v>472</v>
      </c>
      <c r="F229" s="230" t="s">
        <v>227</v>
      </c>
      <c r="G229" s="231" t="n">
        <v>13.44</v>
      </c>
      <c r="H229" s="232" t="n">
        <f aca="false">TRUNC(L229*(1-$C$13),2)</f>
        <v>12.79</v>
      </c>
      <c r="I229" s="233" t="n">
        <f aca="false">TRUNC((H229*(1+'DADOS GERAIS'!C$19)),2)</f>
        <v>16.01</v>
      </c>
      <c r="J229" s="233" t="n">
        <f aca="false">TRUNC(G229*I229,2)</f>
        <v>215.17</v>
      </c>
      <c r="K229" s="234" t="n">
        <f aca="false">J229/$J$1092</f>
        <v>1.97295406314123E-005</v>
      </c>
      <c r="L229" s="54" t="n">
        <v>12.79</v>
      </c>
      <c r="M229" s="56"/>
      <c r="N229" s="207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55"/>
      <c r="AC229" s="55"/>
      <c r="AD229" s="54"/>
      <c r="AE229" s="54"/>
    </row>
    <row r="230" customFormat="false" ht="26.85" hidden="false" customHeight="false" outlineLevel="0" collapsed="false">
      <c r="A230" s="168"/>
      <c r="B230" s="228" t="s">
        <v>497</v>
      </c>
      <c r="C230" s="229" t="n">
        <v>96557</v>
      </c>
      <c r="D230" s="228" t="s">
        <v>172</v>
      </c>
      <c r="E230" s="228" t="s">
        <v>400</v>
      </c>
      <c r="F230" s="230" t="s">
        <v>193</v>
      </c>
      <c r="G230" s="231" t="n">
        <v>0.41</v>
      </c>
      <c r="H230" s="232" t="n">
        <f aca="false">TRUNC(L230*(1-$C$13),2)</f>
        <v>783.91</v>
      </c>
      <c r="I230" s="233" t="n">
        <f aca="false">TRUNC((H230*(1+'DADOS GERAIS'!C$19)),2)</f>
        <v>981.6</v>
      </c>
      <c r="J230" s="233" t="n">
        <f aca="false">TRUNC(G230*I230,2)</f>
        <v>402.45</v>
      </c>
      <c r="K230" s="234" t="n">
        <f aca="false">J230/$J$1092</f>
        <v>3.69017689599473E-005</v>
      </c>
      <c r="L230" s="54" t="n">
        <v>783.91</v>
      </c>
      <c r="M230" s="56"/>
      <c r="N230" s="207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  <c r="AC230" s="55"/>
      <c r="AD230" s="54"/>
      <c r="AE230" s="54"/>
    </row>
    <row r="231" customFormat="false" ht="26.85" hidden="false" customHeight="false" outlineLevel="0" collapsed="false">
      <c r="A231" s="168"/>
      <c r="B231" s="228" t="s">
        <v>498</v>
      </c>
      <c r="C231" s="229" t="n">
        <v>96536</v>
      </c>
      <c r="D231" s="228" t="s">
        <v>172</v>
      </c>
      <c r="E231" s="228" t="s">
        <v>404</v>
      </c>
      <c r="F231" s="230" t="s">
        <v>189</v>
      </c>
      <c r="G231" s="231" t="n">
        <v>38.33</v>
      </c>
      <c r="H231" s="232" t="n">
        <f aca="false">TRUNC(L231*(1-$C$13),2)</f>
        <v>64.38</v>
      </c>
      <c r="I231" s="233" t="n">
        <f aca="false">TRUNC((H231*(1+'DADOS GERAIS'!C$19)),2)</f>
        <v>80.61</v>
      </c>
      <c r="J231" s="233" t="n">
        <f aca="false">TRUNC(G231*I231,2)</f>
        <v>3089.78</v>
      </c>
      <c r="K231" s="234" t="n">
        <f aca="false">J231/$J$1092</f>
        <v>0.000283310591867477</v>
      </c>
      <c r="L231" s="54" t="n">
        <v>64.38</v>
      </c>
      <c r="M231" s="56"/>
      <c r="N231" s="207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54"/>
      <c r="AE231" s="54"/>
    </row>
    <row r="232" customFormat="false" ht="26.85" hidden="false" customHeight="false" outlineLevel="0" collapsed="false">
      <c r="A232" s="168"/>
      <c r="B232" s="228" t="s">
        <v>499</v>
      </c>
      <c r="C232" s="229" t="n">
        <v>104916</v>
      </c>
      <c r="D232" s="228" t="s">
        <v>172</v>
      </c>
      <c r="E232" s="228" t="s">
        <v>474</v>
      </c>
      <c r="F232" s="230" t="s">
        <v>227</v>
      </c>
      <c r="G232" s="231" t="n">
        <v>32.4</v>
      </c>
      <c r="H232" s="232" t="n">
        <f aca="false">TRUNC(L232*(1-$C$13),2)</f>
        <v>16.82</v>
      </c>
      <c r="I232" s="233" t="n">
        <f aca="false">TRUNC((H232*(1+'DADOS GERAIS'!C$19)),2)</f>
        <v>21.06</v>
      </c>
      <c r="J232" s="233" t="n">
        <f aca="false">TRUNC(G232*I232,2)</f>
        <v>682.34</v>
      </c>
      <c r="K232" s="234" t="n">
        <f aca="false">J232/$J$1092</f>
        <v>6.25656678646552E-005</v>
      </c>
      <c r="L232" s="54" t="n">
        <v>16.82</v>
      </c>
      <c r="M232" s="56"/>
      <c r="N232" s="207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54"/>
      <c r="AE232" s="54"/>
    </row>
    <row r="233" customFormat="false" ht="26.85" hidden="false" customHeight="false" outlineLevel="0" collapsed="false">
      <c r="A233" s="168"/>
      <c r="B233" s="228" t="s">
        <v>500</v>
      </c>
      <c r="C233" s="229" t="n">
        <v>104918</v>
      </c>
      <c r="D233" s="228" t="s">
        <v>172</v>
      </c>
      <c r="E233" s="228" t="s">
        <v>501</v>
      </c>
      <c r="F233" s="230" t="s">
        <v>227</v>
      </c>
      <c r="G233" s="231" t="n">
        <v>2.5</v>
      </c>
      <c r="H233" s="232" t="n">
        <f aca="false">TRUNC(L233*(1-$C$13),2)</f>
        <v>14.38</v>
      </c>
      <c r="I233" s="233" t="n">
        <f aca="false">TRUNC((H233*(1+'DADOS GERAIS'!C$19)),2)</f>
        <v>18</v>
      </c>
      <c r="J233" s="233" t="n">
        <f aca="false">TRUNC(G233*I233,2)</f>
        <v>45</v>
      </c>
      <c r="K233" s="234" t="n">
        <f aca="false">J233/$J$1092</f>
        <v>4.12617617889832E-006</v>
      </c>
      <c r="L233" s="54" t="n">
        <v>14.38</v>
      </c>
      <c r="M233" s="56"/>
      <c r="N233" s="207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54"/>
      <c r="AE233" s="54"/>
    </row>
    <row r="234" customFormat="false" ht="26.85" hidden="false" customHeight="false" outlineLevel="0" collapsed="false">
      <c r="A234" s="168"/>
      <c r="B234" s="228" t="s">
        <v>502</v>
      </c>
      <c r="C234" s="229" t="n">
        <v>104919</v>
      </c>
      <c r="D234" s="228" t="s">
        <v>172</v>
      </c>
      <c r="E234" s="228" t="s">
        <v>472</v>
      </c>
      <c r="F234" s="230" t="s">
        <v>227</v>
      </c>
      <c r="G234" s="231" t="n">
        <v>103.84</v>
      </c>
      <c r="H234" s="232" t="n">
        <f aca="false">TRUNC(L234*(1-$C$13),2)</f>
        <v>12.79</v>
      </c>
      <c r="I234" s="233" t="n">
        <f aca="false">TRUNC((H234*(1+'DADOS GERAIS'!C$19)),2)</f>
        <v>16.01</v>
      </c>
      <c r="J234" s="233" t="n">
        <f aca="false">TRUNC(G234*I234,2)</f>
        <v>1662.47</v>
      </c>
      <c r="K234" s="234" t="n">
        <f aca="false">J234/$J$1092</f>
        <v>0.00015243653582518</v>
      </c>
      <c r="L234" s="54" t="n">
        <v>12.79</v>
      </c>
      <c r="M234" s="56"/>
      <c r="N234" s="207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55"/>
      <c r="AC234" s="55"/>
      <c r="AD234" s="54"/>
      <c r="AE234" s="54"/>
    </row>
    <row r="235" customFormat="false" ht="26.85" hidden="false" customHeight="false" outlineLevel="0" collapsed="false">
      <c r="A235" s="168"/>
      <c r="B235" s="228" t="s">
        <v>503</v>
      </c>
      <c r="C235" s="229" t="n">
        <v>96557</v>
      </c>
      <c r="D235" s="228" t="s">
        <v>172</v>
      </c>
      <c r="E235" s="228" t="s">
        <v>400</v>
      </c>
      <c r="F235" s="230" t="s">
        <v>193</v>
      </c>
      <c r="G235" s="231" t="n">
        <v>2.94</v>
      </c>
      <c r="H235" s="232" t="n">
        <f aca="false">TRUNC(L235*(1-$C$13),2)</f>
        <v>783.91</v>
      </c>
      <c r="I235" s="233" t="n">
        <f aca="false">TRUNC((H235*(1+'DADOS GERAIS'!C$19)),2)</f>
        <v>981.6</v>
      </c>
      <c r="J235" s="233" t="n">
        <f aca="false">TRUNC(G235*I235,2)</f>
        <v>2885.9</v>
      </c>
      <c r="K235" s="234" t="n">
        <f aca="false">J235/$J$1092</f>
        <v>0.000264616262992948</v>
      </c>
      <c r="L235" s="54" t="n">
        <v>783.91</v>
      </c>
      <c r="M235" s="56"/>
      <c r="N235" s="207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55"/>
      <c r="AC235" s="55"/>
      <c r="AD235" s="54"/>
      <c r="AE235" s="54"/>
    </row>
    <row r="236" customFormat="false" ht="15" hidden="false" customHeight="false" outlineLevel="0" collapsed="false">
      <c r="A236" s="168"/>
      <c r="B236" s="228" t="s">
        <v>504</v>
      </c>
      <c r="C236" s="229" t="n">
        <v>98557</v>
      </c>
      <c r="D236" s="228" t="s">
        <v>172</v>
      </c>
      <c r="E236" s="228" t="s">
        <v>248</v>
      </c>
      <c r="F236" s="230" t="s">
        <v>189</v>
      </c>
      <c r="G236" s="231" t="n">
        <v>82.3</v>
      </c>
      <c r="H236" s="232" t="n">
        <f aca="false">TRUNC(L236*(1-$C$13),2)</f>
        <v>45.91</v>
      </c>
      <c r="I236" s="233" t="n">
        <f aca="false">TRUNC((H236*(1+'DADOS GERAIS'!C$19)),2)</f>
        <v>57.48</v>
      </c>
      <c r="J236" s="233" t="n">
        <f aca="false">TRUNC(G236*I236,2)</f>
        <v>4730.6</v>
      </c>
      <c r="K236" s="234" t="n">
        <f aca="false">J236/$J$1092</f>
        <v>0.000433761978486587</v>
      </c>
      <c r="L236" s="54" t="n">
        <v>45.91</v>
      </c>
      <c r="M236" s="56"/>
      <c r="N236" s="207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  <c r="AC236" s="55"/>
      <c r="AD236" s="54"/>
      <c r="AE236" s="54"/>
    </row>
    <row r="237" customFormat="false" ht="15" hidden="false" customHeight="false" outlineLevel="0" collapsed="false">
      <c r="A237" s="168"/>
      <c r="B237" s="222" t="s">
        <v>505</v>
      </c>
      <c r="C237" s="222"/>
      <c r="D237" s="222"/>
      <c r="E237" s="222" t="s">
        <v>290</v>
      </c>
      <c r="F237" s="222"/>
      <c r="G237" s="223"/>
      <c r="H237" s="224"/>
      <c r="I237" s="222"/>
      <c r="J237" s="225" t="n">
        <f aca="false">SUM(J238:J241)</f>
        <v>4553.57</v>
      </c>
      <c r="K237" s="239" t="n">
        <f aca="false">J237/$J$1092</f>
        <v>0.000417529601398801</v>
      </c>
      <c r="L237" s="54"/>
      <c r="M237" s="56"/>
      <c r="N237" s="207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  <c r="AC237" s="55"/>
      <c r="AD237" s="54"/>
      <c r="AE237" s="54"/>
    </row>
    <row r="238" customFormat="false" ht="26.85" hidden="false" customHeight="false" outlineLevel="0" collapsed="false">
      <c r="A238" s="168"/>
      <c r="B238" s="228" t="s">
        <v>506</v>
      </c>
      <c r="C238" s="229" t="n">
        <v>92423</v>
      </c>
      <c r="D238" s="228" t="s">
        <v>172</v>
      </c>
      <c r="E238" s="228" t="s">
        <v>421</v>
      </c>
      <c r="F238" s="230" t="s">
        <v>189</v>
      </c>
      <c r="G238" s="231" t="n">
        <v>19.37</v>
      </c>
      <c r="H238" s="232" t="n">
        <f aca="false">TRUNC(L238*(1-$C$13),2)</f>
        <v>78.47</v>
      </c>
      <c r="I238" s="233" t="n">
        <f aca="false">TRUNC((H238*(1+'DADOS GERAIS'!C$19)),2)</f>
        <v>98.25</v>
      </c>
      <c r="J238" s="233" t="n">
        <f aca="false">TRUNC(G238*I238,2)</f>
        <v>1903.1</v>
      </c>
      <c r="K238" s="234" t="n">
        <f aca="false">J238/$J$1092</f>
        <v>0.000174500575245809</v>
      </c>
      <c r="L238" s="54" t="n">
        <v>78.47</v>
      </c>
      <c r="M238" s="56"/>
      <c r="N238" s="207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55"/>
      <c r="AC238" s="55"/>
      <c r="AD238" s="54"/>
      <c r="AE238" s="54"/>
    </row>
    <row r="239" customFormat="false" ht="26.85" hidden="false" customHeight="false" outlineLevel="0" collapsed="false">
      <c r="A239" s="168"/>
      <c r="B239" s="228" t="s">
        <v>507</v>
      </c>
      <c r="C239" s="229" t="n">
        <v>92761</v>
      </c>
      <c r="D239" s="228" t="s">
        <v>172</v>
      </c>
      <c r="E239" s="228" t="s">
        <v>315</v>
      </c>
      <c r="F239" s="230" t="s">
        <v>227</v>
      </c>
      <c r="G239" s="231" t="n">
        <v>50.2</v>
      </c>
      <c r="H239" s="232" t="n">
        <f aca="false">TRUNC(L239*(1-$C$13),2)</f>
        <v>12.39</v>
      </c>
      <c r="I239" s="233" t="n">
        <f aca="false">TRUNC((H239*(1+'DADOS GERAIS'!C$19)),2)</f>
        <v>15.51</v>
      </c>
      <c r="J239" s="233" t="n">
        <f aca="false">TRUNC(G239*I239,2)</f>
        <v>778.6</v>
      </c>
      <c r="K239" s="234" t="n">
        <f aca="false">J239/$J$1092</f>
        <v>7.13920171753386E-005</v>
      </c>
      <c r="L239" s="54" t="n">
        <v>12.39</v>
      </c>
      <c r="M239" s="56"/>
      <c r="N239" s="207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55"/>
      <c r="AC239" s="55"/>
      <c r="AD239" s="54"/>
      <c r="AE239" s="54"/>
    </row>
    <row r="240" customFormat="false" ht="26.85" hidden="false" customHeight="false" outlineLevel="0" collapsed="false">
      <c r="A240" s="168"/>
      <c r="B240" s="228" t="s">
        <v>508</v>
      </c>
      <c r="C240" s="229" t="n">
        <v>92759</v>
      </c>
      <c r="D240" s="228" t="s">
        <v>172</v>
      </c>
      <c r="E240" s="228" t="s">
        <v>304</v>
      </c>
      <c r="F240" s="230" t="s">
        <v>227</v>
      </c>
      <c r="G240" s="231" t="n">
        <v>58.6</v>
      </c>
      <c r="H240" s="232" t="n">
        <f aca="false">TRUNC(L240*(1-$C$13),2)</f>
        <v>14.08</v>
      </c>
      <c r="I240" s="233" t="n">
        <f aca="false">TRUNC((H240*(1+'DADOS GERAIS'!C$19)),2)</f>
        <v>17.63</v>
      </c>
      <c r="J240" s="233" t="n">
        <f aca="false">TRUNC(G240*I240,2)</f>
        <v>1033.11</v>
      </c>
      <c r="K240" s="234" t="n">
        <f aca="false">J240/$J$1092</f>
        <v>9.47287527151477E-005</v>
      </c>
      <c r="L240" s="54" t="n">
        <v>14.08</v>
      </c>
      <c r="M240" s="56"/>
      <c r="N240" s="207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  <c r="AB240" s="55"/>
      <c r="AC240" s="55"/>
      <c r="AD240" s="54"/>
      <c r="AE240" s="54"/>
    </row>
    <row r="241" customFormat="false" ht="26.85" hidden="false" customHeight="false" outlineLevel="0" collapsed="false">
      <c r="A241" s="168"/>
      <c r="B241" s="228" t="s">
        <v>509</v>
      </c>
      <c r="C241" s="241" t="s">
        <v>426</v>
      </c>
      <c r="D241" s="242" t="s">
        <v>161</v>
      </c>
      <c r="E241" s="228" t="s">
        <v>427</v>
      </c>
      <c r="F241" s="230" t="s">
        <v>184</v>
      </c>
      <c r="G241" s="231" t="n">
        <v>0.92</v>
      </c>
      <c r="H241" s="232" t="n">
        <f aca="false">TRUNC(L241*(1-$C$13),2)</f>
        <v>728.09</v>
      </c>
      <c r="I241" s="233" t="n">
        <f aca="false">TRUNC((H241*(1+'DADOS GERAIS'!C$19)),2)</f>
        <v>911.7</v>
      </c>
      <c r="J241" s="233" t="n">
        <f aca="false">TRUNC(G241*I241,2)</f>
        <v>838.76</v>
      </c>
      <c r="K241" s="234" t="n">
        <f aca="false">J241/$J$1092</f>
        <v>7.69082562625057E-005</v>
      </c>
      <c r="L241" s="54" t="n">
        <v>728.09</v>
      </c>
      <c r="M241" s="56"/>
      <c r="N241" s="207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  <c r="AB241" s="55"/>
      <c r="AC241" s="55"/>
      <c r="AD241" s="54"/>
      <c r="AE241" s="54"/>
    </row>
    <row r="242" customFormat="false" ht="15" hidden="false" customHeight="false" outlineLevel="0" collapsed="false">
      <c r="A242" s="168"/>
      <c r="B242" s="222" t="s">
        <v>510</v>
      </c>
      <c r="C242" s="222"/>
      <c r="D242" s="222"/>
      <c r="E242" s="222" t="s">
        <v>511</v>
      </c>
      <c r="F242" s="222"/>
      <c r="G242" s="223"/>
      <c r="H242" s="224"/>
      <c r="I242" s="222"/>
      <c r="J242" s="225" t="n">
        <f aca="false">SUM(J243:J246)</f>
        <v>10912.5</v>
      </c>
      <c r="K242" s="239" t="n">
        <f aca="false">J242/$J$1092</f>
        <v>0.00100059772338284</v>
      </c>
      <c r="L242" s="54"/>
      <c r="M242" s="56"/>
      <c r="N242" s="207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55"/>
      <c r="AC242" s="55"/>
      <c r="AD242" s="54"/>
      <c r="AE242" s="54"/>
    </row>
    <row r="243" customFormat="false" ht="26.85" hidden="false" customHeight="false" outlineLevel="0" collapsed="false">
      <c r="A243" s="168"/>
      <c r="B243" s="228" t="s">
        <v>512</v>
      </c>
      <c r="C243" s="229" t="n">
        <v>92460</v>
      </c>
      <c r="D243" s="228" t="s">
        <v>172</v>
      </c>
      <c r="E243" s="228" t="s">
        <v>430</v>
      </c>
      <c r="F243" s="230" t="s">
        <v>189</v>
      </c>
      <c r="G243" s="231" t="n">
        <v>36.04</v>
      </c>
      <c r="H243" s="232" t="n">
        <f aca="false">TRUNC(L243*(1-$C$13),2)</f>
        <v>138.61</v>
      </c>
      <c r="I243" s="233" t="n">
        <f aca="false">TRUNC((H243*(1+'DADOS GERAIS'!C$19)),2)</f>
        <v>173.56</v>
      </c>
      <c r="J243" s="233" t="n">
        <f aca="false">TRUNC(G243*I243,2)</f>
        <v>6255.1</v>
      </c>
      <c r="K243" s="234" t="n">
        <f aca="false">J243/$J$1092</f>
        <v>0.000573547658147265</v>
      </c>
      <c r="L243" s="54" t="n">
        <v>138.61</v>
      </c>
      <c r="M243" s="56"/>
      <c r="N243" s="207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  <c r="AC243" s="55"/>
      <c r="AD243" s="54"/>
      <c r="AE243" s="54"/>
    </row>
    <row r="244" customFormat="false" ht="26.85" hidden="false" customHeight="false" outlineLevel="0" collapsed="false">
      <c r="A244" s="168"/>
      <c r="B244" s="228" t="s">
        <v>513</v>
      </c>
      <c r="C244" s="229" t="n">
        <v>92759</v>
      </c>
      <c r="D244" s="228" t="s">
        <v>172</v>
      </c>
      <c r="E244" s="228" t="s">
        <v>304</v>
      </c>
      <c r="F244" s="230" t="s">
        <v>227</v>
      </c>
      <c r="G244" s="231" t="n">
        <v>31.6</v>
      </c>
      <c r="H244" s="232" t="n">
        <f aca="false">TRUNC(L244*(1-$C$13),2)</f>
        <v>14.08</v>
      </c>
      <c r="I244" s="233" t="n">
        <f aca="false">TRUNC((H244*(1+'DADOS GERAIS'!C$19)),2)</f>
        <v>17.63</v>
      </c>
      <c r="J244" s="233" t="n">
        <f aca="false">TRUNC(G244*I244,2)</f>
        <v>557.1</v>
      </c>
      <c r="K244" s="234" t="n">
        <f aca="false">J244/$J$1092</f>
        <v>5.10820610947612E-005</v>
      </c>
      <c r="L244" s="54" t="n">
        <v>14.08</v>
      </c>
      <c r="M244" s="56"/>
      <c r="N244" s="207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  <c r="AC244" s="55"/>
      <c r="AD244" s="54"/>
      <c r="AE244" s="54"/>
    </row>
    <row r="245" customFormat="false" ht="26.85" hidden="false" customHeight="false" outlineLevel="0" collapsed="false">
      <c r="A245" s="168"/>
      <c r="B245" s="228" t="s">
        <v>514</v>
      </c>
      <c r="C245" s="229" t="n">
        <v>92762</v>
      </c>
      <c r="D245" s="228" t="s">
        <v>172</v>
      </c>
      <c r="E245" s="228" t="s">
        <v>296</v>
      </c>
      <c r="F245" s="230" t="s">
        <v>227</v>
      </c>
      <c r="G245" s="231" t="n">
        <v>110.74</v>
      </c>
      <c r="H245" s="232" t="n">
        <f aca="false">TRUNC(L245*(1-$C$13),2)</f>
        <v>11.03</v>
      </c>
      <c r="I245" s="233" t="n">
        <f aca="false">TRUNC((H245*(1+'DADOS GERAIS'!C$19)),2)</f>
        <v>13.81</v>
      </c>
      <c r="J245" s="233" t="n">
        <f aca="false">TRUNC(G245*I245,2)</f>
        <v>1529.31</v>
      </c>
      <c r="K245" s="234" t="n">
        <f aca="false">J245/$J$1092</f>
        <v>0.0001402267220478</v>
      </c>
      <c r="L245" s="54" t="n">
        <v>11.03</v>
      </c>
      <c r="M245" s="56"/>
      <c r="N245" s="207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55"/>
      <c r="AC245" s="55"/>
      <c r="AD245" s="54"/>
      <c r="AE245" s="54"/>
    </row>
    <row r="246" customFormat="false" ht="26.85" hidden="false" customHeight="false" outlineLevel="0" collapsed="false">
      <c r="A246" s="168"/>
      <c r="B246" s="228" t="s">
        <v>515</v>
      </c>
      <c r="C246" s="241" t="s">
        <v>434</v>
      </c>
      <c r="D246" s="242" t="s">
        <v>161</v>
      </c>
      <c r="E246" s="228" t="s">
        <v>435</v>
      </c>
      <c r="F246" s="230" t="s">
        <v>184</v>
      </c>
      <c r="G246" s="231" t="n">
        <v>2.82</v>
      </c>
      <c r="H246" s="232" t="n">
        <f aca="false">TRUNC(L246*(1-$C$13),2)</f>
        <v>728.09</v>
      </c>
      <c r="I246" s="233" t="n">
        <f aca="false">TRUNC((H246*(1+'DADOS GERAIS'!C$19)),2)</f>
        <v>911.7</v>
      </c>
      <c r="J246" s="233" t="n">
        <f aca="false">TRUNC(G246*I246,2)</f>
        <v>2570.99</v>
      </c>
      <c r="K246" s="234" t="n">
        <f aca="false">J246/$J$1092</f>
        <v>0.000235741282093018</v>
      </c>
      <c r="L246" s="54" t="n">
        <v>728.09</v>
      </c>
      <c r="M246" s="56"/>
      <c r="N246" s="207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55"/>
      <c r="AC246" s="55"/>
      <c r="AD246" s="54"/>
      <c r="AE246" s="54"/>
    </row>
    <row r="247" customFormat="false" ht="15" hidden="false" customHeight="false" outlineLevel="0" collapsed="false">
      <c r="A247" s="168"/>
      <c r="B247" s="222" t="s">
        <v>516</v>
      </c>
      <c r="C247" s="222"/>
      <c r="D247" s="222"/>
      <c r="E247" s="222" t="s">
        <v>326</v>
      </c>
      <c r="F247" s="222"/>
      <c r="G247" s="223"/>
      <c r="H247" s="224"/>
      <c r="I247" s="222"/>
      <c r="J247" s="225" t="n">
        <f aca="false">SUM(J248:J249)</f>
        <v>8740.32</v>
      </c>
      <c r="K247" s="239" t="n">
        <f aca="false">J247/$J$1092</f>
        <v>0.000801424448443302</v>
      </c>
      <c r="L247" s="54"/>
      <c r="M247" s="56"/>
      <c r="N247" s="207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55"/>
      <c r="AC247" s="55"/>
      <c r="AD247" s="54"/>
      <c r="AE247" s="54"/>
    </row>
    <row r="248" customFormat="false" ht="26.85" hidden="false" customHeight="false" outlineLevel="0" collapsed="false">
      <c r="A248" s="168"/>
      <c r="B248" s="228" t="s">
        <v>517</v>
      </c>
      <c r="C248" s="241" t="s">
        <v>518</v>
      </c>
      <c r="D248" s="242" t="s">
        <v>161</v>
      </c>
      <c r="E248" s="228" t="s">
        <v>519</v>
      </c>
      <c r="F248" s="230" t="s">
        <v>189</v>
      </c>
      <c r="G248" s="231" t="n">
        <v>29.4</v>
      </c>
      <c r="H248" s="232" t="n">
        <f aca="false">TRUNC(L248*(1-$C$13),2)</f>
        <v>191.52</v>
      </c>
      <c r="I248" s="233" t="n">
        <f aca="false">TRUNC((H248*(1+'DADOS GERAIS'!C$19)),2)</f>
        <v>239.81</v>
      </c>
      <c r="J248" s="233" t="n">
        <f aca="false">TRUNC(G248*I248,2)</f>
        <v>7050.41</v>
      </c>
      <c r="K248" s="234" t="n">
        <f aca="false">J248/$J$1092</f>
        <v>0.000646471862077034</v>
      </c>
      <c r="L248" s="54" t="n">
        <v>191.52</v>
      </c>
      <c r="M248" s="56"/>
      <c r="N248" s="207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  <c r="AB248" s="55"/>
      <c r="AC248" s="55"/>
      <c r="AD248" s="54"/>
      <c r="AE248" s="54"/>
    </row>
    <row r="249" customFormat="false" ht="15" hidden="false" customHeight="false" outlineLevel="0" collapsed="false">
      <c r="A249" s="168"/>
      <c r="B249" s="228" t="s">
        <v>520</v>
      </c>
      <c r="C249" s="229" t="n">
        <v>98557</v>
      </c>
      <c r="D249" s="228" t="s">
        <v>172</v>
      </c>
      <c r="E249" s="228" t="s">
        <v>248</v>
      </c>
      <c r="F249" s="230" t="s">
        <v>189</v>
      </c>
      <c r="G249" s="231" t="n">
        <v>29.4</v>
      </c>
      <c r="H249" s="232" t="n">
        <f aca="false">TRUNC(L249*(1-$C$13),2)</f>
        <v>45.91</v>
      </c>
      <c r="I249" s="233" t="n">
        <f aca="false">TRUNC((H249*(1+'DADOS GERAIS'!C$19)),2)</f>
        <v>57.48</v>
      </c>
      <c r="J249" s="233" t="n">
        <f aca="false">TRUNC(G249*I249,2)</f>
        <v>1689.91</v>
      </c>
      <c r="K249" s="234" t="n">
        <f aca="false">J249/$J$1092</f>
        <v>0.000154952586366268</v>
      </c>
      <c r="L249" s="54" t="n">
        <v>45.91</v>
      </c>
      <c r="M249" s="56"/>
      <c r="N249" s="207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4"/>
      <c r="AE249" s="54"/>
    </row>
    <row r="250" customFormat="false" ht="15" hidden="false" customHeight="false" outlineLevel="0" collapsed="false">
      <c r="A250" s="168"/>
      <c r="B250" s="222" t="s">
        <v>521</v>
      </c>
      <c r="C250" s="222"/>
      <c r="D250" s="222"/>
      <c r="E250" s="222" t="s">
        <v>522</v>
      </c>
      <c r="F250" s="222"/>
      <c r="G250" s="223"/>
      <c r="H250" s="224"/>
      <c r="I250" s="222"/>
      <c r="J250" s="225" t="n">
        <f aca="false">J251+J258+J265+J270</f>
        <v>10850.82</v>
      </c>
      <c r="K250" s="239" t="n">
        <f aca="false">J250/$J$1092</f>
        <v>0.000994942111233633</v>
      </c>
      <c r="L250" s="54"/>
      <c r="M250" s="56"/>
      <c r="N250" s="207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54"/>
      <c r="AE250" s="54"/>
    </row>
    <row r="251" customFormat="false" ht="15" hidden="false" customHeight="false" outlineLevel="0" collapsed="false">
      <c r="A251" s="168"/>
      <c r="B251" s="222" t="s">
        <v>523</v>
      </c>
      <c r="C251" s="222"/>
      <c r="D251" s="222"/>
      <c r="E251" s="222" t="s">
        <v>393</v>
      </c>
      <c r="F251" s="222"/>
      <c r="G251" s="223"/>
      <c r="H251" s="224"/>
      <c r="I251" s="222"/>
      <c r="J251" s="225" t="n">
        <f aca="false">SUM(J252:J257)</f>
        <v>1863.07</v>
      </c>
      <c r="K251" s="239" t="n">
        <f aca="false">J251/$J$1092</f>
        <v>0.000170830112302669</v>
      </c>
      <c r="L251" s="54"/>
      <c r="M251" s="56"/>
      <c r="N251" s="207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4"/>
      <c r="AE251" s="54"/>
    </row>
    <row r="252" customFormat="false" ht="26.85" hidden="false" customHeight="false" outlineLevel="0" collapsed="false">
      <c r="A252" s="168"/>
      <c r="B252" s="228" t="s">
        <v>524</v>
      </c>
      <c r="C252" s="229" t="n">
        <v>96621</v>
      </c>
      <c r="D252" s="228" t="s">
        <v>172</v>
      </c>
      <c r="E252" s="228" t="s">
        <v>525</v>
      </c>
      <c r="F252" s="230" t="s">
        <v>193</v>
      </c>
      <c r="G252" s="231" t="n">
        <f aca="false">ROUND(1.58*0.05,2)</f>
        <v>0.08</v>
      </c>
      <c r="H252" s="232" t="n">
        <f aca="false">TRUNC(L252*(1-$C$13),2)</f>
        <v>222.22</v>
      </c>
      <c r="I252" s="233" t="n">
        <f aca="false">TRUNC((H252*(1+'DADOS GERAIS'!C$19)),2)</f>
        <v>278.26</v>
      </c>
      <c r="J252" s="233" t="n">
        <f aca="false">TRUNC(G252*I252,2)</f>
        <v>22.26</v>
      </c>
      <c r="K252" s="234" t="n">
        <f aca="false">J252/$J$1092</f>
        <v>2.04108181649504E-006</v>
      </c>
      <c r="L252" s="54" t="n">
        <v>222.22</v>
      </c>
      <c r="M252" s="56"/>
      <c r="N252" s="207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4"/>
      <c r="AE252" s="54"/>
    </row>
    <row r="253" customFormat="false" ht="15" hidden="false" customHeight="false" outlineLevel="0" collapsed="false">
      <c r="A253" s="168"/>
      <c r="B253" s="228" t="s">
        <v>526</v>
      </c>
      <c r="C253" s="229" t="n">
        <v>93358</v>
      </c>
      <c r="D253" s="228" t="s">
        <v>172</v>
      </c>
      <c r="E253" s="228" t="s">
        <v>218</v>
      </c>
      <c r="F253" s="230" t="s">
        <v>193</v>
      </c>
      <c r="G253" s="231" t="n">
        <v>3.37</v>
      </c>
      <c r="H253" s="232" t="n">
        <f aca="false">TRUNC(L253*(1-$C$13),2)</f>
        <v>92.88</v>
      </c>
      <c r="I253" s="233" t="n">
        <f aca="false">TRUNC((H253*(1+'DADOS GERAIS'!C$19)),2)</f>
        <v>116.3</v>
      </c>
      <c r="J253" s="233" t="n">
        <f aca="false">TRUNC(G253*I253,2)</f>
        <v>391.93</v>
      </c>
      <c r="K253" s="234" t="n">
        <f aca="false">J253/$J$1092</f>
        <v>3.59371606621249E-005</v>
      </c>
      <c r="L253" s="54" t="n">
        <v>92.88</v>
      </c>
      <c r="M253" s="56"/>
      <c r="N253" s="207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  <c r="AB253" s="55"/>
      <c r="AC253" s="55"/>
      <c r="AD253" s="54"/>
      <c r="AE253" s="54"/>
    </row>
    <row r="254" customFormat="false" ht="15" hidden="false" customHeight="false" outlineLevel="0" collapsed="false">
      <c r="A254" s="168"/>
      <c r="B254" s="228" t="s">
        <v>527</v>
      </c>
      <c r="C254" s="229" t="n">
        <v>93382</v>
      </c>
      <c r="D254" s="228" t="s">
        <v>172</v>
      </c>
      <c r="E254" s="228" t="s">
        <v>246</v>
      </c>
      <c r="F254" s="230" t="s">
        <v>193</v>
      </c>
      <c r="G254" s="231" t="n">
        <v>2.97</v>
      </c>
      <c r="H254" s="232" t="n">
        <f aca="false">TRUNC(L254*(1-$C$13),2)</f>
        <v>29.12</v>
      </c>
      <c r="I254" s="233" t="n">
        <f aca="false">TRUNC((H254*(1+'DADOS GERAIS'!C$19)),2)</f>
        <v>36.46</v>
      </c>
      <c r="J254" s="233" t="n">
        <f aca="false">TRUNC(G254*I254,2)</f>
        <v>108.28</v>
      </c>
      <c r="K254" s="234" t="n">
        <f aca="false">J254/$J$1092</f>
        <v>9.92849681446912E-006</v>
      </c>
      <c r="L254" s="54" t="n">
        <v>29.12</v>
      </c>
      <c r="M254" s="56"/>
      <c r="N254" s="207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  <c r="AB254" s="55"/>
      <c r="AC254" s="55"/>
      <c r="AD254" s="54"/>
      <c r="AE254" s="54"/>
    </row>
    <row r="255" customFormat="false" ht="26.85" hidden="false" customHeight="false" outlineLevel="0" collapsed="false">
      <c r="A255" s="168"/>
      <c r="B255" s="228" t="s">
        <v>528</v>
      </c>
      <c r="C255" s="229" t="n">
        <v>96534</v>
      </c>
      <c r="D255" s="228" t="s">
        <v>172</v>
      </c>
      <c r="E255" s="228" t="s">
        <v>224</v>
      </c>
      <c r="F255" s="230" t="s">
        <v>189</v>
      </c>
      <c r="G255" s="231" t="n">
        <v>2.4</v>
      </c>
      <c r="H255" s="232" t="n">
        <f aca="false">TRUNC(L255*(1-$C$13),2)</f>
        <v>74.53</v>
      </c>
      <c r="I255" s="233" t="n">
        <f aca="false">TRUNC((H255*(1+'DADOS GERAIS'!C$19)),2)</f>
        <v>93.32</v>
      </c>
      <c r="J255" s="233" t="n">
        <f aca="false">TRUNC(G255*I255,2)</f>
        <v>223.96</v>
      </c>
      <c r="K255" s="234" t="n">
        <f aca="false">J255/$J$1092</f>
        <v>2.05355203783571E-005</v>
      </c>
      <c r="L255" s="54" t="n">
        <v>74.53</v>
      </c>
      <c r="M255" s="56"/>
      <c r="N255" s="207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  <c r="AB255" s="55"/>
      <c r="AC255" s="55"/>
      <c r="AD255" s="54"/>
      <c r="AE255" s="54"/>
    </row>
    <row r="256" customFormat="false" ht="15" hidden="false" customHeight="false" outlineLevel="0" collapsed="false">
      <c r="A256" s="168"/>
      <c r="B256" s="228" t="s">
        <v>529</v>
      </c>
      <c r="C256" s="229" t="n">
        <v>96546</v>
      </c>
      <c r="D256" s="228" t="s">
        <v>172</v>
      </c>
      <c r="E256" s="228" t="s">
        <v>233</v>
      </c>
      <c r="F256" s="230" t="s">
        <v>227</v>
      </c>
      <c r="G256" s="231" t="n">
        <v>41.02</v>
      </c>
      <c r="H256" s="232" t="n">
        <f aca="false">TRUNC(L256*(1-$C$13),2)</f>
        <v>14.1</v>
      </c>
      <c r="I256" s="233" t="n">
        <f aca="false">TRUNC((H256*(1+'DADOS GERAIS'!C$19)),2)</f>
        <v>17.65</v>
      </c>
      <c r="J256" s="233" t="n">
        <f aca="false">TRUNC(G256*I256,2)</f>
        <v>724</v>
      </c>
      <c r="K256" s="234" t="n">
        <f aca="false">J256/$J$1092</f>
        <v>6.63855900782753E-005</v>
      </c>
      <c r="L256" s="54" t="n">
        <v>14.1</v>
      </c>
      <c r="M256" s="56"/>
      <c r="N256" s="207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  <c r="AB256" s="55"/>
      <c r="AC256" s="55"/>
      <c r="AD256" s="54"/>
      <c r="AE256" s="54"/>
    </row>
    <row r="257" customFormat="false" ht="26.85" hidden="false" customHeight="false" outlineLevel="0" collapsed="false">
      <c r="A257" s="168"/>
      <c r="B257" s="228" t="s">
        <v>530</v>
      </c>
      <c r="C257" s="229" t="n">
        <v>96557</v>
      </c>
      <c r="D257" s="228" t="s">
        <v>172</v>
      </c>
      <c r="E257" s="228" t="s">
        <v>400</v>
      </c>
      <c r="F257" s="230" t="s">
        <v>193</v>
      </c>
      <c r="G257" s="231" t="n">
        <v>0.4</v>
      </c>
      <c r="H257" s="232" t="n">
        <f aca="false">TRUNC(L257*(1-$C$13),2)</f>
        <v>783.91</v>
      </c>
      <c r="I257" s="233" t="n">
        <f aca="false">TRUNC((H257*(1+'DADOS GERAIS'!C$19)),2)</f>
        <v>981.6</v>
      </c>
      <c r="J257" s="233" t="n">
        <f aca="false">TRUNC(G257*I257,2)</f>
        <v>392.64</v>
      </c>
      <c r="K257" s="234" t="n">
        <f aca="false">J257/$J$1092</f>
        <v>3.60022625529475E-005</v>
      </c>
      <c r="L257" s="54" t="n">
        <v>783.91</v>
      </c>
      <c r="M257" s="56"/>
      <c r="N257" s="207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  <c r="AC257" s="55"/>
      <c r="AD257" s="54"/>
      <c r="AE257" s="54"/>
    </row>
    <row r="258" customFormat="false" ht="15" hidden="false" customHeight="false" outlineLevel="0" collapsed="false">
      <c r="A258" s="168"/>
      <c r="B258" s="222" t="s">
        <v>531</v>
      </c>
      <c r="C258" s="222"/>
      <c r="D258" s="222"/>
      <c r="E258" s="222" t="s">
        <v>402</v>
      </c>
      <c r="F258" s="222"/>
      <c r="G258" s="223"/>
      <c r="H258" s="224"/>
      <c r="I258" s="222"/>
      <c r="J258" s="225" t="n">
        <f aca="false">SUM(J259:J264)</f>
        <v>3618.68</v>
      </c>
      <c r="K258" s="239" t="n">
        <f aca="false">J258/$J$1092</f>
        <v>0.000331806915890129</v>
      </c>
      <c r="L258" s="54"/>
      <c r="M258" s="56"/>
      <c r="N258" s="207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  <c r="AC258" s="55"/>
      <c r="AD258" s="54"/>
      <c r="AE258" s="54"/>
    </row>
    <row r="259" customFormat="false" ht="26.85" hidden="false" customHeight="false" outlineLevel="0" collapsed="false">
      <c r="A259" s="168"/>
      <c r="B259" s="228" t="s">
        <v>532</v>
      </c>
      <c r="C259" s="229" t="n">
        <v>96621</v>
      </c>
      <c r="D259" s="228" t="s">
        <v>172</v>
      </c>
      <c r="E259" s="228" t="s">
        <v>525</v>
      </c>
      <c r="F259" s="230" t="s">
        <v>193</v>
      </c>
      <c r="G259" s="231" t="n">
        <f aca="false">ROUND(2.6*0.05,2)</f>
        <v>0.13</v>
      </c>
      <c r="H259" s="232" t="n">
        <f aca="false">TRUNC(L259*(1-$C$13),2)</f>
        <v>222.22</v>
      </c>
      <c r="I259" s="233" t="n">
        <f aca="false">TRUNC((H259*(1+'DADOS GERAIS'!C$19)),2)</f>
        <v>278.26</v>
      </c>
      <c r="J259" s="233" t="n">
        <f aca="false">TRUNC(G259*I259,2)</f>
        <v>36.17</v>
      </c>
      <c r="K259" s="234" t="n">
        <f aca="false">J259/$J$1092</f>
        <v>3.3165287197945E-006</v>
      </c>
      <c r="L259" s="54" t="n">
        <v>222.22</v>
      </c>
      <c r="M259" s="56"/>
      <c r="N259" s="207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  <c r="AB259" s="55"/>
      <c r="AC259" s="55"/>
      <c r="AD259" s="54"/>
      <c r="AE259" s="54"/>
    </row>
    <row r="260" customFormat="false" ht="26.85" hidden="false" customHeight="false" outlineLevel="0" collapsed="false">
      <c r="A260" s="168"/>
      <c r="B260" s="228" t="s">
        <v>533</v>
      </c>
      <c r="C260" s="229" t="n">
        <v>96536</v>
      </c>
      <c r="D260" s="228" t="s">
        <v>172</v>
      </c>
      <c r="E260" s="228" t="s">
        <v>404</v>
      </c>
      <c r="F260" s="230" t="s">
        <v>189</v>
      </c>
      <c r="G260" s="231" t="n">
        <v>11.2</v>
      </c>
      <c r="H260" s="232" t="n">
        <f aca="false">TRUNC(L260*(1-$C$13),2)</f>
        <v>64.38</v>
      </c>
      <c r="I260" s="233" t="n">
        <f aca="false">TRUNC((H260*(1+'DADOS GERAIS'!C$19)),2)</f>
        <v>80.61</v>
      </c>
      <c r="J260" s="233" t="n">
        <f aca="false">TRUNC(G260*I260,2)</f>
        <v>902.83</v>
      </c>
      <c r="K260" s="234" t="n">
        <f aca="false">J260/$J$1092</f>
        <v>8.27830142132172E-005</v>
      </c>
      <c r="L260" s="54" t="n">
        <v>64.38</v>
      </c>
      <c r="M260" s="56"/>
      <c r="N260" s="207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4"/>
      <c r="AE260" s="54"/>
    </row>
    <row r="261" customFormat="false" ht="26.85" hidden="false" customHeight="false" outlineLevel="0" collapsed="false">
      <c r="A261" s="168"/>
      <c r="B261" s="228" t="s">
        <v>534</v>
      </c>
      <c r="C261" s="229" t="n">
        <v>104916</v>
      </c>
      <c r="D261" s="228" t="s">
        <v>172</v>
      </c>
      <c r="E261" s="228" t="s">
        <v>474</v>
      </c>
      <c r="F261" s="230" t="s">
        <v>227</v>
      </c>
      <c r="G261" s="231" t="n">
        <v>11.2</v>
      </c>
      <c r="H261" s="232" t="n">
        <f aca="false">TRUNC(L261*(1-$C$13),2)</f>
        <v>16.82</v>
      </c>
      <c r="I261" s="233" t="n">
        <f aca="false">TRUNC((H261*(1+'DADOS GERAIS'!C$19)),2)</f>
        <v>21.06</v>
      </c>
      <c r="J261" s="233" t="n">
        <f aca="false">TRUNC(G261*I261,2)</f>
        <v>235.87</v>
      </c>
      <c r="K261" s="234" t="n">
        <f aca="false">J261/$J$1092</f>
        <v>2.16275816737055E-005</v>
      </c>
      <c r="L261" s="54" t="n">
        <v>16.82</v>
      </c>
      <c r="M261" s="56"/>
      <c r="N261" s="207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54"/>
      <c r="AE261" s="54"/>
    </row>
    <row r="262" customFormat="false" ht="26.85" hidden="false" customHeight="false" outlineLevel="0" collapsed="false">
      <c r="A262" s="168"/>
      <c r="B262" s="228" t="s">
        <v>535</v>
      </c>
      <c r="C262" s="229" t="n">
        <v>104919</v>
      </c>
      <c r="D262" s="228" t="s">
        <v>172</v>
      </c>
      <c r="E262" s="228" t="s">
        <v>472</v>
      </c>
      <c r="F262" s="230" t="s">
        <v>227</v>
      </c>
      <c r="G262" s="231" t="n">
        <v>38</v>
      </c>
      <c r="H262" s="232" t="n">
        <f aca="false">TRUNC(L262*(1-$C$13),2)</f>
        <v>12.79</v>
      </c>
      <c r="I262" s="233" t="n">
        <f aca="false">TRUNC((H262*(1+'DADOS GERAIS'!C$19)),2)</f>
        <v>16.01</v>
      </c>
      <c r="J262" s="233" t="n">
        <f aca="false">TRUNC(G262*I262,2)</f>
        <v>608.38</v>
      </c>
      <c r="K262" s="234" t="n">
        <f aca="false">J262/$J$1092</f>
        <v>5.57840680826258E-005</v>
      </c>
      <c r="L262" s="54" t="n">
        <v>12.79</v>
      </c>
      <c r="M262" s="56"/>
      <c r="N262" s="207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  <c r="AC262" s="55"/>
      <c r="AD262" s="54"/>
      <c r="AE262" s="54"/>
    </row>
    <row r="263" customFormat="false" ht="26.85" hidden="false" customHeight="false" outlineLevel="0" collapsed="false">
      <c r="A263" s="168"/>
      <c r="B263" s="228" t="s">
        <v>536</v>
      </c>
      <c r="C263" s="229" t="n">
        <v>96557</v>
      </c>
      <c r="D263" s="228" t="s">
        <v>172</v>
      </c>
      <c r="E263" s="228" t="s">
        <v>400</v>
      </c>
      <c r="F263" s="230" t="s">
        <v>193</v>
      </c>
      <c r="G263" s="231" t="n">
        <v>1.06</v>
      </c>
      <c r="H263" s="232" t="n">
        <f aca="false">TRUNC(L263*(1-$C$13),2)</f>
        <v>783.91</v>
      </c>
      <c r="I263" s="233" t="n">
        <f aca="false">TRUNC((H263*(1+'DADOS GERAIS'!C$19)),2)</f>
        <v>981.6</v>
      </c>
      <c r="J263" s="233" t="n">
        <f aca="false">TRUNC(G263*I263,2)</f>
        <v>1040.49</v>
      </c>
      <c r="K263" s="234" t="n">
        <f aca="false">J263/$J$1092</f>
        <v>9.5405445608487E-005</v>
      </c>
      <c r="L263" s="54" t="n">
        <v>783.91</v>
      </c>
      <c r="M263" s="56"/>
      <c r="N263" s="207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  <c r="AB263" s="55"/>
      <c r="AC263" s="55"/>
      <c r="AD263" s="54"/>
      <c r="AE263" s="54"/>
    </row>
    <row r="264" customFormat="false" ht="15" hidden="false" customHeight="false" outlineLevel="0" collapsed="false">
      <c r="A264" s="168"/>
      <c r="B264" s="228" t="s">
        <v>537</v>
      </c>
      <c r="C264" s="229" t="n">
        <v>98557</v>
      </c>
      <c r="D264" s="228" t="s">
        <v>172</v>
      </c>
      <c r="E264" s="228" t="s">
        <v>248</v>
      </c>
      <c r="F264" s="230" t="s">
        <v>189</v>
      </c>
      <c r="G264" s="231" t="n">
        <v>13.83</v>
      </c>
      <c r="H264" s="232" t="n">
        <f aca="false">TRUNC(L264*(1-$C$13),2)</f>
        <v>45.91</v>
      </c>
      <c r="I264" s="233" t="n">
        <f aca="false">TRUNC((H264*(1+'DADOS GERAIS'!C$19)),2)</f>
        <v>57.48</v>
      </c>
      <c r="J264" s="233" t="n">
        <f aca="false">TRUNC(G264*I264,2)</f>
        <v>794.94</v>
      </c>
      <c r="K264" s="234" t="n">
        <f aca="false">J264/$J$1092</f>
        <v>7.28902775922985E-005</v>
      </c>
      <c r="L264" s="54" t="n">
        <v>45.91</v>
      </c>
      <c r="M264" s="56"/>
      <c r="N264" s="207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  <c r="AB264" s="55"/>
      <c r="AC264" s="55"/>
      <c r="AD264" s="54"/>
      <c r="AE264" s="54"/>
    </row>
    <row r="265" customFormat="false" ht="15" hidden="false" customHeight="false" outlineLevel="0" collapsed="false">
      <c r="A265" s="168"/>
      <c r="B265" s="222" t="s">
        <v>538</v>
      </c>
      <c r="C265" s="222"/>
      <c r="D265" s="222"/>
      <c r="E265" s="222" t="s">
        <v>290</v>
      </c>
      <c r="F265" s="222"/>
      <c r="G265" s="223"/>
      <c r="H265" s="224"/>
      <c r="I265" s="222"/>
      <c r="J265" s="225" t="n">
        <f aca="false">SUM(J266:J269)</f>
        <v>2509.19</v>
      </c>
      <c r="K265" s="239" t="n">
        <f aca="false">J265/$J$1092</f>
        <v>0.000230074666807331</v>
      </c>
      <c r="L265" s="54"/>
      <c r="M265" s="56"/>
      <c r="N265" s="207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54"/>
      <c r="AE265" s="54"/>
    </row>
    <row r="266" customFormat="false" ht="26.85" hidden="false" customHeight="false" outlineLevel="0" collapsed="false">
      <c r="A266" s="168"/>
      <c r="B266" s="228" t="s">
        <v>539</v>
      </c>
      <c r="C266" s="229" t="n">
        <v>92423</v>
      </c>
      <c r="D266" s="228" t="s">
        <v>172</v>
      </c>
      <c r="E266" s="228" t="s">
        <v>421</v>
      </c>
      <c r="F266" s="230" t="s">
        <v>189</v>
      </c>
      <c r="G266" s="231" t="n">
        <v>12.7</v>
      </c>
      <c r="H266" s="232" t="n">
        <f aca="false">TRUNC(L266*(1-$C$13),2)</f>
        <v>78.47</v>
      </c>
      <c r="I266" s="233" t="n">
        <f aca="false">TRUNC((H266*(1+'DADOS GERAIS'!C$19)),2)</f>
        <v>98.25</v>
      </c>
      <c r="J266" s="233" t="n">
        <f aca="false">TRUNC(G266*I266,2)</f>
        <v>1247.77</v>
      </c>
      <c r="K266" s="234" t="n">
        <f aca="false">J266/$J$1092</f>
        <v>0.000114411530016532</v>
      </c>
      <c r="L266" s="54" t="n">
        <v>78.47</v>
      </c>
      <c r="M266" s="56"/>
      <c r="N266" s="207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  <c r="AB266" s="55"/>
      <c r="AC266" s="55"/>
      <c r="AD266" s="54"/>
      <c r="AE266" s="54"/>
    </row>
    <row r="267" customFormat="false" ht="26.85" hidden="false" customHeight="false" outlineLevel="0" collapsed="false">
      <c r="A267" s="168"/>
      <c r="B267" s="228" t="s">
        <v>540</v>
      </c>
      <c r="C267" s="229" t="n">
        <v>92759</v>
      </c>
      <c r="D267" s="228" t="s">
        <v>172</v>
      </c>
      <c r="E267" s="228" t="s">
        <v>304</v>
      </c>
      <c r="F267" s="230" t="s">
        <v>227</v>
      </c>
      <c r="G267" s="231" t="n">
        <v>11.14</v>
      </c>
      <c r="H267" s="232" t="n">
        <f aca="false">TRUNC(L267*(1-$C$13),2)</f>
        <v>14.08</v>
      </c>
      <c r="I267" s="233" t="n">
        <f aca="false">TRUNC((H267*(1+'DADOS GERAIS'!C$19)),2)</f>
        <v>17.63</v>
      </c>
      <c r="J267" s="233" t="n">
        <f aca="false">TRUNC(G267*I267,2)</f>
        <v>196.39</v>
      </c>
      <c r="K267" s="234" t="n">
        <f aca="false">J267/$J$1092</f>
        <v>1.8007549772752E-005</v>
      </c>
      <c r="L267" s="54" t="n">
        <v>14.08</v>
      </c>
      <c r="M267" s="56"/>
      <c r="N267" s="207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4"/>
      <c r="AE267" s="54"/>
    </row>
    <row r="268" customFormat="false" ht="26.85" hidden="false" customHeight="false" outlineLevel="0" collapsed="false">
      <c r="A268" s="168"/>
      <c r="B268" s="228" t="s">
        <v>541</v>
      </c>
      <c r="C268" s="229" t="n">
        <v>92762</v>
      </c>
      <c r="D268" s="228" t="s">
        <v>172</v>
      </c>
      <c r="E268" s="228" t="s">
        <v>296</v>
      </c>
      <c r="F268" s="230" t="s">
        <v>227</v>
      </c>
      <c r="G268" s="231" t="n">
        <v>37.51</v>
      </c>
      <c r="H268" s="232" t="n">
        <f aca="false">TRUNC(L268*(1-$C$13),2)</f>
        <v>11.03</v>
      </c>
      <c r="I268" s="233" t="n">
        <f aca="false">TRUNC((H268*(1+'DADOS GERAIS'!C$19)),2)</f>
        <v>13.81</v>
      </c>
      <c r="J268" s="233" t="n">
        <f aca="false">TRUNC(G268*I268,2)</f>
        <v>518.01</v>
      </c>
      <c r="K268" s="234" t="n">
        <f aca="false">J268/$J$1092</f>
        <v>4.74977893873582E-005</v>
      </c>
      <c r="L268" s="54" t="n">
        <v>11.03</v>
      </c>
      <c r="M268" s="56"/>
      <c r="N268" s="207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4"/>
      <c r="AE268" s="54"/>
    </row>
    <row r="269" customFormat="false" ht="26.85" hidden="false" customHeight="false" outlineLevel="0" collapsed="false">
      <c r="A269" s="168"/>
      <c r="B269" s="228" t="s">
        <v>542</v>
      </c>
      <c r="C269" s="241" t="s">
        <v>426</v>
      </c>
      <c r="D269" s="242" t="s">
        <v>161</v>
      </c>
      <c r="E269" s="228" t="s">
        <v>427</v>
      </c>
      <c r="F269" s="230" t="s">
        <v>184</v>
      </c>
      <c r="G269" s="231" t="n">
        <v>0.6</v>
      </c>
      <c r="H269" s="232" t="n">
        <f aca="false">TRUNC(L269*(1-$C$13),2)</f>
        <v>728.09</v>
      </c>
      <c r="I269" s="233" t="n">
        <f aca="false">TRUNC((H269*(1+'DADOS GERAIS'!C$19)),2)</f>
        <v>911.7</v>
      </c>
      <c r="J269" s="233" t="n">
        <f aca="false">TRUNC(G269*I269,2)</f>
        <v>547.02</v>
      </c>
      <c r="K269" s="234" t="n">
        <f aca="false">J269/$J$1092</f>
        <v>5.0157797630688E-005</v>
      </c>
      <c r="L269" s="54" t="n">
        <v>728.09</v>
      </c>
      <c r="M269" s="56"/>
      <c r="N269" s="207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4"/>
      <c r="AE269" s="54"/>
    </row>
    <row r="270" customFormat="false" ht="15" hidden="false" customHeight="false" outlineLevel="0" collapsed="false">
      <c r="A270" s="168"/>
      <c r="B270" s="222" t="s">
        <v>543</v>
      </c>
      <c r="C270" s="222"/>
      <c r="D270" s="222"/>
      <c r="E270" s="222" t="s">
        <v>444</v>
      </c>
      <c r="F270" s="222"/>
      <c r="G270" s="223"/>
      <c r="H270" s="224"/>
      <c r="I270" s="222"/>
      <c r="J270" s="225" t="n">
        <f aca="false">SUM(J271:J274)</f>
        <v>2859.88</v>
      </c>
      <c r="K270" s="239" t="n">
        <f aca="false">J270/$J$1092</f>
        <v>0.000262230416233505</v>
      </c>
      <c r="L270" s="54"/>
      <c r="M270" s="56"/>
      <c r="N270" s="207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54"/>
      <c r="AE270" s="54"/>
    </row>
    <row r="271" customFormat="false" ht="26.85" hidden="false" customHeight="false" outlineLevel="0" collapsed="false">
      <c r="A271" s="168"/>
      <c r="B271" s="228" t="s">
        <v>544</v>
      </c>
      <c r="C271" s="229" t="n">
        <v>92460</v>
      </c>
      <c r="D271" s="228" t="s">
        <v>172</v>
      </c>
      <c r="E271" s="228" t="s">
        <v>430</v>
      </c>
      <c r="F271" s="230" t="s">
        <v>189</v>
      </c>
      <c r="G271" s="231" t="n">
        <v>8.38</v>
      </c>
      <c r="H271" s="232" t="n">
        <f aca="false">TRUNC(L271*(1-$C$13),2)</f>
        <v>138.61</v>
      </c>
      <c r="I271" s="233" t="n">
        <f aca="false">TRUNC((H271*(1+'DADOS GERAIS'!C$19)),2)</f>
        <v>173.56</v>
      </c>
      <c r="J271" s="233" t="n">
        <f aca="false">TRUNC(G271*I271,2)</f>
        <v>1454.43</v>
      </c>
      <c r="K271" s="234" t="n">
        <f aca="false">J271/$J$1092</f>
        <v>0.000133360764886113</v>
      </c>
      <c r="L271" s="54" t="n">
        <v>138.61</v>
      </c>
      <c r="M271" s="56"/>
      <c r="N271" s="207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  <c r="AB271" s="55"/>
      <c r="AC271" s="55"/>
      <c r="AD271" s="54"/>
      <c r="AE271" s="54"/>
    </row>
    <row r="272" customFormat="false" ht="26.85" hidden="false" customHeight="false" outlineLevel="0" collapsed="false">
      <c r="A272" s="168"/>
      <c r="B272" s="228" t="s">
        <v>545</v>
      </c>
      <c r="C272" s="229" t="n">
        <v>92759</v>
      </c>
      <c r="D272" s="228" t="s">
        <v>172</v>
      </c>
      <c r="E272" s="228" t="s">
        <v>304</v>
      </c>
      <c r="F272" s="230" t="s">
        <v>227</v>
      </c>
      <c r="G272" s="231" t="n">
        <v>9.1</v>
      </c>
      <c r="H272" s="232" t="n">
        <f aca="false">TRUNC(L272*(1-$C$13),2)</f>
        <v>14.08</v>
      </c>
      <c r="I272" s="233" t="n">
        <f aca="false">TRUNC((H272*(1+'DADOS GERAIS'!C$19)),2)</f>
        <v>17.63</v>
      </c>
      <c r="J272" s="233" t="n">
        <f aca="false">TRUNC(G272*I272,2)</f>
        <v>160.43</v>
      </c>
      <c r="K272" s="234" t="n">
        <f aca="false">J272/$J$1092</f>
        <v>1.47102765417924E-005</v>
      </c>
      <c r="L272" s="54" t="n">
        <v>14.08</v>
      </c>
      <c r="M272" s="56"/>
      <c r="N272" s="207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54"/>
      <c r="AE272" s="54"/>
    </row>
    <row r="273" customFormat="false" ht="26.85" hidden="false" customHeight="false" outlineLevel="0" collapsed="false">
      <c r="A273" s="168"/>
      <c r="B273" s="228" t="s">
        <v>546</v>
      </c>
      <c r="C273" s="229" t="n">
        <v>92762</v>
      </c>
      <c r="D273" s="228" t="s">
        <v>172</v>
      </c>
      <c r="E273" s="228" t="s">
        <v>296</v>
      </c>
      <c r="F273" s="230" t="s">
        <v>227</v>
      </c>
      <c r="G273" s="231" t="n">
        <v>38</v>
      </c>
      <c r="H273" s="232" t="n">
        <f aca="false">TRUNC(L273*(1-$C$13),2)</f>
        <v>11.03</v>
      </c>
      <c r="I273" s="233" t="n">
        <f aca="false">TRUNC((H273*(1+'DADOS GERAIS'!C$19)),2)</f>
        <v>13.81</v>
      </c>
      <c r="J273" s="233" t="n">
        <f aca="false">TRUNC(G273*I273,2)</f>
        <v>524.78</v>
      </c>
      <c r="K273" s="234" t="n">
        <f aca="false">J273/$J$1092</f>
        <v>4.81185496702725E-005</v>
      </c>
      <c r="L273" s="54" t="n">
        <v>11.03</v>
      </c>
      <c r="M273" s="56"/>
      <c r="N273" s="207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  <c r="AB273" s="55"/>
      <c r="AC273" s="55"/>
      <c r="AD273" s="54"/>
      <c r="AE273" s="54"/>
    </row>
    <row r="274" customFormat="false" ht="26.85" hidden="false" customHeight="false" outlineLevel="0" collapsed="false">
      <c r="A274" s="168"/>
      <c r="B274" s="228" t="s">
        <v>547</v>
      </c>
      <c r="C274" s="241" t="s">
        <v>434</v>
      </c>
      <c r="D274" s="242" t="s">
        <v>161</v>
      </c>
      <c r="E274" s="228" t="s">
        <v>435</v>
      </c>
      <c r="F274" s="230" t="s">
        <v>184</v>
      </c>
      <c r="G274" s="231" t="n">
        <v>0.79</v>
      </c>
      <c r="H274" s="232" t="n">
        <f aca="false">TRUNC(L274*(1-$C$13),2)</f>
        <v>728.09</v>
      </c>
      <c r="I274" s="233" t="n">
        <f aca="false">TRUNC((H274*(1+'DADOS GERAIS'!C$19)),2)</f>
        <v>911.7</v>
      </c>
      <c r="J274" s="233" t="n">
        <f aca="false">TRUNC(G274*I274,2)</f>
        <v>720.24</v>
      </c>
      <c r="K274" s="234" t="n">
        <f aca="false">J274/$J$1092</f>
        <v>6.60408251353273E-005</v>
      </c>
      <c r="L274" s="54" t="n">
        <v>728.09</v>
      </c>
      <c r="M274" s="56"/>
      <c r="N274" s="207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  <c r="AB274" s="55"/>
      <c r="AC274" s="55"/>
      <c r="AD274" s="54"/>
      <c r="AE274" s="54"/>
    </row>
    <row r="275" customFormat="false" ht="15" hidden="false" customHeight="false" outlineLevel="0" collapsed="false">
      <c r="A275" s="168"/>
      <c r="B275" s="222" t="s">
        <v>548</v>
      </c>
      <c r="C275" s="222"/>
      <c r="D275" s="222"/>
      <c r="E275" s="222" t="s">
        <v>549</v>
      </c>
      <c r="F275" s="222"/>
      <c r="G275" s="223"/>
      <c r="H275" s="224"/>
      <c r="I275" s="222"/>
      <c r="J275" s="225" t="n">
        <f aca="false">J276+J283+J290+J295</f>
        <v>14606.22</v>
      </c>
      <c r="K275" s="239" t="n">
        <f aca="false">J275/$J$1092</f>
        <v>0.0013392852672833</v>
      </c>
      <c r="L275" s="54"/>
      <c r="M275" s="56"/>
      <c r="N275" s="207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  <c r="AB275" s="55"/>
      <c r="AC275" s="55"/>
      <c r="AD275" s="54"/>
      <c r="AE275" s="54"/>
    </row>
    <row r="276" customFormat="false" ht="15" hidden="false" customHeight="false" outlineLevel="0" collapsed="false">
      <c r="A276" s="168"/>
      <c r="B276" s="222" t="s">
        <v>550</v>
      </c>
      <c r="C276" s="222"/>
      <c r="D276" s="222"/>
      <c r="E276" s="222" t="s">
        <v>393</v>
      </c>
      <c r="F276" s="222"/>
      <c r="G276" s="223"/>
      <c r="H276" s="224"/>
      <c r="I276" s="222"/>
      <c r="J276" s="225" t="n">
        <f aca="false">SUM(J277:J282)</f>
        <v>2710.96</v>
      </c>
      <c r="K276" s="239" t="n">
        <f aca="false">J276/$J$1092</f>
        <v>0.000248575523865471</v>
      </c>
      <c r="L276" s="54"/>
      <c r="M276" s="56"/>
      <c r="N276" s="207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  <c r="AB276" s="55"/>
      <c r="AC276" s="55"/>
      <c r="AD276" s="54"/>
      <c r="AE276" s="54"/>
    </row>
    <row r="277" customFormat="false" ht="26.85" hidden="false" customHeight="false" outlineLevel="0" collapsed="false">
      <c r="A277" s="168"/>
      <c r="B277" s="228" t="s">
        <v>551</v>
      </c>
      <c r="C277" s="229" t="n">
        <v>96621</v>
      </c>
      <c r="D277" s="228" t="s">
        <v>172</v>
      </c>
      <c r="E277" s="228" t="s">
        <v>525</v>
      </c>
      <c r="F277" s="230" t="s">
        <v>193</v>
      </c>
      <c r="G277" s="231" t="n">
        <f aca="false">ROUND(2.37*0.05,2)</f>
        <v>0.12</v>
      </c>
      <c r="H277" s="232" t="n">
        <f aca="false">TRUNC(L277*(1-$C$13),2)</f>
        <v>222.22</v>
      </c>
      <c r="I277" s="233" t="n">
        <f aca="false">TRUNC((H277*(1+'DADOS GERAIS'!C$19)),2)</f>
        <v>278.26</v>
      </c>
      <c r="J277" s="233" t="n">
        <f aca="false">TRUNC(G277*I277,2)</f>
        <v>33.39</v>
      </c>
      <c r="K277" s="234" t="n">
        <f aca="false">J277/$J$1092</f>
        <v>3.06162272474256E-006</v>
      </c>
      <c r="L277" s="54" t="n">
        <v>222.22</v>
      </c>
      <c r="M277" s="56"/>
      <c r="N277" s="207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5"/>
      <c r="AB277" s="55"/>
      <c r="AC277" s="55"/>
      <c r="AD277" s="54"/>
      <c r="AE277" s="54"/>
    </row>
    <row r="278" customFormat="false" ht="15" hidden="false" customHeight="false" outlineLevel="0" collapsed="false">
      <c r="A278" s="168"/>
      <c r="B278" s="228" t="s">
        <v>552</v>
      </c>
      <c r="C278" s="229" t="n">
        <v>93358</v>
      </c>
      <c r="D278" s="228" t="s">
        <v>172</v>
      </c>
      <c r="E278" s="228" t="s">
        <v>218</v>
      </c>
      <c r="F278" s="230" t="s">
        <v>193</v>
      </c>
      <c r="G278" s="231" t="n">
        <v>5.06</v>
      </c>
      <c r="H278" s="232" t="n">
        <f aca="false">TRUNC(L278*(1-$C$13),2)</f>
        <v>92.88</v>
      </c>
      <c r="I278" s="233" t="n">
        <f aca="false">TRUNC((H278*(1+'DADOS GERAIS'!C$19)),2)</f>
        <v>116.3</v>
      </c>
      <c r="J278" s="233" t="n">
        <f aca="false">TRUNC(G278*I278,2)</f>
        <v>588.47</v>
      </c>
      <c r="K278" s="234" t="n">
        <f aca="false">J278/$J$1092</f>
        <v>5.39584643554733E-005</v>
      </c>
      <c r="L278" s="54" t="n">
        <v>92.88</v>
      </c>
      <c r="M278" s="56"/>
      <c r="N278" s="207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5"/>
      <c r="AB278" s="55"/>
      <c r="AC278" s="55"/>
      <c r="AD278" s="54"/>
      <c r="AE278" s="54"/>
    </row>
    <row r="279" customFormat="false" ht="15" hidden="false" customHeight="false" outlineLevel="0" collapsed="false">
      <c r="A279" s="168"/>
      <c r="B279" s="228" t="s">
        <v>553</v>
      </c>
      <c r="C279" s="229" t="n">
        <v>93382</v>
      </c>
      <c r="D279" s="228" t="s">
        <v>172</v>
      </c>
      <c r="E279" s="228" t="s">
        <v>246</v>
      </c>
      <c r="F279" s="230" t="s">
        <v>193</v>
      </c>
      <c r="G279" s="231" t="n">
        <v>4.47</v>
      </c>
      <c r="H279" s="232" t="n">
        <f aca="false">TRUNC(L279*(1-$C$13),2)</f>
        <v>29.12</v>
      </c>
      <c r="I279" s="233" t="n">
        <f aca="false">TRUNC((H279*(1+'DADOS GERAIS'!C$19)),2)</f>
        <v>36.46</v>
      </c>
      <c r="J279" s="233" t="n">
        <f aca="false">TRUNC(G279*I279,2)</f>
        <v>162.97</v>
      </c>
      <c r="K279" s="234" t="n">
        <f aca="false">J279/$J$1092</f>
        <v>1.49431762638902E-005</v>
      </c>
      <c r="L279" s="54" t="n">
        <v>29.12</v>
      </c>
      <c r="M279" s="56"/>
      <c r="N279" s="207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54"/>
      <c r="AE279" s="54"/>
    </row>
    <row r="280" customFormat="false" ht="26.85" hidden="false" customHeight="false" outlineLevel="0" collapsed="false">
      <c r="A280" s="168"/>
      <c r="B280" s="228" t="s">
        <v>554</v>
      </c>
      <c r="C280" s="229" t="n">
        <v>96534</v>
      </c>
      <c r="D280" s="228" t="s">
        <v>172</v>
      </c>
      <c r="E280" s="228" t="s">
        <v>224</v>
      </c>
      <c r="F280" s="230" t="s">
        <v>189</v>
      </c>
      <c r="G280" s="231" t="n">
        <v>3.96</v>
      </c>
      <c r="H280" s="232" t="n">
        <f aca="false">TRUNC(L280*(1-$C$13),2)</f>
        <v>74.53</v>
      </c>
      <c r="I280" s="233" t="n">
        <f aca="false">TRUNC((H280*(1+'DADOS GERAIS'!C$19)),2)</f>
        <v>93.32</v>
      </c>
      <c r="J280" s="233" t="n">
        <f aca="false">TRUNC(G280*I280,2)</f>
        <v>369.54</v>
      </c>
      <c r="K280" s="234" t="n">
        <f aca="false">J280/$J$1092</f>
        <v>3.3884158781113E-005</v>
      </c>
      <c r="L280" s="54" t="n">
        <v>74.53</v>
      </c>
      <c r="M280" s="56"/>
      <c r="N280" s="207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5"/>
      <c r="AB280" s="55"/>
      <c r="AC280" s="55"/>
      <c r="AD280" s="54"/>
      <c r="AE280" s="54"/>
    </row>
    <row r="281" customFormat="false" ht="15" hidden="false" customHeight="false" outlineLevel="0" collapsed="false">
      <c r="A281" s="168"/>
      <c r="B281" s="228" t="s">
        <v>555</v>
      </c>
      <c r="C281" s="229" t="n">
        <v>96546</v>
      </c>
      <c r="D281" s="228" t="s">
        <v>172</v>
      </c>
      <c r="E281" s="228" t="s">
        <v>233</v>
      </c>
      <c r="F281" s="230" t="s">
        <v>227</v>
      </c>
      <c r="G281" s="231" t="n">
        <v>55.38</v>
      </c>
      <c r="H281" s="232" t="n">
        <f aca="false">TRUNC(L281*(1-$C$13),2)</f>
        <v>14.1</v>
      </c>
      <c r="I281" s="233" t="n">
        <f aca="false">TRUNC((H281*(1+'DADOS GERAIS'!C$19)),2)</f>
        <v>17.65</v>
      </c>
      <c r="J281" s="233" t="n">
        <f aca="false">TRUNC(G281*I281,2)</f>
        <v>977.45</v>
      </c>
      <c r="K281" s="234" t="n">
        <f aca="false">J281/$J$1092</f>
        <v>8.96251312458704E-005</v>
      </c>
      <c r="L281" s="54" t="n">
        <v>14.1</v>
      </c>
      <c r="M281" s="56"/>
      <c r="N281" s="207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5"/>
      <c r="AB281" s="55"/>
      <c r="AC281" s="55"/>
      <c r="AD281" s="54"/>
      <c r="AE281" s="54"/>
    </row>
    <row r="282" customFormat="false" ht="26.85" hidden="false" customHeight="false" outlineLevel="0" collapsed="false">
      <c r="A282" s="168"/>
      <c r="B282" s="228" t="s">
        <v>556</v>
      </c>
      <c r="C282" s="229" t="n">
        <v>96557</v>
      </c>
      <c r="D282" s="228" t="s">
        <v>172</v>
      </c>
      <c r="E282" s="228" t="s">
        <v>400</v>
      </c>
      <c r="F282" s="230" t="s">
        <v>193</v>
      </c>
      <c r="G282" s="231" t="n">
        <v>0.59</v>
      </c>
      <c r="H282" s="232" t="n">
        <f aca="false">TRUNC(L282*(1-$C$13),2)</f>
        <v>783.91</v>
      </c>
      <c r="I282" s="233" t="n">
        <f aca="false">TRUNC((H282*(1+'DADOS GERAIS'!C$19)),2)</f>
        <v>981.6</v>
      </c>
      <c r="J282" s="233" t="n">
        <f aca="false">TRUNC(G282*I282,2)</f>
        <v>579.14</v>
      </c>
      <c r="K282" s="234" t="n">
        <f aca="false">J282/$J$1092</f>
        <v>5.31029704943817E-005</v>
      </c>
      <c r="L282" s="54" t="n">
        <v>783.91</v>
      </c>
      <c r="M282" s="56"/>
      <c r="N282" s="207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5"/>
      <c r="AB282" s="55"/>
      <c r="AC282" s="55"/>
      <c r="AD282" s="54"/>
      <c r="AE282" s="54"/>
    </row>
    <row r="283" customFormat="false" ht="15" hidden="false" customHeight="false" outlineLevel="0" collapsed="false">
      <c r="A283" s="168"/>
      <c r="B283" s="222" t="s">
        <v>557</v>
      </c>
      <c r="C283" s="222"/>
      <c r="D283" s="222"/>
      <c r="E283" s="222" t="s">
        <v>402</v>
      </c>
      <c r="F283" s="222"/>
      <c r="G283" s="223"/>
      <c r="H283" s="224"/>
      <c r="I283" s="222"/>
      <c r="J283" s="225" t="n">
        <f aca="false">SUM(J284:J289)</f>
        <v>4701.6</v>
      </c>
      <c r="K283" s="239" t="n">
        <f aca="false">J283/$J$1092</f>
        <v>0.000431102887171297</v>
      </c>
      <c r="L283" s="54"/>
      <c r="M283" s="56"/>
      <c r="N283" s="207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5"/>
      <c r="AB283" s="55"/>
      <c r="AC283" s="55"/>
      <c r="AD283" s="54"/>
      <c r="AE283" s="54"/>
    </row>
    <row r="284" customFormat="false" ht="26.85" hidden="false" customHeight="false" outlineLevel="0" collapsed="false">
      <c r="A284" s="168"/>
      <c r="B284" s="228" t="s">
        <v>558</v>
      </c>
      <c r="C284" s="229" t="n">
        <v>96621</v>
      </c>
      <c r="D284" s="228" t="s">
        <v>172</v>
      </c>
      <c r="E284" s="228" t="s">
        <v>525</v>
      </c>
      <c r="F284" s="230" t="s">
        <v>193</v>
      </c>
      <c r="G284" s="231" t="n">
        <f aca="false">ROUND(3.55*0.05,2)</f>
        <v>0.18</v>
      </c>
      <c r="H284" s="232" t="n">
        <f aca="false">TRUNC(L284*(1-$C$13),2)</f>
        <v>222.22</v>
      </c>
      <c r="I284" s="233" t="n">
        <f aca="false">TRUNC((H284*(1+'DADOS GERAIS'!C$19)),2)</f>
        <v>278.26</v>
      </c>
      <c r="J284" s="233" t="n">
        <f aca="false">TRUNC(G284*I284,2)</f>
        <v>50.08</v>
      </c>
      <c r="K284" s="234" t="n">
        <f aca="false">J284/$J$1092</f>
        <v>4.59197562309396E-006</v>
      </c>
      <c r="L284" s="54" t="n">
        <v>222.22</v>
      </c>
      <c r="M284" s="56"/>
      <c r="N284" s="207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5"/>
      <c r="AB284" s="55"/>
      <c r="AC284" s="55"/>
      <c r="AD284" s="54"/>
      <c r="AE284" s="54"/>
    </row>
    <row r="285" customFormat="false" ht="26.85" hidden="false" customHeight="false" outlineLevel="0" collapsed="false">
      <c r="A285" s="168"/>
      <c r="B285" s="228" t="s">
        <v>559</v>
      </c>
      <c r="C285" s="229" t="n">
        <v>96536</v>
      </c>
      <c r="D285" s="228" t="s">
        <v>172</v>
      </c>
      <c r="E285" s="228" t="s">
        <v>404</v>
      </c>
      <c r="F285" s="230" t="s">
        <v>189</v>
      </c>
      <c r="G285" s="231" t="n">
        <v>13.6</v>
      </c>
      <c r="H285" s="232" t="n">
        <f aca="false">TRUNC(L285*(1-$C$13),2)</f>
        <v>64.38</v>
      </c>
      <c r="I285" s="233" t="n">
        <f aca="false">TRUNC((H285*(1+'DADOS GERAIS'!C$19)),2)</f>
        <v>80.61</v>
      </c>
      <c r="J285" s="233" t="n">
        <f aca="false">TRUNC(G285*I285,2)</f>
        <v>1096.29</v>
      </c>
      <c r="K285" s="234" t="n">
        <f aca="false">J285/$J$1092</f>
        <v>0.000100521904070321</v>
      </c>
      <c r="L285" s="54" t="n">
        <v>64.38</v>
      </c>
      <c r="M285" s="56"/>
      <c r="N285" s="207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  <c r="AB285" s="55"/>
      <c r="AC285" s="55"/>
      <c r="AD285" s="54"/>
      <c r="AE285" s="54"/>
    </row>
    <row r="286" customFormat="false" ht="26.85" hidden="false" customHeight="false" outlineLevel="0" collapsed="false">
      <c r="A286" s="168"/>
      <c r="B286" s="228" t="s">
        <v>560</v>
      </c>
      <c r="C286" s="229" t="n">
        <v>104916</v>
      </c>
      <c r="D286" s="228" t="s">
        <v>172</v>
      </c>
      <c r="E286" s="228" t="s">
        <v>474</v>
      </c>
      <c r="F286" s="230" t="s">
        <v>227</v>
      </c>
      <c r="G286" s="231" t="n">
        <v>14.76</v>
      </c>
      <c r="H286" s="232" t="n">
        <f aca="false">TRUNC(L286*(1-$C$13),2)</f>
        <v>16.82</v>
      </c>
      <c r="I286" s="233" t="n">
        <f aca="false">TRUNC((H286*(1+'DADOS GERAIS'!C$19)),2)</f>
        <v>21.06</v>
      </c>
      <c r="J286" s="233" t="n">
        <f aca="false">TRUNC(G286*I286,2)</f>
        <v>310.84</v>
      </c>
      <c r="K286" s="234" t="n">
        <f aca="false">J286/$J$1092</f>
        <v>2.85017911877501E-005</v>
      </c>
      <c r="L286" s="54" t="n">
        <v>16.82</v>
      </c>
      <c r="M286" s="56"/>
      <c r="N286" s="207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  <c r="AA286" s="55"/>
      <c r="AB286" s="55"/>
      <c r="AC286" s="55"/>
      <c r="AD286" s="54"/>
      <c r="AE286" s="54"/>
    </row>
    <row r="287" customFormat="false" ht="26.85" hidden="false" customHeight="false" outlineLevel="0" collapsed="false">
      <c r="A287" s="168"/>
      <c r="B287" s="228" t="s">
        <v>561</v>
      </c>
      <c r="C287" s="229" t="n">
        <v>104919</v>
      </c>
      <c r="D287" s="228" t="s">
        <v>172</v>
      </c>
      <c r="E287" s="228" t="s">
        <v>472</v>
      </c>
      <c r="F287" s="230" t="s">
        <v>227</v>
      </c>
      <c r="G287" s="231" t="n">
        <v>49.13</v>
      </c>
      <c r="H287" s="232" t="n">
        <f aca="false">TRUNC(L287*(1-$C$13),2)</f>
        <v>12.79</v>
      </c>
      <c r="I287" s="233" t="n">
        <f aca="false">TRUNC((H287*(1+'DADOS GERAIS'!C$19)),2)</f>
        <v>16.01</v>
      </c>
      <c r="J287" s="233" t="n">
        <f aca="false">TRUNC(G287*I287,2)</f>
        <v>786.57</v>
      </c>
      <c r="K287" s="234" t="n">
        <f aca="false">J287/$J$1092</f>
        <v>7.21228088230234E-005</v>
      </c>
      <c r="L287" s="54" t="n">
        <v>12.79</v>
      </c>
      <c r="M287" s="56"/>
      <c r="N287" s="207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  <c r="AA287" s="55"/>
      <c r="AB287" s="55"/>
      <c r="AC287" s="55"/>
      <c r="AD287" s="54"/>
      <c r="AE287" s="54"/>
    </row>
    <row r="288" customFormat="false" ht="26.85" hidden="false" customHeight="false" outlineLevel="0" collapsed="false">
      <c r="A288" s="168"/>
      <c r="B288" s="228" t="s">
        <v>562</v>
      </c>
      <c r="C288" s="229" t="n">
        <v>96557</v>
      </c>
      <c r="D288" s="228" t="s">
        <v>172</v>
      </c>
      <c r="E288" s="228" t="s">
        <v>400</v>
      </c>
      <c r="F288" s="230" t="s">
        <v>193</v>
      </c>
      <c r="G288" s="231" t="n">
        <v>1.42</v>
      </c>
      <c r="H288" s="232" t="n">
        <f aca="false">TRUNC(L288*(1-$C$13),2)</f>
        <v>783.91</v>
      </c>
      <c r="I288" s="233" t="n">
        <f aca="false">TRUNC((H288*(1+'DADOS GERAIS'!C$19)),2)</f>
        <v>981.6</v>
      </c>
      <c r="J288" s="233" t="n">
        <f aca="false">TRUNC(G288*I288,2)</f>
        <v>1393.87</v>
      </c>
      <c r="K288" s="234" t="n">
        <f aca="false">J288/$J$1092</f>
        <v>0.000127807848677356</v>
      </c>
      <c r="L288" s="54" t="n">
        <v>783.91</v>
      </c>
      <c r="M288" s="56"/>
      <c r="N288" s="207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  <c r="AB288" s="55"/>
      <c r="AC288" s="55"/>
      <c r="AD288" s="54"/>
      <c r="AE288" s="54"/>
    </row>
    <row r="289" customFormat="false" ht="15" hidden="false" customHeight="false" outlineLevel="0" collapsed="false">
      <c r="A289" s="168"/>
      <c r="B289" s="228" t="s">
        <v>563</v>
      </c>
      <c r="C289" s="229" t="n">
        <v>98557</v>
      </c>
      <c r="D289" s="228" t="s">
        <v>172</v>
      </c>
      <c r="E289" s="228" t="s">
        <v>248</v>
      </c>
      <c r="F289" s="230" t="s">
        <v>189</v>
      </c>
      <c r="G289" s="231" t="n">
        <v>18.51</v>
      </c>
      <c r="H289" s="232" t="n">
        <f aca="false">TRUNC(L289*(1-$C$13),2)</f>
        <v>45.91</v>
      </c>
      <c r="I289" s="233" t="n">
        <f aca="false">TRUNC((H289*(1+'DADOS GERAIS'!C$19)),2)</f>
        <v>57.48</v>
      </c>
      <c r="J289" s="233" t="n">
        <f aca="false">TRUNC(G289*I289,2)</f>
        <v>1063.95</v>
      </c>
      <c r="K289" s="234" t="n">
        <f aca="false">J289/$J$1092</f>
        <v>9.75565587897527E-005</v>
      </c>
      <c r="L289" s="54" t="n">
        <v>45.91</v>
      </c>
      <c r="M289" s="56"/>
      <c r="N289" s="207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  <c r="AB289" s="55"/>
      <c r="AC289" s="55"/>
      <c r="AD289" s="54"/>
      <c r="AE289" s="54"/>
    </row>
    <row r="290" customFormat="false" ht="15" hidden="false" customHeight="false" outlineLevel="0" collapsed="false">
      <c r="A290" s="168"/>
      <c r="B290" s="222" t="s">
        <v>564</v>
      </c>
      <c r="C290" s="222"/>
      <c r="D290" s="222"/>
      <c r="E290" s="222" t="s">
        <v>290</v>
      </c>
      <c r="F290" s="222"/>
      <c r="G290" s="223"/>
      <c r="H290" s="224"/>
      <c r="I290" s="222"/>
      <c r="J290" s="225" t="n">
        <f aca="false">SUM(J291:J294)</f>
        <v>3354.3</v>
      </c>
      <c r="K290" s="239" t="n">
        <f aca="false">J290/$J$1092</f>
        <v>0.000307565172375081</v>
      </c>
      <c r="L290" s="54"/>
      <c r="M290" s="56"/>
      <c r="N290" s="207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  <c r="AA290" s="55"/>
      <c r="AB290" s="55"/>
      <c r="AC290" s="55"/>
      <c r="AD290" s="54"/>
      <c r="AE290" s="54"/>
    </row>
    <row r="291" customFormat="false" ht="26.85" hidden="false" customHeight="false" outlineLevel="0" collapsed="false">
      <c r="A291" s="168"/>
      <c r="B291" s="228" t="s">
        <v>565</v>
      </c>
      <c r="C291" s="229" t="n">
        <v>92423</v>
      </c>
      <c r="D291" s="228" t="s">
        <v>172</v>
      </c>
      <c r="E291" s="228" t="s">
        <v>421</v>
      </c>
      <c r="F291" s="230" t="s">
        <v>189</v>
      </c>
      <c r="G291" s="231" t="n">
        <v>13.04</v>
      </c>
      <c r="H291" s="232" t="n">
        <f aca="false">TRUNC(L291*(1-$C$13),2)</f>
        <v>78.47</v>
      </c>
      <c r="I291" s="233" t="n">
        <f aca="false">TRUNC((H291*(1+'DADOS GERAIS'!C$19)),2)</f>
        <v>98.25</v>
      </c>
      <c r="J291" s="233" t="n">
        <f aca="false">TRUNC(G291*I291,2)</f>
        <v>1281.18</v>
      </c>
      <c r="K291" s="234" t="n">
        <f aca="false">J291/$J$1092</f>
        <v>0.000117474986597355</v>
      </c>
      <c r="L291" s="54" t="n">
        <v>78.47</v>
      </c>
      <c r="M291" s="56"/>
      <c r="N291" s="207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  <c r="AB291" s="55"/>
      <c r="AC291" s="55"/>
      <c r="AD291" s="54"/>
      <c r="AE291" s="54"/>
    </row>
    <row r="292" customFormat="false" ht="26.85" hidden="false" customHeight="false" outlineLevel="0" collapsed="false">
      <c r="A292" s="168"/>
      <c r="B292" s="228" t="s">
        <v>566</v>
      </c>
      <c r="C292" s="229" t="n">
        <v>92759</v>
      </c>
      <c r="D292" s="228" t="s">
        <v>172</v>
      </c>
      <c r="E292" s="228" t="s">
        <v>304</v>
      </c>
      <c r="F292" s="230" t="s">
        <v>227</v>
      </c>
      <c r="G292" s="231" t="n">
        <v>18.38</v>
      </c>
      <c r="H292" s="232" t="n">
        <f aca="false">TRUNC(L292*(1-$C$13),2)</f>
        <v>14.08</v>
      </c>
      <c r="I292" s="233" t="n">
        <f aca="false">TRUNC((H292*(1+'DADOS GERAIS'!C$19)),2)</f>
        <v>17.63</v>
      </c>
      <c r="J292" s="233" t="n">
        <f aca="false">TRUNC(G292*I292,2)</f>
        <v>324.03</v>
      </c>
      <c r="K292" s="234" t="n">
        <f aca="false">J292/$J$1092</f>
        <v>2.97112192721872E-005</v>
      </c>
      <c r="L292" s="54" t="n">
        <v>14.08</v>
      </c>
      <c r="M292" s="56"/>
      <c r="N292" s="207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4"/>
      <c r="AE292" s="54"/>
    </row>
    <row r="293" customFormat="false" ht="26.85" hidden="false" customHeight="false" outlineLevel="0" collapsed="false">
      <c r="A293" s="168"/>
      <c r="B293" s="228" t="s">
        <v>567</v>
      </c>
      <c r="C293" s="229" t="n">
        <v>92762</v>
      </c>
      <c r="D293" s="228" t="s">
        <v>172</v>
      </c>
      <c r="E293" s="228" t="s">
        <v>296</v>
      </c>
      <c r="F293" s="230" t="s">
        <v>227</v>
      </c>
      <c r="G293" s="231" t="n">
        <v>69.22</v>
      </c>
      <c r="H293" s="232" t="n">
        <f aca="false">TRUNC(L293*(1-$C$13),2)</f>
        <v>11.03</v>
      </c>
      <c r="I293" s="233" t="n">
        <f aca="false">TRUNC((H293*(1+'DADOS GERAIS'!C$19)),2)</f>
        <v>13.81</v>
      </c>
      <c r="J293" s="233" t="n">
        <f aca="false">TRUNC(G293*I293,2)</f>
        <v>955.92</v>
      </c>
      <c r="K293" s="234" t="n">
        <f aca="false">J293/$J$1092</f>
        <v>8.76509851762775E-005</v>
      </c>
      <c r="L293" s="54" t="n">
        <v>11.03</v>
      </c>
      <c r="M293" s="56"/>
      <c r="N293" s="207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  <c r="AB293" s="55"/>
      <c r="AC293" s="55"/>
      <c r="AD293" s="54"/>
      <c r="AE293" s="54"/>
    </row>
    <row r="294" customFormat="false" ht="26.85" hidden="false" customHeight="false" outlineLevel="0" collapsed="false">
      <c r="A294" s="168"/>
      <c r="B294" s="228" t="s">
        <v>568</v>
      </c>
      <c r="C294" s="241" t="s">
        <v>426</v>
      </c>
      <c r="D294" s="242" t="s">
        <v>161</v>
      </c>
      <c r="E294" s="228" t="s">
        <v>427</v>
      </c>
      <c r="F294" s="230" t="s">
        <v>184</v>
      </c>
      <c r="G294" s="231" t="n">
        <v>0.87</v>
      </c>
      <c r="H294" s="232" t="n">
        <f aca="false">TRUNC(L294*(1-$C$13),2)</f>
        <v>728.09</v>
      </c>
      <c r="I294" s="233" t="n">
        <f aca="false">TRUNC((H294*(1+'DADOS GERAIS'!C$19)),2)</f>
        <v>911.7</v>
      </c>
      <c r="J294" s="233" t="n">
        <f aca="false">TRUNC(G294*I294,2)</f>
        <v>793.17</v>
      </c>
      <c r="K294" s="234" t="n">
        <f aca="false">J294/$J$1092</f>
        <v>7.27279813292618E-005</v>
      </c>
      <c r="L294" s="54" t="n">
        <v>728.09</v>
      </c>
      <c r="M294" s="56"/>
      <c r="N294" s="207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54"/>
      <c r="AE294" s="54"/>
    </row>
    <row r="295" customFormat="false" ht="15" hidden="false" customHeight="false" outlineLevel="0" collapsed="false">
      <c r="A295" s="168"/>
      <c r="B295" s="222" t="s">
        <v>569</v>
      </c>
      <c r="C295" s="222"/>
      <c r="D295" s="222"/>
      <c r="E295" s="222" t="s">
        <v>444</v>
      </c>
      <c r="F295" s="222"/>
      <c r="G295" s="223"/>
      <c r="H295" s="224"/>
      <c r="I295" s="222"/>
      <c r="J295" s="225" t="n">
        <f aca="false">SUM(J296:J299)</f>
        <v>3839.36</v>
      </c>
      <c r="K295" s="239" t="n">
        <f aca="false">J295/$J$1092</f>
        <v>0.000352041683871446</v>
      </c>
      <c r="L295" s="54"/>
      <c r="M295" s="56"/>
      <c r="N295" s="207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4"/>
      <c r="AE295" s="54"/>
    </row>
    <row r="296" customFormat="false" ht="26.85" hidden="false" customHeight="false" outlineLevel="0" collapsed="false">
      <c r="A296" s="168"/>
      <c r="B296" s="228" t="s">
        <v>570</v>
      </c>
      <c r="C296" s="229" t="n">
        <v>92460</v>
      </c>
      <c r="D296" s="228" t="s">
        <v>172</v>
      </c>
      <c r="E296" s="228" t="s">
        <v>430</v>
      </c>
      <c r="F296" s="230" t="s">
        <v>189</v>
      </c>
      <c r="G296" s="231" t="n">
        <v>11.22</v>
      </c>
      <c r="H296" s="232" t="n">
        <f aca="false">TRUNC(L296*(1-$C$13),2)</f>
        <v>138.61</v>
      </c>
      <c r="I296" s="233" t="n">
        <f aca="false">TRUNC((H296*(1+'DADOS GERAIS'!C$19)),2)</f>
        <v>173.56</v>
      </c>
      <c r="J296" s="233" t="n">
        <f aca="false">TRUNC(G296*I296,2)</f>
        <v>1947.34</v>
      </c>
      <c r="K296" s="234" t="n">
        <f aca="false">J296/$J$1092</f>
        <v>0.000178557064893686</v>
      </c>
      <c r="L296" s="54" t="n">
        <v>138.61</v>
      </c>
      <c r="M296" s="56"/>
      <c r="N296" s="207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  <c r="AA296" s="55"/>
      <c r="AB296" s="55"/>
      <c r="AC296" s="55"/>
      <c r="AD296" s="54"/>
      <c r="AE296" s="54"/>
    </row>
    <row r="297" customFormat="false" ht="26.85" hidden="false" customHeight="false" outlineLevel="0" collapsed="false">
      <c r="A297" s="168"/>
      <c r="B297" s="228" t="s">
        <v>571</v>
      </c>
      <c r="C297" s="229" t="n">
        <v>92759</v>
      </c>
      <c r="D297" s="228" t="s">
        <v>172</v>
      </c>
      <c r="E297" s="228" t="s">
        <v>304</v>
      </c>
      <c r="F297" s="230" t="s">
        <v>227</v>
      </c>
      <c r="G297" s="231" t="n">
        <v>11.95</v>
      </c>
      <c r="H297" s="232" t="n">
        <f aca="false">TRUNC(L297*(1-$C$13),2)</f>
        <v>14.08</v>
      </c>
      <c r="I297" s="233" t="n">
        <f aca="false">TRUNC((H297*(1+'DADOS GERAIS'!C$19)),2)</f>
        <v>17.63</v>
      </c>
      <c r="J297" s="233" t="n">
        <f aca="false">TRUNC(G297*I297,2)</f>
        <v>210.67</v>
      </c>
      <c r="K297" s="234" t="n">
        <f aca="false">J297/$J$1092</f>
        <v>1.93169230135224E-005</v>
      </c>
      <c r="L297" s="54" t="n">
        <v>14.08</v>
      </c>
      <c r="M297" s="56"/>
      <c r="N297" s="207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  <c r="AA297" s="55"/>
      <c r="AB297" s="55"/>
      <c r="AC297" s="55"/>
      <c r="AD297" s="54"/>
      <c r="AE297" s="54"/>
    </row>
    <row r="298" customFormat="false" ht="26.85" hidden="false" customHeight="false" outlineLevel="0" collapsed="false">
      <c r="A298" s="168"/>
      <c r="B298" s="228" t="s">
        <v>572</v>
      </c>
      <c r="C298" s="229" t="n">
        <v>92762</v>
      </c>
      <c r="D298" s="228" t="s">
        <v>172</v>
      </c>
      <c r="E298" s="228" t="s">
        <v>296</v>
      </c>
      <c r="F298" s="230" t="s">
        <v>227</v>
      </c>
      <c r="G298" s="231" t="n">
        <v>49.13</v>
      </c>
      <c r="H298" s="232" t="n">
        <f aca="false">TRUNC(L298*(1-$C$13),2)</f>
        <v>11.03</v>
      </c>
      <c r="I298" s="233" t="n">
        <f aca="false">TRUNC((H298*(1+'DADOS GERAIS'!C$19)),2)</f>
        <v>13.81</v>
      </c>
      <c r="J298" s="233" t="n">
        <f aca="false">TRUNC(G298*I298,2)</f>
        <v>678.48</v>
      </c>
      <c r="K298" s="234" t="n">
        <f aca="false">J298/$J$1092</f>
        <v>6.22117336413097E-005</v>
      </c>
      <c r="L298" s="54" t="n">
        <v>11.03</v>
      </c>
      <c r="M298" s="56"/>
      <c r="N298" s="207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  <c r="AB298" s="55"/>
      <c r="AC298" s="55"/>
      <c r="AD298" s="54"/>
      <c r="AE298" s="54"/>
    </row>
    <row r="299" customFormat="false" ht="26.85" hidden="false" customHeight="false" outlineLevel="0" collapsed="false">
      <c r="A299" s="168"/>
      <c r="B299" s="228" t="s">
        <v>573</v>
      </c>
      <c r="C299" s="241" t="s">
        <v>434</v>
      </c>
      <c r="D299" s="242" t="s">
        <v>161</v>
      </c>
      <c r="E299" s="228" t="s">
        <v>435</v>
      </c>
      <c r="F299" s="230" t="s">
        <v>184</v>
      </c>
      <c r="G299" s="231" t="n">
        <v>1.1</v>
      </c>
      <c r="H299" s="232" t="n">
        <f aca="false">TRUNC(L299*(1-$C$13),2)</f>
        <v>728.09</v>
      </c>
      <c r="I299" s="233" t="n">
        <f aca="false">TRUNC((H299*(1+'DADOS GERAIS'!C$19)),2)</f>
        <v>911.7</v>
      </c>
      <c r="J299" s="233" t="n">
        <f aca="false">TRUNC(G299*I299,2)</f>
        <v>1002.87</v>
      </c>
      <c r="K299" s="234" t="n">
        <f aca="false">J299/$J$1092</f>
        <v>9.1955962322928E-005</v>
      </c>
      <c r="L299" s="54" t="n">
        <v>728.09</v>
      </c>
      <c r="M299" s="56"/>
      <c r="N299" s="207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  <c r="AB299" s="55"/>
      <c r="AC299" s="55"/>
      <c r="AD299" s="54"/>
      <c r="AE299" s="54"/>
    </row>
    <row r="300" customFormat="false" ht="15" hidden="false" customHeight="false" outlineLevel="0" collapsed="false">
      <c r="A300" s="168"/>
      <c r="B300" s="222" t="s">
        <v>574</v>
      </c>
      <c r="C300" s="222"/>
      <c r="D300" s="222"/>
      <c r="E300" s="222" t="s">
        <v>575</v>
      </c>
      <c r="F300" s="222"/>
      <c r="G300" s="223"/>
      <c r="H300" s="224"/>
      <c r="I300" s="222"/>
      <c r="J300" s="225" t="n">
        <f aca="false">J301+J308+J315+J320</f>
        <v>4881.39</v>
      </c>
      <c r="K300" s="239" t="n">
        <f aca="false">J300/$J$1092</f>
        <v>0.000447588336398055</v>
      </c>
      <c r="L300" s="54"/>
      <c r="M300" s="56"/>
      <c r="N300" s="207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  <c r="AB300" s="55"/>
      <c r="AC300" s="55"/>
      <c r="AD300" s="54"/>
      <c r="AE300" s="54"/>
    </row>
    <row r="301" customFormat="false" ht="15" hidden="false" customHeight="false" outlineLevel="0" collapsed="false">
      <c r="A301" s="168"/>
      <c r="B301" s="222" t="s">
        <v>576</v>
      </c>
      <c r="C301" s="222"/>
      <c r="D301" s="222"/>
      <c r="E301" s="222" t="s">
        <v>393</v>
      </c>
      <c r="F301" s="222"/>
      <c r="G301" s="223"/>
      <c r="H301" s="224"/>
      <c r="I301" s="222"/>
      <c r="J301" s="225" t="n">
        <f aca="false">SUM(J302:J307)</f>
        <v>1121.73</v>
      </c>
      <c r="K301" s="239" t="n">
        <f aca="false">J301/$J$1092</f>
        <v>0.000102854569003458</v>
      </c>
      <c r="L301" s="54"/>
      <c r="M301" s="56"/>
      <c r="N301" s="207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  <c r="AB301" s="55"/>
      <c r="AC301" s="55"/>
      <c r="AD301" s="54"/>
      <c r="AE301" s="54"/>
    </row>
    <row r="302" customFormat="false" ht="26.85" hidden="false" customHeight="false" outlineLevel="0" collapsed="false">
      <c r="A302" s="168"/>
      <c r="B302" s="228" t="s">
        <v>577</v>
      </c>
      <c r="C302" s="229" t="n">
        <v>96621</v>
      </c>
      <c r="D302" s="228" t="s">
        <v>172</v>
      </c>
      <c r="E302" s="228" t="s">
        <v>525</v>
      </c>
      <c r="F302" s="230" t="s">
        <v>193</v>
      </c>
      <c r="G302" s="231" t="n">
        <f aca="false">ROUND(0.8*0.05,2)</f>
        <v>0.04</v>
      </c>
      <c r="H302" s="232" t="n">
        <f aca="false">TRUNC(L302*(1-$C$13),2)</f>
        <v>222.22</v>
      </c>
      <c r="I302" s="233" t="n">
        <f aca="false">TRUNC((H302*(1+'DADOS GERAIS'!C$19)),2)</f>
        <v>278.26</v>
      </c>
      <c r="J302" s="233" t="n">
        <f aca="false">TRUNC(G302*I302,2)</f>
        <v>11.13</v>
      </c>
      <c r="K302" s="234" t="n">
        <f aca="false">J302/$J$1092</f>
        <v>1.02054090824752E-006</v>
      </c>
      <c r="L302" s="54" t="n">
        <v>222.22</v>
      </c>
      <c r="M302" s="56"/>
      <c r="N302" s="207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  <c r="AB302" s="55"/>
      <c r="AC302" s="55"/>
      <c r="AD302" s="54"/>
      <c r="AE302" s="54"/>
    </row>
    <row r="303" customFormat="false" ht="15" hidden="false" customHeight="false" outlineLevel="0" collapsed="false">
      <c r="A303" s="168"/>
      <c r="B303" s="228" t="s">
        <v>578</v>
      </c>
      <c r="C303" s="229" t="n">
        <v>93358</v>
      </c>
      <c r="D303" s="228" t="s">
        <v>172</v>
      </c>
      <c r="E303" s="228" t="s">
        <v>218</v>
      </c>
      <c r="F303" s="230" t="s">
        <v>193</v>
      </c>
      <c r="G303" s="231" t="n">
        <v>1.68</v>
      </c>
      <c r="H303" s="232" t="n">
        <f aca="false">TRUNC(L303*(1-$C$13),2)</f>
        <v>92.88</v>
      </c>
      <c r="I303" s="233" t="n">
        <f aca="false">TRUNC((H303*(1+'DADOS GERAIS'!C$19)),2)</f>
        <v>116.3</v>
      </c>
      <c r="J303" s="233" t="n">
        <f aca="false">TRUNC(G303*I303,2)</f>
        <v>195.38</v>
      </c>
      <c r="K303" s="234" t="n">
        <f aca="false">J303/$J$1092</f>
        <v>1.79149400407368E-005</v>
      </c>
      <c r="L303" s="54" t="n">
        <v>92.88</v>
      </c>
      <c r="M303" s="56"/>
      <c r="N303" s="207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  <c r="AB303" s="55"/>
      <c r="AC303" s="55"/>
      <c r="AD303" s="54"/>
      <c r="AE303" s="54"/>
    </row>
    <row r="304" customFormat="false" ht="15" hidden="false" customHeight="false" outlineLevel="0" collapsed="false">
      <c r="A304" s="168"/>
      <c r="B304" s="228" t="s">
        <v>579</v>
      </c>
      <c r="C304" s="229" t="n">
        <v>93382</v>
      </c>
      <c r="D304" s="228" t="s">
        <v>172</v>
      </c>
      <c r="E304" s="228" t="s">
        <v>246</v>
      </c>
      <c r="F304" s="230" t="s">
        <v>193</v>
      </c>
      <c r="G304" s="231" t="n">
        <v>1.48</v>
      </c>
      <c r="H304" s="232" t="n">
        <f aca="false">TRUNC(L304*(1-$C$13),2)</f>
        <v>29.12</v>
      </c>
      <c r="I304" s="233" t="n">
        <f aca="false">TRUNC((H304*(1+'DADOS GERAIS'!C$19)),2)</f>
        <v>36.46</v>
      </c>
      <c r="J304" s="233" t="n">
        <f aca="false">TRUNC(G304*I304,2)</f>
        <v>53.96</v>
      </c>
      <c r="K304" s="234" t="n">
        <f aca="false">J304/$J$1092</f>
        <v>4.94774370251897E-006</v>
      </c>
      <c r="L304" s="54" t="n">
        <v>29.12</v>
      </c>
      <c r="M304" s="56"/>
      <c r="N304" s="207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  <c r="AB304" s="55"/>
      <c r="AC304" s="55"/>
      <c r="AD304" s="54"/>
      <c r="AE304" s="54"/>
    </row>
    <row r="305" customFormat="false" ht="26.85" hidden="false" customHeight="false" outlineLevel="0" collapsed="false">
      <c r="A305" s="168"/>
      <c r="B305" s="228" t="s">
        <v>580</v>
      </c>
      <c r="C305" s="229" t="n">
        <v>96534</v>
      </c>
      <c r="D305" s="228" t="s">
        <v>172</v>
      </c>
      <c r="E305" s="228" t="s">
        <v>224</v>
      </c>
      <c r="F305" s="230" t="s">
        <v>189</v>
      </c>
      <c r="G305" s="231" t="n">
        <v>1.32</v>
      </c>
      <c r="H305" s="232" t="n">
        <f aca="false">TRUNC(L305*(1-$C$13),2)</f>
        <v>74.53</v>
      </c>
      <c r="I305" s="233" t="n">
        <f aca="false">TRUNC((H305*(1+'DADOS GERAIS'!C$19)),2)</f>
        <v>93.32</v>
      </c>
      <c r="J305" s="233" t="n">
        <f aca="false">TRUNC(G305*I305,2)</f>
        <v>123.18</v>
      </c>
      <c r="K305" s="234" t="n">
        <f aca="false">J305/$J$1092</f>
        <v>1.12947195937043E-005</v>
      </c>
      <c r="L305" s="54" t="n">
        <v>74.53</v>
      </c>
      <c r="M305" s="56"/>
      <c r="N305" s="207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  <c r="AB305" s="55"/>
      <c r="AC305" s="55"/>
      <c r="AD305" s="54"/>
      <c r="AE305" s="54"/>
    </row>
    <row r="306" customFormat="false" ht="15" hidden="false" customHeight="false" outlineLevel="0" collapsed="false">
      <c r="A306" s="168"/>
      <c r="B306" s="228" t="s">
        <v>581</v>
      </c>
      <c r="C306" s="229" t="n">
        <v>96546</v>
      </c>
      <c r="D306" s="228" t="s">
        <v>172</v>
      </c>
      <c r="E306" s="228" t="s">
        <v>233</v>
      </c>
      <c r="F306" s="230" t="s">
        <v>227</v>
      </c>
      <c r="G306" s="231" t="n">
        <v>18.46</v>
      </c>
      <c r="H306" s="232" t="n">
        <f aca="false">TRUNC(L306*(1-$C$13),2)</f>
        <v>14.1</v>
      </c>
      <c r="I306" s="233" t="n">
        <f aca="false">TRUNC((H306*(1+'DADOS GERAIS'!C$19)),2)</f>
        <v>17.65</v>
      </c>
      <c r="J306" s="233" t="n">
        <f aca="false">TRUNC(G306*I306,2)</f>
        <v>325.81</v>
      </c>
      <c r="K306" s="234" t="n">
        <f aca="false">J306/$J$1092</f>
        <v>2.98744324632636E-005</v>
      </c>
      <c r="L306" s="54" t="n">
        <v>14.1</v>
      </c>
      <c r="M306" s="56"/>
      <c r="N306" s="207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  <c r="AB306" s="55"/>
      <c r="AC306" s="55"/>
      <c r="AD306" s="54"/>
      <c r="AE306" s="54"/>
    </row>
    <row r="307" customFormat="false" ht="26.85" hidden="false" customHeight="false" outlineLevel="0" collapsed="false">
      <c r="A307" s="168"/>
      <c r="B307" s="228" t="s">
        <v>582</v>
      </c>
      <c r="C307" s="229" t="n">
        <v>96557</v>
      </c>
      <c r="D307" s="228" t="s">
        <v>172</v>
      </c>
      <c r="E307" s="228" t="s">
        <v>400</v>
      </c>
      <c r="F307" s="230" t="s">
        <v>193</v>
      </c>
      <c r="G307" s="231" t="n">
        <v>0.42</v>
      </c>
      <c r="H307" s="232" t="n">
        <f aca="false">TRUNC(L307*(1-$C$13),2)</f>
        <v>783.91</v>
      </c>
      <c r="I307" s="233" t="n">
        <f aca="false">TRUNC((H307*(1+'DADOS GERAIS'!C$19)),2)</f>
        <v>981.6</v>
      </c>
      <c r="J307" s="233" t="n">
        <f aca="false">TRUNC(G307*I307,2)</f>
        <v>412.27</v>
      </c>
      <c r="K307" s="234" t="n">
        <f aca="false">J307/$J$1092</f>
        <v>3.78021922949869E-005</v>
      </c>
      <c r="L307" s="54" t="n">
        <v>783.91</v>
      </c>
      <c r="M307" s="56"/>
      <c r="N307" s="207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54"/>
      <c r="AE307" s="54"/>
    </row>
    <row r="308" customFormat="false" ht="15" hidden="false" customHeight="false" outlineLevel="0" collapsed="false">
      <c r="A308" s="168"/>
      <c r="B308" s="222" t="s">
        <v>583</v>
      </c>
      <c r="C308" s="222"/>
      <c r="D308" s="222"/>
      <c r="E308" s="222" t="s">
        <v>402</v>
      </c>
      <c r="F308" s="222"/>
      <c r="G308" s="223"/>
      <c r="H308" s="224"/>
      <c r="I308" s="222"/>
      <c r="J308" s="225" t="n">
        <f aca="false">SUM(J309:J314)</f>
        <v>1429.56</v>
      </c>
      <c r="K308" s="239" t="n">
        <f aca="false">J308/$J$1092</f>
        <v>0.000131080364851242</v>
      </c>
      <c r="L308" s="54"/>
      <c r="M308" s="56"/>
      <c r="N308" s="207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  <c r="AB308" s="55"/>
      <c r="AC308" s="55"/>
      <c r="AD308" s="54"/>
      <c r="AE308" s="54"/>
    </row>
    <row r="309" customFormat="false" ht="26.85" hidden="false" customHeight="false" outlineLevel="0" collapsed="false">
      <c r="A309" s="168"/>
      <c r="B309" s="228" t="s">
        <v>584</v>
      </c>
      <c r="C309" s="229" t="n">
        <v>96621</v>
      </c>
      <c r="D309" s="228" t="s">
        <v>172</v>
      </c>
      <c r="E309" s="228" t="s">
        <v>525</v>
      </c>
      <c r="F309" s="230" t="s">
        <v>193</v>
      </c>
      <c r="G309" s="231" t="n">
        <f aca="false">ROUND(1.05*0.05,2)</f>
        <v>0.05</v>
      </c>
      <c r="H309" s="232" t="n">
        <f aca="false">TRUNC(L309*(1-$C$13),2)</f>
        <v>222.22</v>
      </c>
      <c r="I309" s="233" t="n">
        <f aca="false">TRUNC((H309*(1+'DADOS GERAIS'!C$19)),2)</f>
        <v>278.26</v>
      </c>
      <c r="J309" s="233" t="n">
        <f aca="false">TRUNC(G309*I309,2)</f>
        <v>13.91</v>
      </c>
      <c r="K309" s="234" t="n">
        <f aca="false">J309/$J$1092</f>
        <v>1.27544690329946E-006</v>
      </c>
      <c r="L309" s="54" t="n">
        <v>222.22</v>
      </c>
      <c r="M309" s="56"/>
      <c r="N309" s="207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  <c r="AB309" s="55"/>
      <c r="AC309" s="55"/>
      <c r="AD309" s="54"/>
      <c r="AE309" s="54"/>
    </row>
    <row r="310" customFormat="false" ht="26.85" hidden="false" customHeight="false" outlineLevel="0" collapsed="false">
      <c r="A310" s="168"/>
      <c r="B310" s="228" t="s">
        <v>585</v>
      </c>
      <c r="C310" s="229" t="n">
        <v>96536</v>
      </c>
      <c r="D310" s="228" t="s">
        <v>172</v>
      </c>
      <c r="E310" s="228" t="s">
        <v>404</v>
      </c>
      <c r="F310" s="230" t="s">
        <v>189</v>
      </c>
      <c r="G310" s="231" t="n">
        <v>4.4</v>
      </c>
      <c r="H310" s="232" t="n">
        <f aca="false">TRUNC(L310*(1-$C$13),2)</f>
        <v>64.38</v>
      </c>
      <c r="I310" s="233" t="n">
        <f aca="false">TRUNC((H310*(1+'DADOS GERAIS'!C$19)),2)</f>
        <v>80.61</v>
      </c>
      <c r="J310" s="233" t="n">
        <f aca="false">TRUNC(G310*I310,2)</f>
        <v>354.68</v>
      </c>
      <c r="K310" s="234" t="n">
        <f aca="false">J310/$J$1092</f>
        <v>3.25216037140368E-005</v>
      </c>
      <c r="L310" s="54" t="n">
        <v>64.38</v>
      </c>
      <c r="M310" s="56"/>
      <c r="N310" s="207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  <c r="AB310" s="55"/>
      <c r="AC310" s="55"/>
      <c r="AD310" s="54"/>
      <c r="AE310" s="54"/>
    </row>
    <row r="311" customFormat="false" ht="26.85" hidden="false" customHeight="false" outlineLevel="0" collapsed="false">
      <c r="A311" s="168"/>
      <c r="B311" s="228" t="s">
        <v>586</v>
      </c>
      <c r="C311" s="229" t="n">
        <v>104916</v>
      </c>
      <c r="D311" s="228" t="s">
        <v>172</v>
      </c>
      <c r="E311" s="228" t="s">
        <v>474</v>
      </c>
      <c r="F311" s="230" t="s">
        <v>227</v>
      </c>
      <c r="G311" s="231" t="n">
        <v>4.4</v>
      </c>
      <c r="H311" s="232" t="n">
        <f aca="false">TRUNC(L311*(1-$C$13),2)</f>
        <v>16.82</v>
      </c>
      <c r="I311" s="233" t="n">
        <f aca="false">TRUNC((H311*(1+'DADOS GERAIS'!C$19)),2)</f>
        <v>21.06</v>
      </c>
      <c r="J311" s="233" t="n">
        <f aca="false">TRUNC(G311*I311,2)</f>
        <v>92.66</v>
      </c>
      <c r="K311" s="234" t="n">
        <f aca="false">J311/$J$1092</f>
        <v>8.49625521637152E-006</v>
      </c>
      <c r="L311" s="54" t="n">
        <v>16.82</v>
      </c>
      <c r="M311" s="56"/>
      <c r="N311" s="207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  <c r="AB311" s="55"/>
      <c r="AC311" s="55"/>
      <c r="AD311" s="54"/>
      <c r="AE311" s="54"/>
    </row>
    <row r="312" customFormat="false" ht="26.85" hidden="false" customHeight="false" outlineLevel="0" collapsed="false">
      <c r="A312" s="168"/>
      <c r="B312" s="228" t="s">
        <v>587</v>
      </c>
      <c r="C312" s="229" t="n">
        <v>104919</v>
      </c>
      <c r="D312" s="228" t="s">
        <v>172</v>
      </c>
      <c r="E312" s="228" t="s">
        <v>472</v>
      </c>
      <c r="F312" s="230" t="s">
        <v>227</v>
      </c>
      <c r="G312" s="231" t="n">
        <v>15.2</v>
      </c>
      <c r="H312" s="232" t="n">
        <f aca="false">TRUNC(L312*(1-$C$13),2)</f>
        <v>12.79</v>
      </c>
      <c r="I312" s="233" t="n">
        <f aca="false">TRUNC((H312*(1+'DADOS GERAIS'!C$19)),2)</f>
        <v>16.01</v>
      </c>
      <c r="J312" s="233" t="n">
        <f aca="false">TRUNC(G312*I312,2)</f>
        <v>243.35</v>
      </c>
      <c r="K312" s="234" t="n">
        <f aca="false">J312/$J$1092</f>
        <v>2.23134438474424E-005</v>
      </c>
      <c r="L312" s="54" t="n">
        <v>12.79</v>
      </c>
      <c r="M312" s="56"/>
      <c r="N312" s="207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54"/>
      <c r="AE312" s="54"/>
    </row>
    <row r="313" customFormat="false" ht="26.85" hidden="false" customHeight="false" outlineLevel="0" collapsed="false">
      <c r="A313" s="168"/>
      <c r="B313" s="228" t="s">
        <v>588</v>
      </c>
      <c r="C313" s="229" t="n">
        <v>96557</v>
      </c>
      <c r="D313" s="228" t="s">
        <v>172</v>
      </c>
      <c r="E313" s="228" t="s">
        <v>400</v>
      </c>
      <c r="F313" s="230" t="s">
        <v>193</v>
      </c>
      <c r="G313" s="231" t="n">
        <v>0.42</v>
      </c>
      <c r="H313" s="232" t="n">
        <f aca="false">TRUNC(L313*(1-$C$13),2)</f>
        <v>783.91</v>
      </c>
      <c r="I313" s="233" t="n">
        <f aca="false">TRUNC((H313*(1+'DADOS GERAIS'!C$19)),2)</f>
        <v>981.6</v>
      </c>
      <c r="J313" s="233" t="n">
        <f aca="false">TRUNC(G313*I313,2)</f>
        <v>412.27</v>
      </c>
      <c r="K313" s="234" t="n">
        <f aca="false">J313/$J$1092</f>
        <v>3.78021922949869E-005</v>
      </c>
      <c r="L313" s="54" t="n">
        <v>783.91</v>
      </c>
      <c r="M313" s="56"/>
      <c r="N313" s="207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  <c r="AB313" s="55"/>
      <c r="AC313" s="55"/>
      <c r="AD313" s="54"/>
      <c r="AE313" s="54"/>
    </row>
    <row r="314" customFormat="false" ht="15" hidden="false" customHeight="false" outlineLevel="0" collapsed="false">
      <c r="A314" s="168"/>
      <c r="B314" s="228" t="s">
        <v>589</v>
      </c>
      <c r="C314" s="229" t="n">
        <v>98557</v>
      </c>
      <c r="D314" s="228" t="s">
        <v>172</v>
      </c>
      <c r="E314" s="228" t="s">
        <v>248</v>
      </c>
      <c r="F314" s="230" t="s">
        <v>189</v>
      </c>
      <c r="G314" s="231" t="n">
        <v>5.44</v>
      </c>
      <c r="H314" s="232" t="n">
        <f aca="false">TRUNC(L314*(1-$C$13),2)</f>
        <v>45.91</v>
      </c>
      <c r="I314" s="233" t="n">
        <f aca="false">TRUNC((H314*(1+'DADOS GERAIS'!C$19)),2)</f>
        <v>57.48</v>
      </c>
      <c r="J314" s="233" t="n">
        <f aca="false">TRUNC(G314*I314,2)</f>
        <v>312.69</v>
      </c>
      <c r="K314" s="234" t="n">
        <f aca="false">J314/$J$1092</f>
        <v>2.86714228751048E-005</v>
      </c>
      <c r="L314" s="54" t="n">
        <v>45.91</v>
      </c>
      <c r="M314" s="56"/>
      <c r="N314" s="207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  <c r="AB314" s="55"/>
      <c r="AC314" s="55"/>
      <c r="AD314" s="54"/>
      <c r="AE314" s="54"/>
    </row>
    <row r="315" customFormat="false" ht="15" hidden="false" customHeight="false" outlineLevel="0" collapsed="false">
      <c r="A315" s="168"/>
      <c r="B315" s="222" t="s">
        <v>590</v>
      </c>
      <c r="C315" s="222"/>
      <c r="D315" s="222"/>
      <c r="E315" s="222" t="s">
        <v>290</v>
      </c>
      <c r="F315" s="222"/>
      <c r="G315" s="223"/>
      <c r="H315" s="224"/>
      <c r="I315" s="222"/>
      <c r="J315" s="225" t="n">
        <f aca="false">SUM(J316:J319)</f>
        <v>1201.37</v>
      </c>
      <c r="K315" s="239" t="n">
        <f aca="false">J315/$J$1092</f>
        <v>0.000110156983912068</v>
      </c>
      <c r="L315" s="54"/>
      <c r="M315" s="56"/>
      <c r="N315" s="207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  <c r="AB315" s="55"/>
      <c r="AC315" s="55"/>
      <c r="AD315" s="54"/>
      <c r="AE315" s="54"/>
    </row>
    <row r="316" customFormat="false" ht="26.85" hidden="false" customHeight="false" outlineLevel="0" collapsed="false">
      <c r="A316" s="168"/>
      <c r="B316" s="228" t="s">
        <v>591</v>
      </c>
      <c r="C316" s="229" t="n">
        <v>92423</v>
      </c>
      <c r="D316" s="228" t="s">
        <v>172</v>
      </c>
      <c r="E316" s="228" t="s">
        <v>421</v>
      </c>
      <c r="F316" s="230" t="s">
        <v>189</v>
      </c>
      <c r="G316" s="231" t="n">
        <v>6.01</v>
      </c>
      <c r="H316" s="232" t="n">
        <f aca="false">TRUNC(L316*(1-$C$13),2)</f>
        <v>78.47</v>
      </c>
      <c r="I316" s="233" t="n">
        <f aca="false">TRUNC((H316*(1+'DADOS GERAIS'!C$19)),2)</f>
        <v>98.25</v>
      </c>
      <c r="J316" s="233" t="n">
        <f aca="false">TRUNC(G316*I316,2)</f>
        <v>590.48</v>
      </c>
      <c r="K316" s="234" t="n">
        <f aca="false">J316/$J$1092</f>
        <v>5.41427668914641E-005</v>
      </c>
      <c r="L316" s="54" t="n">
        <v>78.47</v>
      </c>
      <c r="M316" s="56"/>
      <c r="N316" s="207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  <c r="AA316" s="55"/>
      <c r="AB316" s="55"/>
      <c r="AC316" s="55"/>
      <c r="AD316" s="54"/>
      <c r="AE316" s="54"/>
    </row>
    <row r="317" customFormat="false" ht="26.85" hidden="false" customHeight="false" outlineLevel="0" collapsed="false">
      <c r="A317" s="168"/>
      <c r="B317" s="228" t="s">
        <v>592</v>
      </c>
      <c r="C317" s="229" t="n">
        <v>92759</v>
      </c>
      <c r="D317" s="228" t="s">
        <v>172</v>
      </c>
      <c r="E317" s="228" t="s">
        <v>304</v>
      </c>
      <c r="F317" s="230" t="s">
        <v>227</v>
      </c>
      <c r="G317" s="231" t="n">
        <v>5.9</v>
      </c>
      <c r="H317" s="232" t="n">
        <f aca="false">TRUNC(L317*(1-$C$13),2)</f>
        <v>14.08</v>
      </c>
      <c r="I317" s="233" t="n">
        <f aca="false">TRUNC((H317*(1+'DADOS GERAIS'!C$19)),2)</f>
        <v>17.63</v>
      </c>
      <c r="J317" s="233" t="n">
        <f aca="false">TRUNC(G317*I317,2)</f>
        <v>104.01</v>
      </c>
      <c r="K317" s="234" t="n">
        <f aca="false">J317/$J$1092</f>
        <v>9.53696854149366E-006</v>
      </c>
      <c r="L317" s="54" t="n">
        <v>14.08</v>
      </c>
      <c r="M317" s="56"/>
      <c r="N317" s="207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  <c r="AA317" s="55"/>
      <c r="AB317" s="55"/>
      <c r="AC317" s="55"/>
      <c r="AD317" s="54"/>
      <c r="AE317" s="54"/>
    </row>
    <row r="318" customFormat="false" ht="26.85" hidden="false" customHeight="false" outlineLevel="0" collapsed="false">
      <c r="A318" s="168"/>
      <c r="B318" s="228" t="s">
        <v>593</v>
      </c>
      <c r="C318" s="229" t="n">
        <v>92762</v>
      </c>
      <c r="D318" s="228" t="s">
        <v>172</v>
      </c>
      <c r="E318" s="228" t="s">
        <v>296</v>
      </c>
      <c r="F318" s="230" t="s">
        <v>227</v>
      </c>
      <c r="G318" s="231" t="n">
        <v>19.54</v>
      </c>
      <c r="H318" s="232" t="n">
        <f aca="false">TRUNC(L318*(1-$C$13),2)</f>
        <v>11.03</v>
      </c>
      <c r="I318" s="233" t="n">
        <f aca="false">TRUNC((H318*(1+'DADOS GERAIS'!C$19)),2)</f>
        <v>13.81</v>
      </c>
      <c r="J318" s="233" t="n">
        <f aca="false">TRUNC(G318*I318,2)</f>
        <v>269.84</v>
      </c>
      <c r="K318" s="234" t="n">
        <f aca="false">J318/$J$1092</f>
        <v>2.47423862247539E-005</v>
      </c>
      <c r="L318" s="54" t="n">
        <v>11.03</v>
      </c>
      <c r="M318" s="56"/>
      <c r="N318" s="207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5"/>
      <c r="AB318" s="55"/>
      <c r="AC318" s="55"/>
      <c r="AD318" s="54"/>
      <c r="AE318" s="54"/>
    </row>
    <row r="319" customFormat="false" ht="26.85" hidden="false" customHeight="false" outlineLevel="0" collapsed="false">
      <c r="A319" s="168"/>
      <c r="B319" s="228" t="s">
        <v>594</v>
      </c>
      <c r="C319" s="241" t="s">
        <v>426</v>
      </c>
      <c r="D319" s="242" t="s">
        <v>161</v>
      </c>
      <c r="E319" s="228" t="s">
        <v>427</v>
      </c>
      <c r="F319" s="230" t="s">
        <v>184</v>
      </c>
      <c r="G319" s="231" t="n">
        <v>0.26</v>
      </c>
      <c r="H319" s="232" t="n">
        <f aca="false">TRUNC(L319*(1-$C$13),2)</f>
        <v>728.09</v>
      </c>
      <c r="I319" s="233" t="n">
        <f aca="false">TRUNC((H319*(1+'DADOS GERAIS'!C$19)),2)</f>
        <v>911.7</v>
      </c>
      <c r="J319" s="233" t="n">
        <f aca="false">TRUNC(G319*I319,2)</f>
        <v>237.04</v>
      </c>
      <c r="K319" s="234" t="n">
        <f aca="false">J319/$J$1092</f>
        <v>2.17348622543569E-005</v>
      </c>
      <c r="L319" s="54" t="n">
        <v>728.09</v>
      </c>
      <c r="M319" s="56"/>
      <c r="N319" s="207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5"/>
      <c r="AB319" s="55"/>
      <c r="AC319" s="55"/>
      <c r="AD319" s="54"/>
      <c r="AE319" s="54"/>
    </row>
    <row r="320" customFormat="false" ht="15" hidden="false" customHeight="false" outlineLevel="0" collapsed="false">
      <c r="A320" s="168"/>
      <c r="B320" s="222" t="s">
        <v>595</v>
      </c>
      <c r="C320" s="222"/>
      <c r="D320" s="222"/>
      <c r="E320" s="222" t="s">
        <v>444</v>
      </c>
      <c r="F320" s="222"/>
      <c r="G320" s="223"/>
      <c r="H320" s="224"/>
      <c r="I320" s="222"/>
      <c r="J320" s="225" t="n">
        <f aca="false">SUM(J321:J324)</f>
        <v>1128.73</v>
      </c>
      <c r="K320" s="239" t="n">
        <f aca="false">J320/$J$1092</f>
        <v>0.000103496418631287</v>
      </c>
      <c r="L320" s="54"/>
      <c r="M320" s="56"/>
      <c r="N320" s="207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5"/>
      <c r="AB320" s="55"/>
      <c r="AC320" s="55"/>
      <c r="AD320" s="54"/>
      <c r="AE320" s="54"/>
    </row>
    <row r="321" customFormat="false" ht="26.85" hidden="false" customHeight="false" outlineLevel="0" collapsed="false">
      <c r="A321" s="168"/>
      <c r="B321" s="228" t="s">
        <v>596</v>
      </c>
      <c r="C321" s="229" t="n">
        <v>92460</v>
      </c>
      <c r="D321" s="228" t="s">
        <v>172</v>
      </c>
      <c r="E321" s="228" t="s">
        <v>430</v>
      </c>
      <c r="F321" s="230" t="s">
        <v>189</v>
      </c>
      <c r="G321" s="231" t="n">
        <v>3.3</v>
      </c>
      <c r="H321" s="232" t="n">
        <f aca="false">TRUNC(L321*(1-$C$13),2)</f>
        <v>138.61</v>
      </c>
      <c r="I321" s="233" t="n">
        <f aca="false">TRUNC((H321*(1+'DADOS GERAIS'!C$19)),2)</f>
        <v>173.56</v>
      </c>
      <c r="J321" s="233" t="n">
        <f aca="false">TRUNC(G321*I321,2)</f>
        <v>572.74</v>
      </c>
      <c r="K321" s="234" t="n">
        <f aca="false">J321/$J$1092</f>
        <v>5.25161365489384E-005</v>
      </c>
      <c r="L321" s="54" t="n">
        <v>138.61</v>
      </c>
      <c r="M321" s="56"/>
      <c r="N321" s="207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  <c r="AA321" s="55"/>
      <c r="AB321" s="55"/>
      <c r="AC321" s="55"/>
      <c r="AD321" s="54"/>
      <c r="AE321" s="54"/>
    </row>
    <row r="322" customFormat="false" ht="26.85" hidden="false" customHeight="false" outlineLevel="0" collapsed="false">
      <c r="A322" s="168"/>
      <c r="B322" s="228" t="s">
        <v>597</v>
      </c>
      <c r="C322" s="229" t="n">
        <v>92759</v>
      </c>
      <c r="D322" s="228" t="s">
        <v>172</v>
      </c>
      <c r="E322" s="228" t="s">
        <v>304</v>
      </c>
      <c r="F322" s="230" t="s">
        <v>227</v>
      </c>
      <c r="G322" s="231" t="n">
        <v>3.6</v>
      </c>
      <c r="H322" s="232" t="n">
        <f aca="false">TRUNC(L322*(1-$C$13),2)</f>
        <v>14.08</v>
      </c>
      <c r="I322" s="233" t="n">
        <f aca="false">TRUNC((H322*(1+'DADOS GERAIS'!C$19)),2)</f>
        <v>17.63</v>
      </c>
      <c r="J322" s="233" t="n">
        <f aca="false">TRUNC(G322*I322,2)</f>
        <v>63.46</v>
      </c>
      <c r="K322" s="234" t="n">
        <f aca="false">J322/$J$1092</f>
        <v>5.81882534028639E-006</v>
      </c>
      <c r="L322" s="54" t="n">
        <v>14.08</v>
      </c>
      <c r="M322" s="56"/>
      <c r="N322" s="207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  <c r="AA322" s="55"/>
      <c r="AB322" s="55"/>
      <c r="AC322" s="55"/>
      <c r="AD322" s="54"/>
      <c r="AE322" s="54"/>
    </row>
    <row r="323" customFormat="false" ht="26.85" hidden="false" customHeight="false" outlineLevel="0" collapsed="false">
      <c r="A323" s="168"/>
      <c r="B323" s="228" t="s">
        <v>598</v>
      </c>
      <c r="C323" s="229" t="n">
        <v>92762</v>
      </c>
      <c r="D323" s="228" t="s">
        <v>172</v>
      </c>
      <c r="E323" s="228" t="s">
        <v>296</v>
      </c>
      <c r="F323" s="230" t="s">
        <v>227</v>
      </c>
      <c r="G323" s="231" t="n">
        <v>15.2</v>
      </c>
      <c r="H323" s="232" t="n">
        <f aca="false">TRUNC(L323*(1-$C$13),2)</f>
        <v>11.03</v>
      </c>
      <c r="I323" s="233" t="n">
        <f aca="false">TRUNC((H323*(1+'DADOS GERAIS'!C$19)),2)</f>
        <v>13.81</v>
      </c>
      <c r="J323" s="233" t="n">
        <f aca="false">TRUNC(G323*I323,2)</f>
        <v>209.91</v>
      </c>
      <c r="K323" s="234" t="n">
        <f aca="false">J323/$J$1092</f>
        <v>1.9247236482501E-005</v>
      </c>
      <c r="L323" s="54" t="n">
        <v>11.03</v>
      </c>
      <c r="M323" s="56"/>
      <c r="N323" s="207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  <c r="AB323" s="55"/>
      <c r="AC323" s="55"/>
      <c r="AD323" s="54"/>
      <c r="AE323" s="54"/>
    </row>
    <row r="324" customFormat="false" ht="26.85" hidden="false" customHeight="false" outlineLevel="0" collapsed="false">
      <c r="A324" s="168"/>
      <c r="B324" s="228" t="s">
        <v>599</v>
      </c>
      <c r="C324" s="241" t="s">
        <v>434</v>
      </c>
      <c r="D324" s="242" t="s">
        <v>161</v>
      </c>
      <c r="E324" s="228" t="s">
        <v>435</v>
      </c>
      <c r="F324" s="230" t="s">
        <v>184</v>
      </c>
      <c r="G324" s="231" t="n">
        <v>0.31</v>
      </c>
      <c r="H324" s="232" t="n">
        <f aca="false">TRUNC(L324*(1-$C$13),2)</f>
        <v>728.09</v>
      </c>
      <c r="I324" s="233" t="n">
        <f aca="false">TRUNC((H324*(1+'DADOS GERAIS'!C$19)),2)</f>
        <v>911.7</v>
      </c>
      <c r="J324" s="233" t="n">
        <f aca="false">TRUNC(G324*I324,2)</f>
        <v>282.62</v>
      </c>
      <c r="K324" s="234" t="n">
        <f aca="false">J324/$J$1092</f>
        <v>2.5914220259561E-005</v>
      </c>
      <c r="L324" s="54" t="n">
        <v>728.09</v>
      </c>
      <c r="M324" s="56"/>
      <c r="N324" s="207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5"/>
      <c r="AB324" s="55"/>
      <c r="AC324" s="55"/>
      <c r="AD324" s="54"/>
      <c r="AE324" s="54"/>
    </row>
    <row r="325" customFormat="false" ht="15" hidden="false" customHeight="false" outlineLevel="0" collapsed="false">
      <c r="A325" s="168"/>
      <c r="B325" s="222" t="s">
        <v>600</v>
      </c>
      <c r="C325" s="222"/>
      <c r="D325" s="222"/>
      <c r="E325" s="222" t="s">
        <v>601</v>
      </c>
      <c r="F325" s="222"/>
      <c r="G325" s="223"/>
      <c r="H325" s="224"/>
      <c r="I325" s="222"/>
      <c r="J325" s="225" t="n">
        <f aca="false">J326+J333+J339</f>
        <v>11733.85</v>
      </c>
      <c r="K325" s="239" t="n">
        <f aca="false">J325/$J$1092</f>
        <v>0.00107590960792814</v>
      </c>
      <c r="L325" s="54"/>
      <c r="M325" s="56"/>
      <c r="N325" s="207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  <c r="AB325" s="55"/>
      <c r="AC325" s="55"/>
      <c r="AD325" s="54"/>
      <c r="AE325" s="54"/>
    </row>
    <row r="326" customFormat="false" ht="15" hidden="false" customHeight="false" outlineLevel="0" collapsed="false">
      <c r="A326" s="168"/>
      <c r="B326" s="222" t="s">
        <v>602</v>
      </c>
      <c r="C326" s="222"/>
      <c r="D326" s="222"/>
      <c r="E326" s="222" t="s">
        <v>393</v>
      </c>
      <c r="F326" s="222"/>
      <c r="G326" s="223"/>
      <c r="H326" s="224"/>
      <c r="I326" s="222"/>
      <c r="J326" s="225" t="n">
        <f aca="false">SUM(J327:J332)</f>
        <v>1885.78</v>
      </c>
      <c r="K326" s="239" t="n">
        <f aca="false">J326/$J$1092</f>
        <v>0.000172912455880953</v>
      </c>
      <c r="L326" s="54"/>
      <c r="M326" s="56"/>
      <c r="N326" s="207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  <c r="AA326" s="55"/>
      <c r="AB326" s="55"/>
      <c r="AC326" s="55"/>
      <c r="AD326" s="54"/>
      <c r="AE326" s="54"/>
    </row>
    <row r="327" customFormat="false" ht="26.85" hidden="false" customHeight="false" outlineLevel="0" collapsed="false">
      <c r="A327" s="168"/>
      <c r="B327" s="228" t="s">
        <v>603</v>
      </c>
      <c r="C327" s="241" t="n">
        <v>96621</v>
      </c>
      <c r="D327" s="242" t="s">
        <v>172</v>
      </c>
      <c r="E327" s="228" t="s">
        <v>525</v>
      </c>
      <c r="F327" s="230" t="s">
        <v>193</v>
      </c>
      <c r="G327" s="231" t="n">
        <f aca="false">ROUND(2.11*0.05,2)</f>
        <v>0.11</v>
      </c>
      <c r="H327" s="232" t="n">
        <f aca="false">TRUNC(L327*(1-$C$13),2)</f>
        <v>222.22</v>
      </c>
      <c r="I327" s="233" t="n">
        <f aca="false">TRUNC((H327*(1+'DADOS GERAIS'!C$19)),2)</f>
        <v>278.26</v>
      </c>
      <c r="J327" s="233" t="n">
        <f aca="false">TRUNC(G327*I327,2)</f>
        <v>30.6</v>
      </c>
      <c r="K327" s="234" t="n">
        <f aca="false">J327/$J$1092</f>
        <v>2.80579980165086E-006</v>
      </c>
      <c r="L327" s="54" t="n">
        <v>222.22</v>
      </c>
      <c r="M327" s="56"/>
      <c r="N327" s="207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5"/>
      <c r="AB327" s="55"/>
      <c r="AC327" s="55"/>
      <c r="AD327" s="54"/>
      <c r="AE327" s="54"/>
    </row>
    <row r="328" customFormat="false" ht="15" hidden="false" customHeight="false" outlineLevel="0" collapsed="false">
      <c r="A328" s="168"/>
      <c r="B328" s="228" t="s">
        <v>604</v>
      </c>
      <c r="C328" s="241" t="n">
        <v>93358</v>
      </c>
      <c r="D328" s="242" t="s">
        <v>172</v>
      </c>
      <c r="E328" s="228" t="s">
        <v>218</v>
      </c>
      <c r="F328" s="230" t="s">
        <v>193</v>
      </c>
      <c r="G328" s="231" t="n">
        <v>3.3</v>
      </c>
      <c r="H328" s="232" t="n">
        <f aca="false">TRUNC(L328*(1-$C$13),2)</f>
        <v>92.88</v>
      </c>
      <c r="I328" s="233" t="n">
        <f aca="false">TRUNC((H328*(1+'DADOS GERAIS'!C$19)),2)</f>
        <v>116.3</v>
      </c>
      <c r="J328" s="233" t="n">
        <f aca="false">TRUNC(G328*I328,2)</f>
        <v>383.79</v>
      </c>
      <c r="K328" s="234" t="n">
        <f aca="false">J328/$J$1092</f>
        <v>3.51907812377642E-005</v>
      </c>
      <c r="L328" s="54" t="n">
        <v>92.88</v>
      </c>
      <c r="M328" s="56"/>
      <c r="N328" s="207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  <c r="AB328" s="55"/>
      <c r="AC328" s="55"/>
      <c r="AD328" s="54"/>
      <c r="AE328" s="54"/>
    </row>
    <row r="329" customFormat="false" ht="15" hidden="false" customHeight="false" outlineLevel="0" collapsed="false">
      <c r="A329" s="168"/>
      <c r="B329" s="228" t="s">
        <v>605</v>
      </c>
      <c r="C329" s="241" t="n">
        <v>93382</v>
      </c>
      <c r="D329" s="242" t="s">
        <v>172</v>
      </c>
      <c r="E329" s="228" t="s">
        <v>246</v>
      </c>
      <c r="F329" s="230" t="s">
        <v>193</v>
      </c>
      <c r="G329" s="231" t="n">
        <v>2.77</v>
      </c>
      <c r="H329" s="232" t="n">
        <f aca="false">TRUNC(L329*(1-$C$13),2)</f>
        <v>29.12</v>
      </c>
      <c r="I329" s="233" t="n">
        <f aca="false">TRUNC((H329*(1+'DADOS GERAIS'!C$19)),2)</f>
        <v>36.46</v>
      </c>
      <c r="J329" s="233" t="n">
        <f aca="false">TRUNC(G329*I329,2)</f>
        <v>100.99</v>
      </c>
      <c r="K329" s="234" t="n">
        <f aca="false">J329/$J$1092</f>
        <v>9.26005627348759E-006</v>
      </c>
      <c r="L329" s="54" t="n">
        <v>29.12</v>
      </c>
      <c r="M329" s="56"/>
      <c r="N329" s="207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  <c r="AB329" s="55"/>
      <c r="AC329" s="55"/>
      <c r="AD329" s="54"/>
      <c r="AE329" s="54"/>
    </row>
    <row r="330" customFormat="false" ht="26.85" hidden="false" customHeight="false" outlineLevel="0" collapsed="false">
      <c r="A330" s="168"/>
      <c r="B330" s="228" t="s">
        <v>606</v>
      </c>
      <c r="C330" s="241" t="n">
        <v>96534</v>
      </c>
      <c r="D330" s="242" t="s">
        <v>172</v>
      </c>
      <c r="E330" s="228" t="s">
        <v>224</v>
      </c>
      <c r="F330" s="230" t="s">
        <v>189</v>
      </c>
      <c r="G330" s="231" t="n">
        <v>2.64</v>
      </c>
      <c r="H330" s="232" t="n">
        <f aca="false">TRUNC(L330*(1-$C$13),2)</f>
        <v>74.53</v>
      </c>
      <c r="I330" s="233" t="n">
        <f aca="false">TRUNC((H330*(1+'DADOS GERAIS'!C$19)),2)</f>
        <v>93.32</v>
      </c>
      <c r="J330" s="233" t="n">
        <f aca="false">TRUNC(G330*I330,2)</f>
        <v>246.36</v>
      </c>
      <c r="K330" s="234" t="n">
        <f aca="false">J330/$J$1092</f>
        <v>2.25894391874087E-005</v>
      </c>
      <c r="L330" s="54" t="n">
        <v>74.53</v>
      </c>
      <c r="M330" s="56"/>
      <c r="N330" s="207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5"/>
      <c r="AB330" s="55"/>
      <c r="AC330" s="55"/>
      <c r="AD330" s="54"/>
      <c r="AE330" s="54"/>
    </row>
    <row r="331" customFormat="false" ht="15" hidden="false" customHeight="false" outlineLevel="0" collapsed="false">
      <c r="A331" s="168"/>
      <c r="B331" s="228" t="s">
        <v>607</v>
      </c>
      <c r="C331" s="241" t="n">
        <v>96546</v>
      </c>
      <c r="D331" s="242" t="s">
        <v>172</v>
      </c>
      <c r="E331" s="228" t="s">
        <v>233</v>
      </c>
      <c r="F331" s="230" t="s">
        <v>227</v>
      </c>
      <c r="G331" s="231" t="n">
        <v>34.21</v>
      </c>
      <c r="H331" s="232" t="n">
        <f aca="false">TRUNC(L331*(1-$C$13),2)</f>
        <v>14.1</v>
      </c>
      <c r="I331" s="233" t="n">
        <f aca="false">TRUNC((H331*(1+'DADOS GERAIS'!C$19)),2)</f>
        <v>17.65</v>
      </c>
      <c r="J331" s="233" t="n">
        <f aca="false">TRUNC(G331*I331,2)</f>
        <v>603.8</v>
      </c>
      <c r="K331" s="234" t="n">
        <f aca="false">J331/$J$1092</f>
        <v>5.5364115040418E-005</v>
      </c>
      <c r="L331" s="54" t="n">
        <v>14.1</v>
      </c>
      <c r="M331" s="56"/>
      <c r="N331" s="207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  <c r="AA331" s="55"/>
      <c r="AB331" s="55"/>
      <c r="AC331" s="55"/>
      <c r="AD331" s="54"/>
      <c r="AE331" s="54"/>
    </row>
    <row r="332" customFormat="false" ht="26.85" hidden="false" customHeight="false" outlineLevel="0" collapsed="false">
      <c r="A332" s="168"/>
      <c r="B332" s="228" t="s">
        <v>608</v>
      </c>
      <c r="C332" s="241" t="n">
        <v>96557</v>
      </c>
      <c r="D332" s="242" t="s">
        <v>172</v>
      </c>
      <c r="E332" s="228" t="s">
        <v>400</v>
      </c>
      <c r="F332" s="230" t="s">
        <v>193</v>
      </c>
      <c r="G332" s="231" t="n">
        <v>0.53</v>
      </c>
      <c r="H332" s="232" t="n">
        <f aca="false">TRUNC(L332*(1-$C$13),2)</f>
        <v>783.91</v>
      </c>
      <c r="I332" s="233" t="n">
        <f aca="false">TRUNC((H332*(1+'DADOS GERAIS'!C$19)),2)</f>
        <v>981.6</v>
      </c>
      <c r="J332" s="233" t="n">
        <f aca="false">TRUNC(G332*I332,2)</f>
        <v>520.24</v>
      </c>
      <c r="K332" s="234" t="n">
        <f aca="false">J332/$J$1092</f>
        <v>4.77022643402236E-005</v>
      </c>
      <c r="L332" s="54" t="n">
        <v>783.91</v>
      </c>
      <c r="M332" s="56"/>
      <c r="N332" s="207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  <c r="AA332" s="55"/>
      <c r="AB332" s="55"/>
      <c r="AC332" s="55"/>
      <c r="AD332" s="54"/>
      <c r="AE332" s="54"/>
    </row>
    <row r="333" customFormat="false" ht="15" hidden="false" customHeight="false" outlineLevel="0" collapsed="false">
      <c r="A333" s="168"/>
      <c r="B333" s="222" t="s">
        <v>609</v>
      </c>
      <c r="C333" s="222"/>
      <c r="D333" s="222"/>
      <c r="E333" s="222" t="s">
        <v>402</v>
      </c>
      <c r="F333" s="222"/>
      <c r="G333" s="223"/>
      <c r="H333" s="224"/>
      <c r="I333" s="222"/>
      <c r="J333" s="225" t="n">
        <f aca="false">SUM(J334:J338)</f>
        <v>2129.37</v>
      </c>
      <c r="K333" s="239" t="n">
        <f aca="false">J333/$J$1092</f>
        <v>0.000195247906001349</v>
      </c>
      <c r="L333" s="54"/>
      <c r="M333" s="56"/>
      <c r="N333" s="207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5"/>
      <c r="AB333" s="55"/>
      <c r="AC333" s="55"/>
      <c r="AD333" s="54"/>
      <c r="AE333" s="54"/>
    </row>
    <row r="334" customFormat="false" ht="26.85" hidden="false" customHeight="false" outlineLevel="0" collapsed="false">
      <c r="A334" s="168"/>
      <c r="B334" s="228" t="s">
        <v>610</v>
      </c>
      <c r="C334" s="241" t="n">
        <v>96621</v>
      </c>
      <c r="D334" s="242" t="s">
        <v>172</v>
      </c>
      <c r="E334" s="228" t="s">
        <v>525</v>
      </c>
      <c r="F334" s="230" t="s">
        <v>193</v>
      </c>
      <c r="G334" s="231" t="n">
        <f aca="false">ROUND(3.1*0.05,2)</f>
        <v>0.16</v>
      </c>
      <c r="H334" s="232" t="n">
        <f aca="false">TRUNC(L334*(1-$C$13),2)</f>
        <v>222.22</v>
      </c>
      <c r="I334" s="233" t="n">
        <f aca="false">TRUNC((H334*(1+'DADOS GERAIS'!C$19)),2)</f>
        <v>278.26</v>
      </c>
      <c r="J334" s="233" t="n">
        <f aca="false">TRUNC(G334*I334,2)</f>
        <v>44.52</v>
      </c>
      <c r="K334" s="234" t="n">
        <f aca="false">J334/$J$1092</f>
        <v>4.08216363299008E-006</v>
      </c>
      <c r="L334" s="54" t="n">
        <v>222.22</v>
      </c>
      <c r="M334" s="56"/>
      <c r="N334" s="207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  <c r="AB334" s="55"/>
      <c r="AC334" s="55"/>
      <c r="AD334" s="54"/>
      <c r="AE334" s="54"/>
    </row>
    <row r="335" customFormat="false" ht="26.85" hidden="false" customHeight="false" outlineLevel="0" collapsed="false">
      <c r="A335" s="168"/>
      <c r="B335" s="228" t="s">
        <v>611</v>
      </c>
      <c r="C335" s="241" t="n">
        <v>96536</v>
      </c>
      <c r="D335" s="242" t="s">
        <v>172</v>
      </c>
      <c r="E335" s="228" t="s">
        <v>404</v>
      </c>
      <c r="F335" s="230" t="s">
        <v>189</v>
      </c>
      <c r="G335" s="231" t="n">
        <v>5.65</v>
      </c>
      <c r="H335" s="232" t="n">
        <f aca="false">TRUNC(L335*(1-$C$13),2)</f>
        <v>64.38</v>
      </c>
      <c r="I335" s="233" t="n">
        <f aca="false">TRUNC((H335*(1+'DADOS GERAIS'!C$19)),2)</f>
        <v>80.61</v>
      </c>
      <c r="J335" s="233" t="n">
        <f aca="false">TRUNC(G335*I335,2)</f>
        <v>455.44</v>
      </c>
      <c r="K335" s="234" t="n">
        <f aca="false">J335/$J$1092</f>
        <v>4.17605706426101E-005</v>
      </c>
      <c r="L335" s="54" t="n">
        <v>64.38</v>
      </c>
      <c r="M335" s="56"/>
      <c r="N335" s="207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  <c r="AB335" s="55"/>
      <c r="AC335" s="55"/>
      <c r="AD335" s="54"/>
      <c r="AE335" s="54"/>
    </row>
    <row r="336" customFormat="false" ht="26.85" hidden="false" customHeight="false" outlineLevel="0" collapsed="false">
      <c r="A336" s="168"/>
      <c r="B336" s="228" t="s">
        <v>612</v>
      </c>
      <c r="C336" s="241" t="n">
        <v>104916</v>
      </c>
      <c r="D336" s="242" t="s">
        <v>172</v>
      </c>
      <c r="E336" s="228" t="s">
        <v>474</v>
      </c>
      <c r="F336" s="230" t="s">
        <v>227</v>
      </c>
      <c r="G336" s="231" t="n">
        <v>8.8</v>
      </c>
      <c r="H336" s="232" t="n">
        <f aca="false">TRUNC(L336*(1-$C$13),2)</f>
        <v>16.82</v>
      </c>
      <c r="I336" s="233" t="n">
        <f aca="false">TRUNC((H336*(1+'DADOS GERAIS'!C$19)),2)</f>
        <v>21.06</v>
      </c>
      <c r="J336" s="233" t="n">
        <f aca="false">TRUNC(G336*I336,2)</f>
        <v>185.32</v>
      </c>
      <c r="K336" s="234" t="n">
        <f aca="false">J336/$J$1092</f>
        <v>1.69925104327431E-005</v>
      </c>
      <c r="L336" s="54" t="n">
        <v>16.82</v>
      </c>
      <c r="M336" s="56"/>
      <c r="N336" s="207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  <c r="AA336" s="55"/>
      <c r="AB336" s="55"/>
      <c r="AC336" s="55"/>
      <c r="AD336" s="54"/>
      <c r="AE336" s="54"/>
    </row>
    <row r="337" customFormat="false" ht="26.85" hidden="false" customHeight="false" outlineLevel="0" collapsed="false">
      <c r="A337" s="168"/>
      <c r="B337" s="228" t="s">
        <v>613</v>
      </c>
      <c r="C337" s="241" t="n">
        <v>104919</v>
      </c>
      <c r="D337" s="242" t="s">
        <v>172</v>
      </c>
      <c r="E337" s="228" t="s">
        <v>472</v>
      </c>
      <c r="F337" s="230" t="s">
        <v>227</v>
      </c>
      <c r="G337" s="231" t="n">
        <v>33.18</v>
      </c>
      <c r="H337" s="232" t="n">
        <f aca="false">TRUNC(L337*(1-$C$13),2)</f>
        <v>12.79</v>
      </c>
      <c r="I337" s="233" t="n">
        <f aca="false">TRUNC((H337*(1+'DADOS GERAIS'!C$19)),2)</f>
        <v>16.01</v>
      </c>
      <c r="J337" s="233" t="n">
        <f aca="false">TRUNC(G337*I337,2)</f>
        <v>531.21</v>
      </c>
      <c r="K337" s="234" t="n">
        <f aca="false">J337/$J$1092</f>
        <v>4.87081343998351E-005</v>
      </c>
      <c r="L337" s="54" t="n">
        <v>12.79</v>
      </c>
      <c r="M337" s="56"/>
      <c r="N337" s="207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  <c r="AA337" s="55"/>
      <c r="AB337" s="55"/>
      <c r="AC337" s="55"/>
      <c r="AD337" s="54"/>
      <c r="AE337" s="54"/>
    </row>
    <row r="338" customFormat="false" ht="26.85" hidden="false" customHeight="false" outlineLevel="0" collapsed="false">
      <c r="A338" s="168"/>
      <c r="B338" s="228" t="s">
        <v>614</v>
      </c>
      <c r="C338" s="241" t="n">
        <v>96557</v>
      </c>
      <c r="D338" s="242" t="s">
        <v>172</v>
      </c>
      <c r="E338" s="228" t="s">
        <v>400</v>
      </c>
      <c r="F338" s="230" t="s">
        <v>193</v>
      </c>
      <c r="G338" s="231" t="n">
        <v>0.93</v>
      </c>
      <c r="H338" s="232" t="n">
        <f aca="false">TRUNC(L338*(1-$C$13),2)</f>
        <v>783.91</v>
      </c>
      <c r="I338" s="233" t="n">
        <f aca="false">TRUNC((H338*(1+'DADOS GERAIS'!C$19)),2)</f>
        <v>981.6</v>
      </c>
      <c r="J338" s="233" t="n">
        <f aca="false">TRUNC(G338*I338,2)</f>
        <v>912.88</v>
      </c>
      <c r="K338" s="234" t="n">
        <f aca="false">J338/$J$1092</f>
        <v>8.37045268931711E-005</v>
      </c>
      <c r="L338" s="54" t="n">
        <v>783.91</v>
      </c>
      <c r="M338" s="56"/>
      <c r="N338" s="207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5"/>
      <c r="AB338" s="55"/>
      <c r="AC338" s="55"/>
      <c r="AD338" s="54"/>
      <c r="AE338" s="54"/>
    </row>
    <row r="339" customFormat="false" ht="15" hidden="false" customHeight="false" outlineLevel="0" collapsed="false">
      <c r="A339" s="168"/>
      <c r="B339" s="222" t="s">
        <v>615</v>
      </c>
      <c r="C339" s="222"/>
      <c r="D339" s="222"/>
      <c r="E339" s="222" t="s">
        <v>290</v>
      </c>
      <c r="F339" s="222"/>
      <c r="G339" s="223"/>
      <c r="H339" s="224"/>
      <c r="I339" s="222"/>
      <c r="J339" s="225" t="n">
        <f aca="false">SUM(J340:J345)</f>
        <v>7718.7</v>
      </c>
      <c r="K339" s="239" t="n">
        <f aca="false">J339/$J$1092</f>
        <v>0.000707749246045833</v>
      </c>
      <c r="L339" s="54"/>
      <c r="M339" s="56"/>
      <c r="N339" s="207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5"/>
      <c r="AB339" s="55"/>
      <c r="AC339" s="55"/>
      <c r="AD339" s="54"/>
      <c r="AE339" s="54"/>
    </row>
    <row r="340" customFormat="false" ht="26.85" hidden="false" customHeight="false" outlineLevel="0" collapsed="false">
      <c r="A340" s="168"/>
      <c r="B340" s="228" t="s">
        <v>616</v>
      </c>
      <c r="C340" s="241" t="n">
        <v>92423</v>
      </c>
      <c r="D340" s="242" t="s">
        <v>172</v>
      </c>
      <c r="E340" s="228" t="s">
        <v>421</v>
      </c>
      <c r="F340" s="230" t="s">
        <v>189</v>
      </c>
      <c r="G340" s="231" t="n">
        <v>8.35</v>
      </c>
      <c r="H340" s="232" t="n">
        <f aca="false">TRUNC(L340*(1-$C$13),2)</f>
        <v>78.47</v>
      </c>
      <c r="I340" s="233" t="n">
        <f aca="false">TRUNC((H340*(1+'DADOS GERAIS'!C$19)),2)</f>
        <v>98.25</v>
      </c>
      <c r="J340" s="233" t="n">
        <f aca="false">TRUNC(G340*I340,2)</f>
        <v>820.38</v>
      </c>
      <c r="K340" s="234" t="n">
        <f aca="false">J340/$J$1092</f>
        <v>7.52229425254357E-005</v>
      </c>
      <c r="L340" s="54" t="n">
        <v>78.47</v>
      </c>
      <c r="M340" s="56"/>
      <c r="N340" s="207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5"/>
      <c r="AB340" s="55"/>
      <c r="AC340" s="55"/>
      <c r="AD340" s="54"/>
      <c r="AE340" s="54"/>
    </row>
    <row r="341" customFormat="false" ht="26.85" hidden="false" customHeight="false" outlineLevel="0" collapsed="false">
      <c r="A341" s="168"/>
      <c r="B341" s="228" t="s">
        <v>617</v>
      </c>
      <c r="C341" s="241" t="n">
        <v>92759</v>
      </c>
      <c r="D341" s="242" t="s">
        <v>172</v>
      </c>
      <c r="E341" s="228" t="s">
        <v>304</v>
      </c>
      <c r="F341" s="230" t="s">
        <v>227</v>
      </c>
      <c r="G341" s="231" t="n">
        <v>8.2</v>
      </c>
      <c r="H341" s="232" t="n">
        <f aca="false">TRUNC(L341*(1-$C$13),2)</f>
        <v>14.08</v>
      </c>
      <c r="I341" s="233" t="n">
        <f aca="false">TRUNC((H341*(1+'DADOS GERAIS'!C$19)),2)</f>
        <v>17.63</v>
      </c>
      <c r="J341" s="233" t="n">
        <f aca="false">TRUNC(G341*I341,2)</f>
        <v>144.56</v>
      </c>
      <c r="K341" s="234" t="n">
        <f aca="false">J341/$J$1092</f>
        <v>1.32551117427009E-005</v>
      </c>
      <c r="L341" s="54" t="n">
        <v>14.08</v>
      </c>
      <c r="M341" s="56"/>
      <c r="N341" s="207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5"/>
      <c r="AB341" s="55"/>
      <c r="AC341" s="55"/>
      <c r="AD341" s="54"/>
      <c r="AE341" s="54"/>
    </row>
    <row r="342" customFormat="false" ht="26.85" hidden="false" customHeight="false" outlineLevel="0" collapsed="false">
      <c r="A342" s="168"/>
      <c r="B342" s="228" t="s">
        <v>618</v>
      </c>
      <c r="C342" s="241" t="n">
        <v>92762</v>
      </c>
      <c r="D342" s="242" t="s">
        <v>172</v>
      </c>
      <c r="E342" s="228" t="s">
        <v>296</v>
      </c>
      <c r="F342" s="230" t="s">
        <v>227</v>
      </c>
      <c r="G342" s="231" t="n">
        <v>29.72</v>
      </c>
      <c r="H342" s="232" t="n">
        <f aca="false">TRUNC(L342*(1-$C$13),2)</f>
        <v>11.03</v>
      </c>
      <c r="I342" s="233" t="n">
        <f aca="false">TRUNC((H342*(1+'DADOS GERAIS'!C$19)),2)</f>
        <v>13.81</v>
      </c>
      <c r="J342" s="233" t="n">
        <f aca="false">TRUNC(G342*I342,2)</f>
        <v>410.43</v>
      </c>
      <c r="K342" s="234" t="n">
        <f aca="false">J342/$J$1092</f>
        <v>3.7633477535672E-005</v>
      </c>
      <c r="L342" s="54" t="n">
        <v>11.03</v>
      </c>
      <c r="M342" s="56"/>
      <c r="N342" s="207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5"/>
      <c r="AB342" s="55"/>
      <c r="AC342" s="55"/>
      <c r="AD342" s="54"/>
      <c r="AE342" s="54"/>
    </row>
    <row r="343" customFormat="false" ht="26.85" hidden="false" customHeight="false" outlineLevel="0" collapsed="false">
      <c r="A343" s="168"/>
      <c r="B343" s="228" t="s">
        <v>619</v>
      </c>
      <c r="C343" s="241" t="s">
        <v>426</v>
      </c>
      <c r="D343" s="242" t="s">
        <v>161</v>
      </c>
      <c r="E343" s="228" t="s">
        <v>427</v>
      </c>
      <c r="F343" s="230" t="s">
        <v>184</v>
      </c>
      <c r="G343" s="231" t="n">
        <v>0.54</v>
      </c>
      <c r="H343" s="232" t="n">
        <f aca="false">TRUNC(L343*(1-$C$13),2)</f>
        <v>728.09</v>
      </c>
      <c r="I343" s="233" t="n">
        <f aca="false">TRUNC((H343*(1+'DADOS GERAIS'!C$19)),2)</f>
        <v>911.7</v>
      </c>
      <c r="J343" s="233" t="n">
        <f aca="false">TRUNC(G343*I343,2)</f>
        <v>492.31</v>
      </c>
      <c r="K343" s="234" t="n">
        <f aca="false">J343/$J$1092</f>
        <v>4.51412843251874E-005</v>
      </c>
      <c r="L343" s="54" t="n">
        <v>728.09</v>
      </c>
      <c r="M343" s="56"/>
      <c r="N343" s="207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5"/>
      <c r="AB343" s="55"/>
      <c r="AC343" s="55"/>
      <c r="AD343" s="54"/>
      <c r="AE343" s="54"/>
    </row>
    <row r="344" customFormat="false" ht="15" hidden="false" customHeight="false" outlineLevel="0" collapsed="false">
      <c r="A344" s="168"/>
      <c r="B344" s="228" t="s">
        <v>620</v>
      </c>
      <c r="C344" s="241" t="n">
        <v>574</v>
      </c>
      <c r="D344" s="242" t="s">
        <v>172</v>
      </c>
      <c r="E344" s="228" t="s">
        <v>621</v>
      </c>
      <c r="F344" s="230" t="s">
        <v>216</v>
      </c>
      <c r="G344" s="231" t="n">
        <v>9.2</v>
      </c>
      <c r="H344" s="232" t="n">
        <f aca="false">TRUNC(L344*(1-$C$13),2)</f>
        <v>27.77</v>
      </c>
      <c r="I344" s="233" t="n">
        <f aca="false">TRUNC((H344*(1+'DADOS GERAIS'!C$19)),2)</f>
        <v>34.77</v>
      </c>
      <c r="J344" s="233" t="n">
        <f aca="false">TRUNC(G344*I344,2)</f>
        <v>319.88</v>
      </c>
      <c r="K344" s="234" t="n">
        <f aca="false">J344/$J$1092</f>
        <v>2.93306941356888E-005</v>
      </c>
      <c r="L344" s="54" t="n">
        <v>27.77</v>
      </c>
      <c r="M344" s="56"/>
      <c r="N344" s="207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5"/>
      <c r="AB344" s="55"/>
      <c r="AC344" s="55"/>
      <c r="AD344" s="54"/>
      <c r="AE344" s="54"/>
    </row>
    <row r="345" customFormat="false" ht="15" hidden="false" customHeight="false" outlineLevel="0" collapsed="false">
      <c r="A345" s="168"/>
      <c r="B345" s="228" t="s">
        <v>622</v>
      </c>
      <c r="C345" s="241" t="s">
        <v>623</v>
      </c>
      <c r="D345" s="242" t="s">
        <v>161</v>
      </c>
      <c r="E345" s="228" t="s">
        <v>624</v>
      </c>
      <c r="F345" s="230" t="s">
        <v>174</v>
      </c>
      <c r="G345" s="231" t="n">
        <v>1</v>
      </c>
      <c r="H345" s="232" t="n">
        <f aca="false">TRUNC(L345*(1-$C$13),2)</f>
        <v>4417.18</v>
      </c>
      <c r="I345" s="233" t="n">
        <f aca="false">TRUNC((H345*(1+'DADOS GERAIS'!C$19)),2)</f>
        <v>5531.14</v>
      </c>
      <c r="J345" s="233" t="n">
        <f aca="false">TRUNC(G345*I345,2)</f>
        <v>5531.14</v>
      </c>
      <c r="K345" s="234" t="n">
        <f aca="false">J345/$J$1092</f>
        <v>0.000507165735781148</v>
      </c>
      <c r="L345" s="54" t="n">
        <v>4417.18</v>
      </c>
      <c r="M345" s="56"/>
      <c r="N345" s="207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5"/>
      <c r="AB345" s="55"/>
      <c r="AC345" s="55"/>
      <c r="AD345" s="54"/>
      <c r="AE345" s="54"/>
    </row>
    <row r="346" customFormat="false" ht="15" hidden="false" customHeight="false" outlineLevel="0" collapsed="false">
      <c r="A346" s="168"/>
      <c r="B346" s="222" t="s">
        <v>625</v>
      </c>
      <c r="C346" s="222"/>
      <c r="D346" s="222"/>
      <c r="E346" s="222" t="s">
        <v>626</v>
      </c>
      <c r="F346" s="222"/>
      <c r="G346" s="223"/>
      <c r="H346" s="224"/>
      <c r="I346" s="222"/>
      <c r="J346" s="225" t="n">
        <f aca="false">J347+J354+J360</f>
        <v>11733.85</v>
      </c>
      <c r="K346" s="239" t="n">
        <f aca="false">J346/$J$1092</f>
        <v>0.00107590960792814</v>
      </c>
      <c r="L346" s="54"/>
      <c r="M346" s="56"/>
      <c r="N346" s="207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  <c r="AA346" s="55"/>
      <c r="AB346" s="55"/>
      <c r="AC346" s="55"/>
      <c r="AD346" s="54"/>
      <c r="AE346" s="54"/>
    </row>
    <row r="347" customFormat="false" ht="15" hidden="false" customHeight="false" outlineLevel="0" collapsed="false">
      <c r="A347" s="168"/>
      <c r="B347" s="222" t="s">
        <v>627</v>
      </c>
      <c r="C347" s="222"/>
      <c r="D347" s="222"/>
      <c r="E347" s="222" t="s">
        <v>393</v>
      </c>
      <c r="F347" s="222"/>
      <c r="G347" s="223"/>
      <c r="H347" s="224"/>
      <c r="I347" s="222"/>
      <c r="J347" s="225" t="n">
        <f aca="false">SUM(J348:J353)</f>
        <v>1885.78</v>
      </c>
      <c r="K347" s="239" t="n">
        <f aca="false">J347/$J$1092</f>
        <v>0.000172912455880953</v>
      </c>
      <c r="L347" s="54"/>
      <c r="M347" s="56"/>
      <c r="N347" s="207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  <c r="AA347" s="55"/>
      <c r="AB347" s="55"/>
      <c r="AC347" s="55"/>
      <c r="AD347" s="54"/>
      <c r="AE347" s="54"/>
    </row>
    <row r="348" customFormat="false" ht="26.85" hidden="false" customHeight="false" outlineLevel="0" collapsed="false">
      <c r="A348" s="168"/>
      <c r="B348" s="228" t="s">
        <v>628</v>
      </c>
      <c r="C348" s="241" t="n">
        <v>96621</v>
      </c>
      <c r="D348" s="242" t="s">
        <v>172</v>
      </c>
      <c r="E348" s="228" t="s">
        <v>525</v>
      </c>
      <c r="F348" s="230" t="s">
        <v>193</v>
      </c>
      <c r="G348" s="231" t="n">
        <f aca="false">ROUND(2.11*0.05,2)</f>
        <v>0.11</v>
      </c>
      <c r="H348" s="232" t="n">
        <f aca="false">TRUNC(L348*(1-$C$13),2)</f>
        <v>222.22</v>
      </c>
      <c r="I348" s="233" t="n">
        <f aca="false">TRUNC((H348*(1+'DADOS GERAIS'!C$19)),2)</f>
        <v>278.26</v>
      </c>
      <c r="J348" s="233" t="n">
        <f aca="false">TRUNC(G348*I348,2)</f>
        <v>30.6</v>
      </c>
      <c r="K348" s="234" t="n">
        <f aca="false">J348/$J$1092</f>
        <v>2.80579980165086E-006</v>
      </c>
      <c r="L348" s="54" t="n">
        <v>222.22</v>
      </c>
      <c r="M348" s="56"/>
      <c r="N348" s="207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  <c r="AB348" s="55"/>
      <c r="AC348" s="55"/>
      <c r="AD348" s="54"/>
      <c r="AE348" s="54"/>
    </row>
    <row r="349" customFormat="false" ht="15" hidden="false" customHeight="false" outlineLevel="0" collapsed="false">
      <c r="A349" s="168"/>
      <c r="B349" s="228" t="s">
        <v>629</v>
      </c>
      <c r="C349" s="241" t="n">
        <v>93358</v>
      </c>
      <c r="D349" s="242" t="s">
        <v>172</v>
      </c>
      <c r="E349" s="228" t="s">
        <v>218</v>
      </c>
      <c r="F349" s="230" t="s">
        <v>193</v>
      </c>
      <c r="G349" s="231" t="n">
        <v>3.3</v>
      </c>
      <c r="H349" s="232" t="n">
        <f aca="false">TRUNC(L349*(1-$C$13),2)</f>
        <v>92.88</v>
      </c>
      <c r="I349" s="233" t="n">
        <f aca="false">TRUNC((H349*(1+'DADOS GERAIS'!C$19)),2)</f>
        <v>116.3</v>
      </c>
      <c r="J349" s="233" t="n">
        <f aca="false">TRUNC(G349*I349,2)</f>
        <v>383.79</v>
      </c>
      <c r="K349" s="234" t="n">
        <f aca="false">J349/$J$1092</f>
        <v>3.51907812377642E-005</v>
      </c>
      <c r="L349" s="54" t="n">
        <v>92.88</v>
      </c>
      <c r="M349" s="56"/>
      <c r="N349" s="207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  <c r="AB349" s="55"/>
      <c r="AC349" s="55"/>
      <c r="AD349" s="54"/>
      <c r="AE349" s="54"/>
    </row>
    <row r="350" customFormat="false" ht="15" hidden="false" customHeight="false" outlineLevel="0" collapsed="false">
      <c r="A350" s="168"/>
      <c r="B350" s="228" t="s">
        <v>630</v>
      </c>
      <c r="C350" s="241" t="n">
        <v>93382</v>
      </c>
      <c r="D350" s="242" t="s">
        <v>172</v>
      </c>
      <c r="E350" s="228" t="s">
        <v>246</v>
      </c>
      <c r="F350" s="230" t="s">
        <v>193</v>
      </c>
      <c r="G350" s="231" t="n">
        <v>2.77</v>
      </c>
      <c r="H350" s="232" t="n">
        <f aca="false">TRUNC(L350*(1-$C$13),2)</f>
        <v>29.12</v>
      </c>
      <c r="I350" s="233" t="n">
        <f aca="false">TRUNC((H350*(1+'DADOS GERAIS'!C$19)),2)</f>
        <v>36.46</v>
      </c>
      <c r="J350" s="233" t="n">
        <f aca="false">TRUNC(G350*I350,2)</f>
        <v>100.99</v>
      </c>
      <c r="K350" s="234" t="n">
        <f aca="false">J350/$J$1092</f>
        <v>9.26005627348759E-006</v>
      </c>
      <c r="L350" s="54" t="n">
        <v>29.12</v>
      </c>
      <c r="M350" s="56"/>
      <c r="N350" s="207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  <c r="AB350" s="55"/>
      <c r="AC350" s="55"/>
      <c r="AD350" s="54"/>
      <c r="AE350" s="54"/>
    </row>
    <row r="351" customFormat="false" ht="26.85" hidden="false" customHeight="false" outlineLevel="0" collapsed="false">
      <c r="A351" s="168"/>
      <c r="B351" s="228" t="s">
        <v>631</v>
      </c>
      <c r="C351" s="241" t="n">
        <v>96534</v>
      </c>
      <c r="D351" s="242" t="s">
        <v>172</v>
      </c>
      <c r="E351" s="228" t="s">
        <v>224</v>
      </c>
      <c r="F351" s="230" t="s">
        <v>189</v>
      </c>
      <c r="G351" s="231" t="n">
        <v>2.64</v>
      </c>
      <c r="H351" s="232" t="n">
        <f aca="false">TRUNC(L351*(1-$C$13),2)</f>
        <v>74.53</v>
      </c>
      <c r="I351" s="233" t="n">
        <f aca="false">TRUNC((H351*(1+'DADOS GERAIS'!C$19)),2)</f>
        <v>93.32</v>
      </c>
      <c r="J351" s="233" t="n">
        <f aca="false">TRUNC(G351*I351,2)</f>
        <v>246.36</v>
      </c>
      <c r="K351" s="234" t="n">
        <f aca="false">J351/$J$1092</f>
        <v>2.25894391874087E-005</v>
      </c>
      <c r="L351" s="54" t="n">
        <v>74.53</v>
      </c>
      <c r="M351" s="56"/>
      <c r="N351" s="207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55"/>
      <c r="AB351" s="55"/>
      <c r="AC351" s="55"/>
      <c r="AD351" s="54"/>
      <c r="AE351" s="54"/>
    </row>
    <row r="352" customFormat="false" ht="15" hidden="false" customHeight="false" outlineLevel="0" collapsed="false">
      <c r="A352" s="168"/>
      <c r="B352" s="228" t="s">
        <v>632</v>
      </c>
      <c r="C352" s="241" t="n">
        <v>96546</v>
      </c>
      <c r="D352" s="242" t="s">
        <v>172</v>
      </c>
      <c r="E352" s="228" t="s">
        <v>233</v>
      </c>
      <c r="F352" s="230" t="s">
        <v>227</v>
      </c>
      <c r="G352" s="231" t="n">
        <v>34.21</v>
      </c>
      <c r="H352" s="232" t="n">
        <f aca="false">TRUNC(L352*(1-$C$13),2)</f>
        <v>14.1</v>
      </c>
      <c r="I352" s="233" t="n">
        <f aca="false">TRUNC((H352*(1+'DADOS GERAIS'!C$19)),2)</f>
        <v>17.65</v>
      </c>
      <c r="J352" s="233" t="n">
        <f aca="false">TRUNC(G352*I352,2)</f>
        <v>603.8</v>
      </c>
      <c r="K352" s="234" t="n">
        <f aca="false">J352/$J$1092</f>
        <v>5.5364115040418E-005</v>
      </c>
      <c r="L352" s="54" t="n">
        <v>14.1</v>
      </c>
      <c r="M352" s="56"/>
      <c r="N352" s="207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55"/>
      <c r="AB352" s="55"/>
      <c r="AC352" s="55"/>
      <c r="AD352" s="54"/>
      <c r="AE352" s="54"/>
    </row>
    <row r="353" customFormat="false" ht="26.85" hidden="false" customHeight="false" outlineLevel="0" collapsed="false">
      <c r="A353" s="168"/>
      <c r="B353" s="228" t="s">
        <v>633</v>
      </c>
      <c r="C353" s="241" t="n">
        <v>96557</v>
      </c>
      <c r="D353" s="242" t="s">
        <v>172</v>
      </c>
      <c r="E353" s="228" t="s">
        <v>400</v>
      </c>
      <c r="F353" s="230" t="s">
        <v>193</v>
      </c>
      <c r="G353" s="231" t="n">
        <v>0.53</v>
      </c>
      <c r="H353" s="232" t="n">
        <f aca="false">TRUNC(L353*(1-$C$13),2)</f>
        <v>783.91</v>
      </c>
      <c r="I353" s="233" t="n">
        <f aca="false">TRUNC((H353*(1+'DADOS GERAIS'!C$19)),2)</f>
        <v>981.6</v>
      </c>
      <c r="J353" s="233" t="n">
        <f aca="false">TRUNC(G353*I353,2)</f>
        <v>520.24</v>
      </c>
      <c r="K353" s="234" t="n">
        <f aca="false">J353/$J$1092</f>
        <v>4.77022643402236E-005</v>
      </c>
      <c r="L353" s="54" t="n">
        <v>783.91</v>
      </c>
      <c r="M353" s="56"/>
      <c r="N353" s="207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55"/>
      <c r="AB353" s="55"/>
      <c r="AC353" s="55"/>
      <c r="AD353" s="54"/>
      <c r="AE353" s="54"/>
    </row>
    <row r="354" customFormat="false" ht="15" hidden="false" customHeight="false" outlineLevel="0" collapsed="false">
      <c r="A354" s="168"/>
      <c r="B354" s="222" t="s">
        <v>634</v>
      </c>
      <c r="C354" s="222"/>
      <c r="D354" s="222"/>
      <c r="E354" s="222" t="s">
        <v>402</v>
      </c>
      <c r="F354" s="222"/>
      <c r="G354" s="223"/>
      <c r="H354" s="224"/>
      <c r="I354" s="222"/>
      <c r="J354" s="225" t="n">
        <f aca="false">SUM(J355:J359)</f>
        <v>2129.37</v>
      </c>
      <c r="K354" s="239" t="n">
        <f aca="false">J354/$J$1092</f>
        <v>0.000195247906001349</v>
      </c>
      <c r="L354" s="54"/>
      <c r="M354" s="56"/>
      <c r="N354" s="207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55"/>
      <c r="AB354" s="55"/>
      <c r="AC354" s="55"/>
      <c r="AD354" s="54"/>
      <c r="AE354" s="54"/>
    </row>
    <row r="355" customFormat="false" ht="26.85" hidden="false" customHeight="false" outlineLevel="0" collapsed="false">
      <c r="A355" s="168"/>
      <c r="B355" s="228" t="s">
        <v>635</v>
      </c>
      <c r="C355" s="241" t="n">
        <v>96621</v>
      </c>
      <c r="D355" s="242" t="s">
        <v>172</v>
      </c>
      <c r="E355" s="228" t="s">
        <v>525</v>
      </c>
      <c r="F355" s="230" t="s">
        <v>193</v>
      </c>
      <c r="G355" s="231" t="n">
        <f aca="false">ROUND(3.1*0.05,2)</f>
        <v>0.16</v>
      </c>
      <c r="H355" s="232" t="n">
        <f aca="false">TRUNC(L355*(1-$C$13),2)</f>
        <v>222.22</v>
      </c>
      <c r="I355" s="233" t="n">
        <f aca="false">TRUNC((H355*(1+'DADOS GERAIS'!C$19)),2)</f>
        <v>278.26</v>
      </c>
      <c r="J355" s="233" t="n">
        <f aca="false">TRUNC(G355*I355,2)</f>
        <v>44.52</v>
      </c>
      <c r="K355" s="234" t="n">
        <f aca="false">J355/$J$1092</f>
        <v>4.08216363299008E-006</v>
      </c>
      <c r="L355" s="54" t="n">
        <v>222.22</v>
      </c>
      <c r="M355" s="56"/>
      <c r="N355" s="207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  <c r="AB355" s="55"/>
      <c r="AC355" s="55"/>
      <c r="AD355" s="54"/>
      <c r="AE355" s="54"/>
    </row>
    <row r="356" customFormat="false" ht="26.85" hidden="false" customHeight="false" outlineLevel="0" collapsed="false">
      <c r="A356" s="168"/>
      <c r="B356" s="228" t="s">
        <v>636</v>
      </c>
      <c r="C356" s="241" t="n">
        <v>96536</v>
      </c>
      <c r="D356" s="242" t="s">
        <v>172</v>
      </c>
      <c r="E356" s="228" t="s">
        <v>404</v>
      </c>
      <c r="F356" s="230" t="s">
        <v>189</v>
      </c>
      <c r="G356" s="231" t="n">
        <v>5.65</v>
      </c>
      <c r="H356" s="232" t="n">
        <f aca="false">TRUNC(L356*(1-$C$13),2)</f>
        <v>64.38</v>
      </c>
      <c r="I356" s="233" t="n">
        <f aca="false">TRUNC((H356*(1+'DADOS GERAIS'!C$19)),2)</f>
        <v>80.61</v>
      </c>
      <c r="J356" s="233" t="n">
        <f aca="false">TRUNC(G356*I356,2)</f>
        <v>455.44</v>
      </c>
      <c r="K356" s="234" t="n">
        <f aca="false">J356/$J$1092</f>
        <v>4.17605706426101E-005</v>
      </c>
      <c r="L356" s="54" t="n">
        <v>64.38</v>
      </c>
      <c r="M356" s="56"/>
      <c r="N356" s="207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55"/>
      <c r="AB356" s="55"/>
      <c r="AC356" s="55"/>
      <c r="AD356" s="54"/>
      <c r="AE356" s="54"/>
    </row>
    <row r="357" customFormat="false" ht="26.85" hidden="false" customHeight="false" outlineLevel="0" collapsed="false">
      <c r="A357" s="168"/>
      <c r="B357" s="228" t="s">
        <v>637</v>
      </c>
      <c r="C357" s="241" t="n">
        <v>104916</v>
      </c>
      <c r="D357" s="242" t="s">
        <v>172</v>
      </c>
      <c r="E357" s="228" t="s">
        <v>474</v>
      </c>
      <c r="F357" s="230" t="s">
        <v>227</v>
      </c>
      <c r="G357" s="231" t="n">
        <v>8.8</v>
      </c>
      <c r="H357" s="232" t="n">
        <f aca="false">TRUNC(L357*(1-$C$13),2)</f>
        <v>16.82</v>
      </c>
      <c r="I357" s="233" t="n">
        <f aca="false">TRUNC((H357*(1+'DADOS GERAIS'!C$19)),2)</f>
        <v>21.06</v>
      </c>
      <c r="J357" s="233" t="n">
        <f aca="false">TRUNC(G357*I357,2)</f>
        <v>185.32</v>
      </c>
      <c r="K357" s="234" t="n">
        <f aca="false">J357/$J$1092</f>
        <v>1.69925104327431E-005</v>
      </c>
      <c r="L357" s="54" t="n">
        <v>16.82</v>
      </c>
      <c r="M357" s="56"/>
      <c r="N357" s="207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  <c r="AA357" s="55"/>
      <c r="AB357" s="55"/>
      <c r="AC357" s="55"/>
      <c r="AD357" s="54"/>
      <c r="AE357" s="54"/>
    </row>
    <row r="358" customFormat="false" ht="26.85" hidden="false" customHeight="false" outlineLevel="0" collapsed="false">
      <c r="A358" s="168"/>
      <c r="B358" s="228" t="s">
        <v>638</v>
      </c>
      <c r="C358" s="241" t="n">
        <v>104919</v>
      </c>
      <c r="D358" s="242" t="s">
        <v>172</v>
      </c>
      <c r="E358" s="228" t="s">
        <v>472</v>
      </c>
      <c r="F358" s="230" t="s">
        <v>227</v>
      </c>
      <c r="G358" s="231" t="n">
        <v>33.18</v>
      </c>
      <c r="H358" s="232" t="n">
        <f aca="false">TRUNC(L358*(1-$C$13),2)</f>
        <v>12.79</v>
      </c>
      <c r="I358" s="233" t="n">
        <f aca="false">TRUNC((H358*(1+'DADOS GERAIS'!C$19)),2)</f>
        <v>16.01</v>
      </c>
      <c r="J358" s="233" t="n">
        <f aca="false">TRUNC(G358*I358,2)</f>
        <v>531.21</v>
      </c>
      <c r="K358" s="234" t="n">
        <f aca="false">J358/$J$1092</f>
        <v>4.87081343998351E-005</v>
      </c>
      <c r="L358" s="54" t="n">
        <v>12.79</v>
      </c>
      <c r="M358" s="56"/>
      <c r="N358" s="207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  <c r="AA358" s="55"/>
      <c r="AB358" s="55"/>
      <c r="AC358" s="55"/>
      <c r="AD358" s="54"/>
      <c r="AE358" s="54"/>
    </row>
    <row r="359" customFormat="false" ht="26.85" hidden="false" customHeight="false" outlineLevel="0" collapsed="false">
      <c r="A359" s="168"/>
      <c r="B359" s="228" t="s">
        <v>639</v>
      </c>
      <c r="C359" s="241" t="n">
        <v>96557</v>
      </c>
      <c r="D359" s="242" t="s">
        <v>172</v>
      </c>
      <c r="E359" s="228" t="s">
        <v>400</v>
      </c>
      <c r="F359" s="230" t="s">
        <v>193</v>
      </c>
      <c r="G359" s="231" t="n">
        <v>0.93</v>
      </c>
      <c r="H359" s="232" t="n">
        <f aca="false">TRUNC(L359*(1-$C$13),2)</f>
        <v>783.91</v>
      </c>
      <c r="I359" s="233" t="n">
        <f aca="false">TRUNC((H359*(1+'DADOS GERAIS'!C$19)),2)</f>
        <v>981.6</v>
      </c>
      <c r="J359" s="233" t="n">
        <f aca="false">TRUNC(G359*I359,2)</f>
        <v>912.88</v>
      </c>
      <c r="K359" s="234" t="n">
        <f aca="false">J359/$J$1092</f>
        <v>8.37045268931711E-005</v>
      </c>
      <c r="L359" s="54" t="n">
        <v>783.91</v>
      </c>
      <c r="M359" s="56"/>
      <c r="N359" s="207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  <c r="AA359" s="55"/>
      <c r="AB359" s="55"/>
      <c r="AC359" s="55"/>
      <c r="AD359" s="54"/>
      <c r="AE359" s="54"/>
    </row>
    <row r="360" customFormat="false" ht="15" hidden="false" customHeight="false" outlineLevel="0" collapsed="false">
      <c r="A360" s="168"/>
      <c r="B360" s="222" t="s">
        <v>640</v>
      </c>
      <c r="C360" s="222"/>
      <c r="D360" s="222"/>
      <c r="E360" s="222" t="s">
        <v>290</v>
      </c>
      <c r="F360" s="222"/>
      <c r="G360" s="223"/>
      <c r="H360" s="224"/>
      <c r="I360" s="222"/>
      <c r="J360" s="225" t="n">
        <f aca="false">SUM(J361:J366)</f>
        <v>7718.7</v>
      </c>
      <c r="K360" s="239" t="n">
        <f aca="false">J360/$J$1092</f>
        <v>0.000707749246045833</v>
      </c>
      <c r="L360" s="54"/>
      <c r="M360" s="56"/>
      <c r="N360" s="207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  <c r="AB360" s="55"/>
      <c r="AC360" s="55"/>
      <c r="AD360" s="54"/>
      <c r="AE360" s="54"/>
    </row>
    <row r="361" customFormat="false" ht="26.85" hidden="false" customHeight="false" outlineLevel="0" collapsed="false">
      <c r="A361" s="168"/>
      <c r="B361" s="228" t="s">
        <v>641</v>
      </c>
      <c r="C361" s="241" t="n">
        <v>92423</v>
      </c>
      <c r="D361" s="242" t="s">
        <v>172</v>
      </c>
      <c r="E361" s="228" t="s">
        <v>421</v>
      </c>
      <c r="F361" s="230" t="s">
        <v>189</v>
      </c>
      <c r="G361" s="231" t="n">
        <v>8.35</v>
      </c>
      <c r="H361" s="232" t="n">
        <f aca="false">TRUNC(L361*(1-$C$13),2)</f>
        <v>78.47</v>
      </c>
      <c r="I361" s="233" t="n">
        <f aca="false">TRUNC((H361*(1+'DADOS GERAIS'!C$19)),2)</f>
        <v>98.25</v>
      </c>
      <c r="J361" s="233" t="n">
        <f aca="false">TRUNC(G361*I361,2)</f>
        <v>820.38</v>
      </c>
      <c r="K361" s="234" t="n">
        <f aca="false">J361/$J$1092</f>
        <v>7.52229425254357E-005</v>
      </c>
      <c r="L361" s="54" t="n">
        <v>78.47</v>
      </c>
      <c r="M361" s="56"/>
      <c r="N361" s="207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4"/>
      <c r="AE361" s="54"/>
    </row>
    <row r="362" customFormat="false" ht="26.85" hidden="false" customHeight="false" outlineLevel="0" collapsed="false">
      <c r="A362" s="168"/>
      <c r="B362" s="228" t="s">
        <v>642</v>
      </c>
      <c r="C362" s="241" t="n">
        <v>92759</v>
      </c>
      <c r="D362" s="242" t="s">
        <v>172</v>
      </c>
      <c r="E362" s="228" t="s">
        <v>304</v>
      </c>
      <c r="F362" s="230" t="s">
        <v>227</v>
      </c>
      <c r="G362" s="231" t="n">
        <v>8.2</v>
      </c>
      <c r="H362" s="232" t="n">
        <f aca="false">TRUNC(L362*(1-$C$13),2)</f>
        <v>14.08</v>
      </c>
      <c r="I362" s="233" t="n">
        <f aca="false">TRUNC((H362*(1+'DADOS GERAIS'!C$19)),2)</f>
        <v>17.63</v>
      </c>
      <c r="J362" s="233" t="n">
        <f aca="false">TRUNC(G362*I362,2)</f>
        <v>144.56</v>
      </c>
      <c r="K362" s="234" t="n">
        <f aca="false">J362/$J$1092</f>
        <v>1.32551117427009E-005</v>
      </c>
      <c r="L362" s="54" t="n">
        <v>14.08</v>
      </c>
      <c r="M362" s="56"/>
      <c r="N362" s="207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  <c r="AA362" s="55"/>
      <c r="AB362" s="55"/>
      <c r="AC362" s="55"/>
      <c r="AD362" s="54"/>
      <c r="AE362" s="54"/>
    </row>
    <row r="363" customFormat="false" ht="26.85" hidden="false" customHeight="false" outlineLevel="0" collapsed="false">
      <c r="A363" s="168"/>
      <c r="B363" s="228" t="s">
        <v>643</v>
      </c>
      <c r="C363" s="241" t="n">
        <v>92762</v>
      </c>
      <c r="D363" s="242" t="s">
        <v>172</v>
      </c>
      <c r="E363" s="228" t="s">
        <v>296</v>
      </c>
      <c r="F363" s="230" t="s">
        <v>227</v>
      </c>
      <c r="G363" s="231" t="n">
        <v>29.72</v>
      </c>
      <c r="H363" s="232" t="n">
        <f aca="false">TRUNC(L363*(1-$C$13),2)</f>
        <v>11.03</v>
      </c>
      <c r="I363" s="233" t="n">
        <f aca="false">TRUNC((H363*(1+'DADOS GERAIS'!C$19)),2)</f>
        <v>13.81</v>
      </c>
      <c r="J363" s="233" t="n">
        <f aca="false">TRUNC(G363*I363,2)</f>
        <v>410.43</v>
      </c>
      <c r="K363" s="234" t="n">
        <f aca="false">J363/$J$1092</f>
        <v>3.7633477535672E-005</v>
      </c>
      <c r="L363" s="54" t="n">
        <v>11.03</v>
      </c>
      <c r="M363" s="56"/>
      <c r="N363" s="207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  <c r="AA363" s="55"/>
      <c r="AB363" s="55"/>
      <c r="AC363" s="55"/>
      <c r="AD363" s="54"/>
      <c r="AE363" s="54"/>
    </row>
    <row r="364" customFormat="false" ht="26.85" hidden="false" customHeight="false" outlineLevel="0" collapsed="false">
      <c r="A364" s="168"/>
      <c r="B364" s="228" t="s">
        <v>644</v>
      </c>
      <c r="C364" s="241" t="s">
        <v>426</v>
      </c>
      <c r="D364" s="242" t="s">
        <v>161</v>
      </c>
      <c r="E364" s="228" t="s">
        <v>427</v>
      </c>
      <c r="F364" s="230" t="s">
        <v>184</v>
      </c>
      <c r="G364" s="231" t="n">
        <v>0.54</v>
      </c>
      <c r="H364" s="232" t="n">
        <f aca="false">TRUNC(L364*(1-$C$13),2)</f>
        <v>728.09</v>
      </c>
      <c r="I364" s="233" t="n">
        <f aca="false">TRUNC((H364*(1+'DADOS GERAIS'!C$19)),2)</f>
        <v>911.7</v>
      </c>
      <c r="J364" s="233" t="n">
        <f aca="false">TRUNC(G364*I364,2)</f>
        <v>492.31</v>
      </c>
      <c r="K364" s="234" t="n">
        <f aca="false">J364/$J$1092</f>
        <v>4.51412843251874E-005</v>
      </c>
      <c r="L364" s="54" t="n">
        <v>728.09</v>
      </c>
      <c r="M364" s="56"/>
      <c r="N364" s="207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  <c r="AA364" s="55"/>
      <c r="AB364" s="55"/>
      <c r="AC364" s="55"/>
      <c r="AD364" s="54"/>
      <c r="AE364" s="54"/>
    </row>
    <row r="365" customFormat="false" ht="15" hidden="false" customHeight="false" outlineLevel="0" collapsed="false">
      <c r="A365" s="168"/>
      <c r="B365" s="228" t="s">
        <v>645</v>
      </c>
      <c r="C365" s="241" t="n">
        <v>574</v>
      </c>
      <c r="D365" s="242" t="s">
        <v>172</v>
      </c>
      <c r="E365" s="228" t="s">
        <v>621</v>
      </c>
      <c r="F365" s="230" t="s">
        <v>216</v>
      </c>
      <c r="G365" s="231" t="n">
        <v>9.2</v>
      </c>
      <c r="H365" s="232" t="n">
        <f aca="false">TRUNC(L365*(1-$C$13),2)</f>
        <v>27.77</v>
      </c>
      <c r="I365" s="233" t="n">
        <f aca="false">TRUNC((H365*(1+'DADOS GERAIS'!C$19)),2)</f>
        <v>34.77</v>
      </c>
      <c r="J365" s="233" t="n">
        <f aca="false">TRUNC(G365*I365,2)</f>
        <v>319.88</v>
      </c>
      <c r="K365" s="234" t="n">
        <f aca="false">J365/$J$1092</f>
        <v>2.93306941356888E-005</v>
      </c>
      <c r="L365" s="54" t="n">
        <v>27.77</v>
      </c>
      <c r="M365" s="56"/>
      <c r="N365" s="207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  <c r="AA365" s="55"/>
      <c r="AB365" s="55"/>
      <c r="AC365" s="55"/>
      <c r="AD365" s="54"/>
      <c r="AE365" s="54"/>
    </row>
    <row r="366" customFormat="false" ht="15" hidden="false" customHeight="false" outlineLevel="0" collapsed="false">
      <c r="A366" s="168"/>
      <c r="B366" s="228" t="s">
        <v>646</v>
      </c>
      <c r="C366" s="241" t="s">
        <v>623</v>
      </c>
      <c r="D366" s="242" t="s">
        <v>161</v>
      </c>
      <c r="E366" s="228" t="s">
        <v>624</v>
      </c>
      <c r="F366" s="230" t="s">
        <v>174</v>
      </c>
      <c r="G366" s="231" t="n">
        <v>1</v>
      </c>
      <c r="H366" s="232" t="n">
        <f aca="false">TRUNC(L366*(1-$C$13),2)</f>
        <v>4417.18</v>
      </c>
      <c r="I366" s="233" t="n">
        <f aca="false">TRUNC((H366*(1+'DADOS GERAIS'!C$19)),2)</f>
        <v>5531.14</v>
      </c>
      <c r="J366" s="233" t="n">
        <f aca="false">TRUNC(G366*I366,2)</f>
        <v>5531.14</v>
      </c>
      <c r="K366" s="234" t="n">
        <f aca="false">J366/$J$1092</f>
        <v>0.000507165735781148</v>
      </c>
      <c r="L366" s="54" t="n">
        <v>4417.18</v>
      </c>
      <c r="M366" s="56"/>
      <c r="N366" s="207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  <c r="AB366" s="55"/>
      <c r="AC366" s="55"/>
      <c r="AD366" s="54"/>
      <c r="AE366" s="54"/>
    </row>
    <row r="367" customFormat="false" ht="15" hidden="false" customHeight="false" outlineLevel="0" collapsed="false">
      <c r="A367" s="168"/>
      <c r="B367" s="222" t="n">
        <v>4</v>
      </c>
      <c r="C367" s="222"/>
      <c r="D367" s="222"/>
      <c r="E367" s="222" t="s">
        <v>647</v>
      </c>
      <c r="F367" s="222"/>
      <c r="G367" s="223"/>
      <c r="H367" s="224"/>
      <c r="I367" s="222"/>
      <c r="J367" s="225" t="n">
        <f aca="false">J368+J377+J381</f>
        <v>571052.95</v>
      </c>
      <c r="K367" s="239" t="n">
        <f aca="false">J367/$J$1092</f>
        <v>0.0523614462039915</v>
      </c>
      <c r="L367" s="54"/>
      <c r="M367" s="56"/>
      <c r="N367" s="207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  <c r="AA367" s="55"/>
      <c r="AB367" s="55"/>
      <c r="AC367" s="55"/>
      <c r="AD367" s="54"/>
      <c r="AE367" s="54"/>
    </row>
    <row r="368" customFormat="false" ht="15" hidden="false" customHeight="false" outlineLevel="0" collapsed="false">
      <c r="A368" s="168"/>
      <c r="B368" s="222" t="s">
        <v>648</v>
      </c>
      <c r="C368" s="222"/>
      <c r="D368" s="222"/>
      <c r="E368" s="222" t="s">
        <v>649</v>
      </c>
      <c r="F368" s="222"/>
      <c r="G368" s="223"/>
      <c r="H368" s="224"/>
      <c r="I368" s="222"/>
      <c r="J368" s="225" t="n">
        <f aca="false">SUM(J369:J376)</f>
        <v>361732.6</v>
      </c>
      <c r="K368" s="239" t="n">
        <f aca="false">J368/$J$1092</f>
        <v>0.0331682763833546</v>
      </c>
      <c r="L368" s="54"/>
      <c r="M368" s="56"/>
      <c r="N368" s="207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  <c r="AB368" s="55"/>
      <c r="AC368" s="55"/>
      <c r="AD368" s="54"/>
      <c r="AE368" s="54"/>
    </row>
    <row r="369" customFormat="false" ht="26.85" hidden="false" customHeight="false" outlineLevel="0" collapsed="false">
      <c r="A369" s="168"/>
      <c r="B369" s="228" t="s">
        <v>650</v>
      </c>
      <c r="C369" s="229" t="n">
        <v>103322</v>
      </c>
      <c r="D369" s="228" t="s">
        <v>172</v>
      </c>
      <c r="E369" s="228" t="s">
        <v>651</v>
      </c>
      <c r="F369" s="230" t="s">
        <v>167</v>
      </c>
      <c r="G369" s="231" t="n">
        <v>6.69</v>
      </c>
      <c r="H369" s="232" t="n">
        <f aca="false">TRUNC(L369*(1-$C$13),2)</f>
        <v>60.78</v>
      </c>
      <c r="I369" s="233" t="n">
        <f aca="false">TRUNC((H369*(1+'DADOS GERAIS'!C$19)),2)</f>
        <v>76.1</v>
      </c>
      <c r="J369" s="233" t="n">
        <f aca="false">TRUNC(G369*I369,2)</f>
        <v>509.1</v>
      </c>
      <c r="K369" s="234" t="n">
        <f aca="false">J369/$J$1092</f>
        <v>4.66808065039364E-005</v>
      </c>
      <c r="L369" s="54" t="n">
        <v>60.78</v>
      </c>
      <c r="M369" s="56"/>
      <c r="N369" s="207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  <c r="AA369" s="55"/>
      <c r="AB369" s="55"/>
      <c r="AC369" s="55"/>
      <c r="AD369" s="54"/>
      <c r="AE369" s="54"/>
    </row>
    <row r="370" customFormat="false" ht="26.85" hidden="false" customHeight="false" outlineLevel="0" collapsed="false">
      <c r="A370" s="168"/>
      <c r="B370" s="228" t="s">
        <v>652</v>
      </c>
      <c r="C370" s="229" t="n">
        <v>103324</v>
      </c>
      <c r="D370" s="228" t="s">
        <v>172</v>
      </c>
      <c r="E370" s="228" t="s">
        <v>653</v>
      </c>
      <c r="F370" s="230" t="s">
        <v>167</v>
      </c>
      <c r="G370" s="231" t="n">
        <v>552.18</v>
      </c>
      <c r="H370" s="232" t="n">
        <f aca="false">TRUNC(L370*(1-$C$13),2)</f>
        <v>81</v>
      </c>
      <c r="I370" s="233" t="n">
        <f aca="false">TRUNC((H370*(1+'DADOS GERAIS'!C$19)),2)</f>
        <v>101.42</v>
      </c>
      <c r="J370" s="233" t="n">
        <f aca="false">TRUNC(G370*I370,2)</f>
        <v>56002.09</v>
      </c>
      <c r="K370" s="234" t="n">
        <f aca="false">J370/$J$1092</f>
        <v>0.00513498866058933</v>
      </c>
      <c r="L370" s="54" t="n">
        <v>81</v>
      </c>
      <c r="M370" s="56"/>
      <c r="N370" s="207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  <c r="AA370" s="55"/>
      <c r="AB370" s="55"/>
      <c r="AC370" s="55"/>
      <c r="AD370" s="54"/>
      <c r="AE370" s="54"/>
    </row>
    <row r="371" customFormat="false" ht="26.85" hidden="false" customHeight="false" outlineLevel="0" collapsed="false">
      <c r="A371" s="168"/>
      <c r="B371" s="228" t="s">
        <v>654</v>
      </c>
      <c r="C371" s="229" t="n">
        <v>103326</v>
      </c>
      <c r="D371" s="228" t="s">
        <v>172</v>
      </c>
      <c r="E371" s="228" t="s">
        <v>655</v>
      </c>
      <c r="F371" s="230" t="s">
        <v>167</v>
      </c>
      <c r="G371" s="231" t="n">
        <v>2022.42</v>
      </c>
      <c r="H371" s="232" t="n">
        <f aca="false">TRUNC(L371*(1-$C$13),2)</f>
        <v>95.58</v>
      </c>
      <c r="I371" s="233" t="n">
        <f aca="false">TRUNC((H371*(1+'DADOS GERAIS'!C$19)),2)</f>
        <v>119.68</v>
      </c>
      <c r="J371" s="233" t="n">
        <f aca="false">TRUNC(G371*I371,2)</f>
        <v>242043.22</v>
      </c>
      <c r="K371" s="234" t="n">
        <f aca="false">J371/$J$1092</f>
        <v>0.0221936215250633</v>
      </c>
      <c r="L371" s="54" t="n">
        <v>95.58</v>
      </c>
      <c r="M371" s="56"/>
      <c r="N371" s="207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  <c r="AA371" s="55"/>
      <c r="AB371" s="55"/>
      <c r="AC371" s="55"/>
      <c r="AD371" s="54"/>
      <c r="AE371" s="54"/>
    </row>
    <row r="372" customFormat="false" ht="26.85" hidden="false" customHeight="false" outlineLevel="0" collapsed="false">
      <c r="A372" s="168"/>
      <c r="B372" s="228" t="s">
        <v>656</v>
      </c>
      <c r="C372" s="229" t="s">
        <v>657</v>
      </c>
      <c r="D372" s="228" t="s">
        <v>161</v>
      </c>
      <c r="E372" s="228" t="s">
        <v>658</v>
      </c>
      <c r="F372" s="230" t="s">
        <v>167</v>
      </c>
      <c r="G372" s="231" t="n">
        <v>16.79</v>
      </c>
      <c r="H372" s="232" t="n">
        <f aca="false">TRUNC(L372*(1-$C$13),2)</f>
        <v>108.82</v>
      </c>
      <c r="I372" s="233" t="n">
        <f aca="false">TRUNC((H372*(1+'DADOS GERAIS'!C$19)),2)</f>
        <v>136.26</v>
      </c>
      <c r="J372" s="233" t="n">
        <f aca="false">TRUNC(G372*I372,2)</f>
        <v>2287.8</v>
      </c>
      <c r="K372" s="234" t="n">
        <f aca="false">J372/$J$1092</f>
        <v>0.000209774796935191</v>
      </c>
      <c r="L372" s="54" t="n">
        <v>108.82</v>
      </c>
      <c r="M372" s="56"/>
      <c r="N372" s="207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  <c r="AA372" s="55"/>
      <c r="AB372" s="55"/>
      <c r="AC372" s="55"/>
      <c r="AD372" s="54"/>
      <c r="AE372" s="54"/>
    </row>
    <row r="373" customFormat="false" ht="26.85" hidden="false" customHeight="false" outlineLevel="0" collapsed="false">
      <c r="A373" s="168"/>
      <c r="B373" s="228" t="s">
        <v>659</v>
      </c>
      <c r="C373" s="229" t="s">
        <v>660</v>
      </c>
      <c r="D373" s="228" t="s">
        <v>161</v>
      </c>
      <c r="E373" s="228" t="s">
        <v>661</v>
      </c>
      <c r="F373" s="230" t="s">
        <v>167</v>
      </c>
      <c r="G373" s="231" t="n">
        <v>22.88</v>
      </c>
      <c r="H373" s="232" t="n">
        <f aca="false">TRUNC(L373*(1-$C$13),2)</f>
        <v>229.04</v>
      </c>
      <c r="I373" s="233" t="n">
        <f aca="false">TRUNC((H373*(1+'DADOS GERAIS'!C$19)),2)</f>
        <v>286.8</v>
      </c>
      <c r="J373" s="233" t="n">
        <f aca="false">TRUNC(G373*I373,2)</f>
        <v>6561.98</v>
      </c>
      <c r="K373" s="234" t="n">
        <f aca="false">J373/$J$1092</f>
        <v>0.000601686345831272</v>
      </c>
      <c r="L373" s="54" t="n">
        <v>229.04</v>
      </c>
      <c r="M373" s="56"/>
      <c r="N373" s="207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  <c r="AA373" s="55"/>
      <c r="AB373" s="55"/>
      <c r="AC373" s="55"/>
      <c r="AD373" s="54"/>
      <c r="AE373" s="54"/>
    </row>
    <row r="374" customFormat="false" ht="15" hidden="false" customHeight="false" outlineLevel="0" collapsed="false">
      <c r="A374" s="168"/>
      <c r="B374" s="228" t="s">
        <v>662</v>
      </c>
      <c r="C374" s="229" t="n">
        <v>93191</v>
      </c>
      <c r="D374" s="228" t="s">
        <v>172</v>
      </c>
      <c r="E374" s="228" t="s">
        <v>663</v>
      </c>
      <c r="F374" s="230" t="s">
        <v>216</v>
      </c>
      <c r="G374" s="231" t="n">
        <v>302.5</v>
      </c>
      <c r="H374" s="232" t="n">
        <f aca="false">TRUNC(L374*(1-$C$13),2)</f>
        <v>76.63</v>
      </c>
      <c r="I374" s="233" t="n">
        <f aca="false">TRUNC((H374*(1+'DADOS GERAIS'!C$19)),2)</f>
        <v>95.95</v>
      </c>
      <c r="J374" s="233" t="n">
        <f aca="false">TRUNC(G374*I374,2)</f>
        <v>29024.87</v>
      </c>
      <c r="K374" s="234" t="n">
        <f aca="false">J374/$J$1092</f>
        <v>0.0026613717153249</v>
      </c>
      <c r="L374" s="54" t="n">
        <v>76.63</v>
      </c>
      <c r="M374" s="56"/>
      <c r="N374" s="207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  <c r="AA374" s="55"/>
      <c r="AB374" s="55"/>
      <c r="AC374" s="55"/>
      <c r="AD374" s="54"/>
      <c r="AE374" s="54"/>
    </row>
    <row r="375" customFormat="false" ht="26.85" hidden="false" customHeight="false" outlineLevel="0" collapsed="false">
      <c r="A375" s="168"/>
      <c r="B375" s="228" t="s">
        <v>664</v>
      </c>
      <c r="C375" s="229" t="n">
        <v>93199</v>
      </c>
      <c r="D375" s="228" t="s">
        <v>172</v>
      </c>
      <c r="E375" s="228" t="s">
        <v>665</v>
      </c>
      <c r="F375" s="230" t="s">
        <v>216</v>
      </c>
      <c r="G375" s="231" t="n">
        <v>191</v>
      </c>
      <c r="H375" s="232" t="n">
        <f aca="false">TRUNC(L375*(1-$C$13),2)</f>
        <v>54.55</v>
      </c>
      <c r="I375" s="233" t="n">
        <f aca="false">TRUNC((H375*(1+'DADOS GERAIS'!C$19)),2)</f>
        <v>68.3</v>
      </c>
      <c r="J375" s="233" t="n">
        <f aca="false">TRUNC(G375*I375,2)</f>
        <v>13045.3</v>
      </c>
      <c r="K375" s="234" t="n">
        <f aca="false">J375/$J$1092</f>
        <v>0.00119616013570183</v>
      </c>
      <c r="L375" s="54" t="n">
        <v>54.55</v>
      </c>
      <c r="M375" s="56"/>
      <c r="N375" s="207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  <c r="AA375" s="55"/>
      <c r="AB375" s="55"/>
      <c r="AC375" s="55"/>
      <c r="AD375" s="54"/>
      <c r="AE375" s="54"/>
    </row>
    <row r="376" customFormat="false" ht="26.85" hidden="false" customHeight="false" outlineLevel="0" collapsed="false">
      <c r="A376" s="168"/>
      <c r="B376" s="228" t="s">
        <v>666</v>
      </c>
      <c r="C376" s="229" t="n">
        <v>93200</v>
      </c>
      <c r="D376" s="228" t="s">
        <v>172</v>
      </c>
      <c r="E376" s="228" t="s">
        <v>667</v>
      </c>
      <c r="F376" s="230" t="s">
        <v>216</v>
      </c>
      <c r="G376" s="231" t="n">
        <v>828.26</v>
      </c>
      <c r="H376" s="232" t="n">
        <f aca="false">TRUNC(L376*(1-$C$13),2)</f>
        <v>11.82</v>
      </c>
      <c r="I376" s="233" t="n">
        <f aca="false">TRUNC((H376*(1+'DADOS GERAIS'!C$19)),2)</f>
        <v>14.8</v>
      </c>
      <c r="J376" s="233" t="n">
        <f aca="false">TRUNC(G376*I376,2)</f>
        <v>12258.24</v>
      </c>
      <c r="K376" s="234" t="n">
        <f aca="false">J376/$J$1092</f>
        <v>0.00112399239740486</v>
      </c>
      <c r="L376" s="54" t="n">
        <v>11.82</v>
      </c>
      <c r="M376" s="56"/>
      <c r="N376" s="207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  <c r="AA376" s="55"/>
      <c r="AB376" s="55"/>
      <c r="AC376" s="55"/>
      <c r="AD376" s="54"/>
      <c r="AE376" s="54"/>
    </row>
    <row r="377" customFormat="false" ht="15" hidden="false" customHeight="false" outlineLevel="0" collapsed="false">
      <c r="A377" s="168"/>
      <c r="B377" s="222" t="s">
        <v>668</v>
      </c>
      <c r="C377" s="222"/>
      <c r="D377" s="222"/>
      <c r="E377" s="222" t="s">
        <v>669</v>
      </c>
      <c r="F377" s="222"/>
      <c r="G377" s="223"/>
      <c r="H377" s="224"/>
      <c r="I377" s="222"/>
      <c r="J377" s="225" t="n">
        <f aca="false">SUM(J378:J380)</f>
        <v>184695.07</v>
      </c>
      <c r="K377" s="239" t="n">
        <f aca="false">J377/$J$1092</f>
        <v>0.0169352088487546</v>
      </c>
      <c r="L377" s="54"/>
      <c r="M377" s="56"/>
      <c r="N377" s="207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  <c r="AB377" s="55"/>
      <c r="AC377" s="55"/>
      <c r="AD377" s="54"/>
      <c r="AE377" s="54"/>
    </row>
    <row r="378" customFormat="false" ht="39.55" hidden="false" customHeight="false" outlineLevel="0" collapsed="false">
      <c r="A378" s="168"/>
      <c r="B378" s="228" t="s">
        <v>670</v>
      </c>
      <c r="C378" s="229" t="n">
        <v>96359</v>
      </c>
      <c r="D378" s="228" t="s">
        <v>172</v>
      </c>
      <c r="E378" s="228" t="s">
        <v>671</v>
      </c>
      <c r="F378" s="230" t="s">
        <v>167</v>
      </c>
      <c r="G378" s="231" t="n">
        <v>572.5</v>
      </c>
      <c r="H378" s="232" t="n">
        <f aca="false">TRUNC(L378*(1-$C$13),2)</f>
        <v>116.05</v>
      </c>
      <c r="I378" s="233" t="n">
        <f aca="false">TRUNC((H378*(1+'DADOS GERAIS'!C$19)),2)</f>
        <v>145.31</v>
      </c>
      <c r="J378" s="233" t="n">
        <f aca="false">TRUNC(G378*I378,2)</f>
        <v>83189.97</v>
      </c>
      <c r="K378" s="234" t="n">
        <f aca="false">J378/$J$1092</f>
        <v>0.00762792161193925</v>
      </c>
      <c r="L378" s="54" t="n">
        <v>116.05</v>
      </c>
      <c r="M378" s="56"/>
      <c r="N378" s="207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  <c r="AA378" s="55"/>
      <c r="AB378" s="55"/>
      <c r="AC378" s="55"/>
      <c r="AD378" s="54"/>
      <c r="AE378" s="54"/>
    </row>
    <row r="379" customFormat="false" ht="39.55" hidden="false" customHeight="false" outlineLevel="0" collapsed="false">
      <c r="A379" s="168"/>
      <c r="B379" s="228" t="s">
        <v>672</v>
      </c>
      <c r="C379" s="229" t="s">
        <v>673</v>
      </c>
      <c r="D379" s="228" t="s">
        <v>161</v>
      </c>
      <c r="E379" s="228" t="s">
        <v>674</v>
      </c>
      <c r="F379" s="230" t="s">
        <v>167</v>
      </c>
      <c r="G379" s="231" t="n">
        <v>539.9</v>
      </c>
      <c r="H379" s="232" t="n">
        <f aca="false">TRUNC(L379*(1-$C$13),2)</f>
        <v>132.56</v>
      </c>
      <c r="I379" s="233" t="n">
        <f aca="false">TRUNC((H379*(1+'DADOS GERAIS'!C$19)),2)</f>
        <v>165.99</v>
      </c>
      <c r="J379" s="233" t="n">
        <f aca="false">TRUNC(G379*I379,2)</f>
        <v>89618</v>
      </c>
      <c r="K379" s="234" t="n">
        <f aca="false">J379/$J$1092</f>
        <v>0.008217325706678</v>
      </c>
      <c r="L379" s="54" t="n">
        <v>132.56</v>
      </c>
      <c r="M379" s="56"/>
      <c r="N379" s="207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  <c r="AA379" s="55"/>
      <c r="AB379" s="55"/>
      <c r="AC379" s="55"/>
      <c r="AD379" s="54"/>
      <c r="AE379" s="54"/>
    </row>
    <row r="380" customFormat="false" ht="15" hidden="false" customHeight="false" outlineLevel="0" collapsed="false">
      <c r="A380" s="168"/>
      <c r="B380" s="228" t="s">
        <v>675</v>
      </c>
      <c r="C380" s="229" t="n">
        <v>96374</v>
      </c>
      <c r="D380" s="228" t="s">
        <v>172</v>
      </c>
      <c r="E380" s="228" t="s">
        <v>676</v>
      </c>
      <c r="F380" s="230" t="s">
        <v>216</v>
      </c>
      <c r="G380" s="231" t="n">
        <v>333.72</v>
      </c>
      <c r="H380" s="232" t="n">
        <f aca="false">TRUNC(L380*(1-$C$13),2)</f>
        <v>28.45</v>
      </c>
      <c r="I380" s="233" t="n">
        <f aca="false">TRUNC((H380*(1+'DADOS GERAIS'!C$19)),2)</f>
        <v>35.62</v>
      </c>
      <c r="J380" s="233" t="n">
        <f aca="false">TRUNC(G380*I380,2)</f>
        <v>11887.1</v>
      </c>
      <c r="K380" s="234" t="n">
        <f aca="false">J380/$J$1092</f>
        <v>0.00108996153013738</v>
      </c>
      <c r="L380" s="54" t="n">
        <v>28.45</v>
      </c>
      <c r="M380" s="56"/>
      <c r="N380" s="207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  <c r="AA380" s="55"/>
      <c r="AB380" s="55"/>
      <c r="AC380" s="55"/>
      <c r="AD380" s="54"/>
      <c r="AE380" s="54"/>
    </row>
    <row r="381" customFormat="false" ht="15" hidden="false" customHeight="false" outlineLevel="0" collapsed="false">
      <c r="A381" s="168"/>
      <c r="B381" s="222" t="s">
        <v>677</v>
      </c>
      <c r="C381" s="222"/>
      <c r="D381" s="222"/>
      <c r="E381" s="222" t="s">
        <v>678</v>
      </c>
      <c r="F381" s="222"/>
      <c r="G381" s="223"/>
      <c r="H381" s="224"/>
      <c r="I381" s="222"/>
      <c r="J381" s="225" t="n">
        <f aca="false">SUM(J382)</f>
        <v>24625.28</v>
      </c>
      <c r="K381" s="239" t="n">
        <f aca="false">J381/$J$1092</f>
        <v>0.00225796097188225</v>
      </c>
      <c r="L381" s="54"/>
      <c r="M381" s="56"/>
      <c r="N381" s="207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  <c r="AA381" s="55"/>
      <c r="AB381" s="55"/>
      <c r="AC381" s="55"/>
      <c r="AD381" s="54"/>
      <c r="AE381" s="54"/>
    </row>
    <row r="382" customFormat="false" ht="26.85" hidden="false" customHeight="false" outlineLevel="0" collapsed="false">
      <c r="A382" s="168"/>
      <c r="B382" s="228" t="s">
        <v>679</v>
      </c>
      <c r="C382" s="229" t="n">
        <v>102257</v>
      </c>
      <c r="D382" s="228" t="s">
        <v>172</v>
      </c>
      <c r="E382" s="228" t="s">
        <v>680</v>
      </c>
      <c r="F382" s="230" t="s">
        <v>167</v>
      </c>
      <c r="G382" s="231" t="n">
        <v>50.41</v>
      </c>
      <c r="H382" s="232" t="n">
        <f aca="false">TRUNC(L382*(1-$C$13),2)</f>
        <v>390.12</v>
      </c>
      <c r="I382" s="233" t="n">
        <f aca="false">TRUNC((H382*(1+'DADOS GERAIS'!C$19)),2)</f>
        <v>488.5</v>
      </c>
      <c r="J382" s="233" t="n">
        <f aca="false">TRUNC(G382*I382,2)</f>
        <v>24625.28</v>
      </c>
      <c r="K382" s="234" t="n">
        <f aca="false">J382/$J$1092</f>
        <v>0.00225796097188225</v>
      </c>
      <c r="L382" s="54" t="n">
        <v>390.12</v>
      </c>
      <c r="M382" s="56"/>
      <c r="N382" s="207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  <c r="AA382" s="55"/>
      <c r="AB382" s="55"/>
      <c r="AC382" s="55"/>
      <c r="AD382" s="54"/>
      <c r="AE382" s="54"/>
    </row>
    <row r="383" customFormat="false" ht="15" hidden="false" customHeight="false" outlineLevel="0" collapsed="false">
      <c r="A383" s="168"/>
      <c r="B383" s="222" t="n">
        <v>5</v>
      </c>
      <c r="C383" s="222"/>
      <c r="D383" s="222"/>
      <c r="E383" s="222" t="s">
        <v>681</v>
      </c>
      <c r="F383" s="222"/>
      <c r="G383" s="223"/>
      <c r="H383" s="224"/>
      <c r="I383" s="222"/>
      <c r="J383" s="225" t="n">
        <f aca="false">J384+J396+J402</f>
        <v>707826.4</v>
      </c>
      <c r="K383" s="239" t="n">
        <f aca="false">J383/$J$1092</f>
        <v>0.0649025873438968</v>
      </c>
      <c r="L383" s="54"/>
      <c r="M383" s="56"/>
      <c r="N383" s="143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  <c r="AA383" s="55"/>
      <c r="AB383" s="55"/>
      <c r="AC383" s="55"/>
      <c r="AD383" s="54"/>
      <c r="AE383" s="54"/>
    </row>
    <row r="384" customFormat="false" ht="15" hidden="false" customHeight="false" outlineLevel="0" collapsed="false">
      <c r="A384" s="168"/>
      <c r="B384" s="222" t="s">
        <v>682</v>
      </c>
      <c r="C384" s="222"/>
      <c r="D384" s="222"/>
      <c r="E384" s="222" t="s">
        <v>213</v>
      </c>
      <c r="F384" s="222"/>
      <c r="G384" s="223"/>
      <c r="H384" s="224"/>
      <c r="I384" s="222"/>
      <c r="J384" s="225" t="n">
        <f aca="false">J385+J390+J392</f>
        <v>458242.7</v>
      </c>
      <c r="K384" s="239" t="n">
        <f aca="false">J384/$J$1092</f>
        <v>0.0420175580643122</v>
      </c>
      <c r="L384" s="54"/>
      <c r="M384" s="56"/>
      <c r="N384" s="143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  <c r="AA384" s="55"/>
      <c r="AB384" s="55"/>
      <c r="AC384" s="55"/>
      <c r="AD384" s="54"/>
      <c r="AE384" s="54"/>
    </row>
    <row r="385" customFormat="false" ht="26.85" hidden="false" customHeight="false" outlineLevel="0" collapsed="false">
      <c r="A385" s="168"/>
      <c r="B385" s="222" t="s">
        <v>683</v>
      </c>
      <c r="C385" s="222"/>
      <c r="D385" s="222"/>
      <c r="E385" s="222" t="s">
        <v>684</v>
      </c>
      <c r="F385" s="222"/>
      <c r="G385" s="223"/>
      <c r="H385" s="224"/>
      <c r="I385" s="222"/>
      <c r="J385" s="225" t="n">
        <f aca="false">SUM(J386:J389)</f>
        <v>167155.31</v>
      </c>
      <c r="K385" s="239" t="n">
        <f aca="false">J385/$J$1092</f>
        <v>0.015326939073297</v>
      </c>
      <c r="L385" s="54"/>
      <c r="M385" s="56"/>
      <c r="N385" s="143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  <c r="AA385" s="55"/>
      <c r="AB385" s="55"/>
      <c r="AC385" s="55"/>
      <c r="AD385" s="54"/>
      <c r="AE385" s="54"/>
    </row>
    <row r="386" customFormat="false" ht="26.85" hidden="false" customHeight="false" outlineLevel="0" collapsed="false">
      <c r="A386" s="168"/>
      <c r="B386" s="228" t="s">
        <v>685</v>
      </c>
      <c r="C386" s="229" t="s">
        <v>357</v>
      </c>
      <c r="D386" s="228" t="s">
        <v>161</v>
      </c>
      <c r="E386" s="244" t="s">
        <v>358</v>
      </c>
      <c r="F386" s="230" t="s">
        <v>227</v>
      </c>
      <c r="G386" s="231" t="n">
        <v>2727.4</v>
      </c>
      <c r="H386" s="232" t="n">
        <f aca="false">TRUNC(L386*(1-$C$13),2)</f>
        <v>11.43</v>
      </c>
      <c r="I386" s="233" t="n">
        <f aca="false">TRUNC((H386*(1+'DADOS GERAIS'!C$19)),2)</f>
        <v>14.31</v>
      </c>
      <c r="J386" s="233" t="n">
        <f aca="false">TRUNC(G386*I386,2)</f>
        <v>39029.09</v>
      </c>
      <c r="K386" s="234" t="n">
        <f aca="false">J386/$J$1092</f>
        <v>0.00357868669871286</v>
      </c>
      <c r="L386" s="54" t="n">
        <v>11.43</v>
      </c>
      <c r="M386" s="56"/>
      <c r="N386" s="143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  <c r="AA386" s="55"/>
      <c r="AB386" s="55"/>
      <c r="AC386" s="55"/>
      <c r="AD386" s="54"/>
      <c r="AE386" s="54"/>
    </row>
    <row r="387" customFormat="false" ht="15" hidden="false" customHeight="false" outlineLevel="0" collapsed="false">
      <c r="A387" s="168"/>
      <c r="B387" s="228" t="s">
        <v>686</v>
      </c>
      <c r="C387" s="229" t="s">
        <v>360</v>
      </c>
      <c r="D387" s="228" t="s">
        <v>361</v>
      </c>
      <c r="E387" s="228" t="s">
        <v>362</v>
      </c>
      <c r="F387" s="230" t="s">
        <v>227</v>
      </c>
      <c r="G387" s="231" t="n">
        <f aca="false">G386</f>
        <v>2727.4</v>
      </c>
      <c r="H387" s="232" t="n">
        <f aca="false">TRUNC(L387*(1-$C$13),2)</f>
        <v>5.33</v>
      </c>
      <c r="I387" s="233" t="n">
        <f aca="false">TRUNC((H387*(1+'DADOS GERAIS'!C$19)),2)</f>
        <v>6.67</v>
      </c>
      <c r="J387" s="233" t="n">
        <f aca="false">TRUNC(G387*I387,2)</f>
        <v>18191.75</v>
      </c>
      <c r="K387" s="234" t="n">
        <f aca="false">J387/$J$1092</f>
        <v>0.00166805256672164</v>
      </c>
      <c r="L387" s="54" t="n">
        <v>5.33</v>
      </c>
      <c r="M387" s="56"/>
      <c r="N387" s="143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  <c r="AA387" s="55"/>
      <c r="AB387" s="55"/>
      <c r="AC387" s="55"/>
      <c r="AD387" s="54"/>
      <c r="AE387" s="54"/>
    </row>
    <row r="388" customFormat="false" ht="39.55" hidden="false" customHeight="false" outlineLevel="0" collapsed="false">
      <c r="A388" s="168"/>
      <c r="B388" s="228" t="s">
        <v>687</v>
      </c>
      <c r="C388" s="229" t="n">
        <v>100383</v>
      </c>
      <c r="D388" s="228" t="s">
        <v>172</v>
      </c>
      <c r="E388" s="228" t="s">
        <v>688</v>
      </c>
      <c r="F388" s="230" t="s">
        <v>167</v>
      </c>
      <c r="G388" s="231" t="n">
        <v>1732.07</v>
      </c>
      <c r="H388" s="232" t="n">
        <f aca="false">TRUNC(L388*(1-$C$13),2)</f>
        <v>25.27</v>
      </c>
      <c r="I388" s="233" t="n">
        <f aca="false">TRUNC((H388*(1+'DADOS GERAIS'!C$19)),2)</f>
        <v>31.64</v>
      </c>
      <c r="J388" s="233" t="n">
        <f aca="false">TRUNC(G388*I388,2)</f>
        <v>54802.69</v>
      </c>
      <c r="K388" s="234" t="n">
        <f aca="false">J388/$J$1092</f>
        <v>0.0050250123115011</v>
      </c>
      <c r="L388" s="54" t="n">
        <v>25.27</v>
      </c>
      <c r="M388" s="56"/>
      <c r="N388" s="143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  <c r="AA388" s="55"/>
      <c r="AB388" s="55"/>
      <c r="AC388" s="55"/>
      <c r="AD388" s="54"/>
      <c r="AE388" s="54"/>
    </row>
    <row r="389" customFormat="false" ht="39.55" hidden="false" customHeight="false" outlineLevel="0" collapsed="false">
      <c r="A389" s="168"/>
      <c r="B389" s="228" t="s">
        <v>689</v>
      </c>
      <c r="C389" s="229" t="n">
        <v>92543</v>
      </c>
      <c r="D389" s="228" t="s">
        <v>172</v>
      </c>
      <c r="E389" s="228" t="s">
        <v>690</v>
      </c>
      <c r="F389" s="230" t="s">
        <v>167</v>
      </c>
      <c r="G389" s="231" t="n">
        <v>1732.07</v>
      </c>
      <c r="H389" s="232" t="n">
        <f aca="false">TRUNC(L389*(1-$C$13),2)</f>
        <v>25.42</v>
      </c>
      <c r="I389" s="233" t="n">
        <f aca="false">TRUNC((H389*(1+'DADOS GERAIS'!C$19)),2)</f>
        <v>31.83</v>
      </c>
      <c r="J389" s="233" t="n">
        <f aca="false">TRUNC(G389*I389,2)</f>
        <v>55131.78</v>
      </c>
      <c r="K389" s="234" t="n">
        <f aca="false">J389/$J$1092</f>
        <v>0.0050551874963614</v>
      </c>
      <c r="L389" s="54" t="n">
        <v>25.42</v>
      </c>
      <c r="M389" s="56"/>
      <c r="N389" s="143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  <c r="AA389" s="55"/>
      <c r="AB389" s="55"/>
      <c r="AC389" s="55"/>
      <c r="AD389" s="54"/>
      <c r="AE389" s="54"/>
    </row>
    <row r="390" customFormat="false" ht="15" hidden="false" customHeight="false" outlineLevel="0" collapsed="false">
      <c r="A390" s="168"/>
      <c r="B390" s="222" t="s">
        <v>691</v>
      </c>
      <c r="C390" s="222"/>
      <c r="D390" s="222"/>
      <c r="E390" s="222" t="s">
        <v>692</v>
      </c>
      <c r="F390" s="222"/>
      <c r="G390" s="223"/>
      <c r="H390" s="224"/>
      <c r="I390" s="222"/>
      <c r="J390" s="225" t="n">
        <f aca="false">SUM(J391)</f>
        <v>230148.98</v>
      </c>
      <c r="K390" s="239" t="n">
        <f aca="false">J390/$J$1092</f>
        <v>0.0211030053083055</v>
      </c>
      <c r="L390" s="54"/>
      <c r="M390" s="56"/>
      <c r="N390" s="143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  <c r="AB390" s="55"/>
      <c r="AC390" s="55"/>
      <c r="AD390" s="54"/>
      <c r="AE390" s="54"/>
    </row>
    <row r="391" customFormat="false" ht="26.85" hidden="false" customHeight="false" outlineLevel="0" collapsed="false">
      <c r="A391" s="168"/>
      <c r="B391" s="228" t="s">
        <v>693</v>
      </c>
      <c r="C391" s="229" t="s">
        <v>694</v>
      </c>
      <c r="D391" s="228" t="s">
        <v>161</v>
      </c>
      <c r="E391" s="228" t="s">
        <v>695</v>
      </c>
      <c r="F391" s="230" t="s">
        <v>189</v>
      </c>
      <c r="G391" s="231" t="n">
        <f aca="false">TRUNC(1732.07+15.72,2)</f>
        <v>1747.79</v>
      </c>
      <c r="H391" s="232" t="n">
        <f aca="false">TRUNC(L391*(1-$C$13),2)</f>
        <v>105.16</v>
      </c>
      <c r="I391" s="228" t="n">
        <f aca="false">TRUNC((H391*(1+'DADOS GERAIS'!C$19)),2)</f>
        <v>131.68</v>
      </c>
      <c r="J391" s="233" t="n">
        <f aca="false">TRUNC(G391*I391,2)</f>
        <v>230148.98</v>
      </c>
      <c r="K391" s="234" t="n">
        <f aca="false">J391/$J$1092</f>
        <v>0.0211030053083055</v>
      </c>
      <c r="L391" s="54" t="n">
        <v>105.16</v>
      </c>
      <c r="M391" s="56"/>
      <c r="N391" s="143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  <c r="AB391" s="55"/>
      <c r="AC391" s="55"/>
      <c r="AD391" s="54"/>
      <c r="AE391" s="54"/>
    </row>
    <row r="392" customFormat="false" ht="15" hidden="false" customHeight="false" outlineLevel="0" collapsed="false">
      <c r="A392" s="168"/>
      <c r="B392" s="222" t="s">
        <v>696</v>
      </c>
      <c r="C392" s="222"/>
      <c r="D392" s="222"/>
      <c r="E392" s="222" t="s">
        <v>697</v>
      </c>
      <c r="F392" s="222"/>
      <c r="G392" s="223"/>
      <c r="H392" s="224"/>
      <c r="I392" s="222"/>
      <c r="J392" s="225" t="n">
        <f aca="false">SUM(J393:J395)</f>
        <v>60938.41</v>
      </c>
      <c r="K392" s="239" t="n">
        <f aca="false">J392/$J$1092</f>
        <v>0.00558761368270976</v>
      </c>
      <c r="L392" s="54"/>
      <c r="M392" s="56"/>
      <c r="N392" s="143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  <c r="AA392" s="55"/>
      <c r="AB392" s="55"/>
      <c r="AC392" s="55"/>
      <c r="AD392" s="54"/>
      <c r="AE392" s="54"/>
    </row>
    <row r="393" customFormat="false" ht="26.85" hidden="false" customHeight="false" outlineLevel="0" collapsed="false">
      <c r="A393" s="168"/>
      <c r="B393" s="228" t="s">
        <v>698</v>
      </c>
      <c r="C393" s="229" t="n">
        <v>94229</v>
      </c>
      <c r="D393" s="228" t="s">
        <v>172</v>
      </c>
      <c r="E393" s="228" t="s">
        <v>699</v>
      </c>
      <c r="F393" s="230" t="s">
        <v>216</v>
      </c>
      <c r="G393" s="231" t="n">
        <v>144.55</v>
      </c>
      <c r="H393" s="232" t="n">
        <f aca="false">TRUNC(L393*(1-$C$13),2)</f>
        <v>200.45</v>
      </c>
      <c r="I393" s="233" t="n">
        <f aca="false">TRUNC((H393*(1+'DADOS GERAIS'!C$19)),2)</f>
        <v>251</v>
      </c>
      <c r="J393" s="233" t="n">
        <f aca="false">TRUNC(G393*I393,2)</f>
        <v>36282.05</v>
      </c>
      <c r="K393" s="234" t="n">
        <f aca="false">J393/$J$1092</f>
        <v>0.00332680289847995</v>
      </c>
      <c r="L393" s="54" t="n">
        <v>200.45</v>
      </c>
      <c r="M393" s="56"/>
      <c r="N393" s="143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  <c r="AA393" s="55"/>
      <c r="AB393" s="55"/>
      <c r="AC393" s="55"/>
      <c r="AD393" s="54"/>
      <c r="AE393" s="54"/>
    </row>
    <row r="394" customFormat="false" ht="26.85" hidden="false" customHeight="false" outlineLevel="0" collapsed="false">
      <c r="A394" s="168"/>
      <c r="B394" s="228" t="s">
        <v>700</v>
      </c>
      <c r="C394" s="229" t="n">
        <v>94451</v>
      </c>
      <c r="D394" s="228" t="s">
        <v>172</v>
      </c>
      <c r="E394" s="228" t="s">
        <v>701</v>
      </c>
      <c r="F394" s="230" t="s">
        <v>216</v>
      </c>
      <c r="G394" s="231" t="n">
        <v>48.22</v>
      </c>
      <c r="H394" s="232" t="n">
        <f aca="false">TRUNC(L394*(1-$C$13),2)</f>
        <v>88.7</v>
      </c>
      <c r="I394" s="233" t="n">
        <f aca="false">TRUNC((H394*(1+'DADOS GERAIS'!C$19)),2)</f>
        <v>111.06</v>
      </c>
      <c r="J394" s="233" t="n">
        <f aca="false">TRUNC(G394*I394,2)</f>
        <v>5355.31</v>
      </c>
      <c r="K394" s="234" t="n">
        <f aca="false">J394/$J$1092</f>
        <v>0.000491043390058133</v>
      </c>
      <c r="L394" s="54" t="n">
        <v>88.7</v>
      </c>
      <c r="M394" s="56"/>
      <c r="N394" s="143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  <c r="AA394" s="55"/>
      <c r="AB394" s="55"/>
      <c r="AC394" s="55"/>
      <c r="AD394" s="54"/>
      <c r="AE394" s="54"/>
    </row>
    <row r="395" customFormat="false" ht="26.85" hidden="false" customHeight="false" outlineLevel="0" collapsed="false">
      <c r="A395" s="168"/>
      <c r="B395" s="228" t="s">
        <v>702</v>
      </c>
      <c r="C395" s="229" t="n">
        <v>94231</v>
      </c>
      <c r="D395" s="228" t="s">
        <v>172</v>
      </c>
      <c r="E395" s="228" t="s">
        <v>703</v>
      </c>
      <c r="F395" s="230" t="s">
        <v>216</v>
      </c>
      <c r="G395" s="231" t="n">
        <v>256.22</v>
      </c>
      <c r="H395" s="232" t="n">
        <f aca="false">TRUNC(L395*(1-$C$13),2)</f>
        <v>60.16</v>
      </c>
      <c r="I395" s="233" t="n">
        <f aca="false">TRUNC((H395*(1+'DADOS GERAIS'!C$19)),2)</f>
        <v>75.33</v>
      </c>
      <c r="J395" s="233" t="n">
        <f aca="false">TRUNC(G395*I395,2)</f>
        <v>19301.05</v>
      </c>
      <c r="K395" s="234" t="n">
        <f aca="false">J395/$J$1092</f>
        <v>0.00176976739417168</v>
      </c>
      <c r="L395" s="54" t="n">
        <v>60.16</v>
      </c>
      <c r="M395" s="56"/>
      <c r="N395" s="143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  <c r="AA395" s="55"/>
      <c r="AB395" s="55"/>
      <c r="AC395" s="55"/>
      <c r="AD395" s="54"/>
      <c r="AE395" s="54"/>
    </row>
    <row r="396" customFormat="false" ht="15" hidden="false" customHeight="false" outlineLevel="0" collapsed="false">
      <c r="A396" s="168"/>
      <c r="B396" s="222" t="s">
        <v>704</v>
      </c>
      <c r="C396" s="222"/>
      <c r="D396" s="222"/>
      <c r="E396" s="222" t="s">
        <v>253</v>
      </c>
      <c r="F396" s="222"/>
      <c r="G396" s="223"/>
      <c r="H396" s="224"/>
      <c r="I396" s="222"/>
      <c r="J396" s="225" t="n">
        <f aca="false">J397+J400</f>
        <v>136841.71</v>
      </c>
      <c r="K396" s="239" t="n">
        <f aca="false">J396/$J$1092</f>
        <v>0.0125474000907047</v>
      </c>
      <c r="L396" s="54"/>
      <c r="M396" s="56"/>
      <c r="N396" s="143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  <c r="AA396" s="55"/>
      <c r="AB396" s="55"/>
      <c r="AC396" s="55"/>
      <c r="AD396" s="54"/>
      <c r="AE396" s="54"/>
    </row>
    <row r="397" customFormat="false" ht="15" hidden="false" customHeight="false" outlineLevel="0" collapsed="false">
      <c r="A397" s="168"/>
      <c r="B397" s="222" t="s">
        <v>705</v>
      </c>
      <c r="C397" s="222"/>
      <c r="D397" s="222"/>
      <c r="E397" s="222" t="s">
        <v>692</v>
      </c>
      <c r="F397" s="222"/>
      <c r="G397" s="223"/>
      <c r="H397" s="224"/>
      <c r="I397" s="222"/>
      <c r="J397" s="225" t="n">
        <f aca="false">SUM(J398:J399)</f>
        <v>117758.18</v>
      </c>
      <c r="K397" s="239" t="n">
        <f aca="false">J397/$J$1092</f>
        <v>0.0107975777152538</v>
      </c>
      <c r="L397" s="54"/>
      <c r="M397" s="56"/>
      <c r="N397" s="143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  <c r="AA397" s="55"/>
      <c r="AB397" s="55"/>
      <c r="AC397" s="55"/>
      <c r="AD397" s="54"/>
      <c r="AE397" s="54"/>
    </row>
    <row r="398" customFormat="false" ht="26.85" hidden="false" customHeight="false" outlineLevel="0" collapsed="false">
      <c r="A398" s="168"/>
      <c r="B398" s="228" t="s">
        <v>706</v>
      </c>
      <c r="C398" s="229" t="s">
        <v>694</v>
      </c>
      <c r="D398" s="228" t="s">
        <v>161</v>
      </c>
      <c r="E398" s="228" t="s">
        <v>695</v>
      </c>
      <c r="F398" s="230" t="s">
        <v>189</v>
      </c>
      <c r="G398" s="231" t="n">
        <v>486.18</v>
      </c>
      <c r="H398" s="232" t="n">
        <f aca="false">TRUNC(L398*(1-$C$13),2)</f>
        <v>105.16</v>
      </c>
      <c r="I398" s="233" t="n">
        <f aca="false">TRUNC((H398*(1+'DADOS GERAIS'!C$19)),2)</f>
        <v>131.68</v>
      </c>
      <c r="J398" s="233" t="n">
        <f aca="false">TRUNC(G398*I398,2)</f>
        <v>64020.18</v>
      </c>
      <c r="K398" s="234" t="n">
        <f aca="false">J398/$J$1092</f>
        <v>0.0058701898152174</v>
      </c>
      <c r="L398" s="54" t="n">
        <v>105.16</v>
      </c>
      <c r="M398" s="56"/>
      <c r="N398" s="207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  <c r="AA398" s="55"/>
      <c r="AB398" s="55"/>
      <c r="AC398" s="55"/>
      <c r="AD398" s="54"/>
      <c r="AE398" s="54"/>
    </row>
    <row r="399" customFormat="false" ht="26.85" hidden="false" customHeight="false" outlineLevel="0" collapsed="false">
      <c r="A399" s="168"/>
      <c r="B399" s="228" t="s">
        <v>707</v>
      </c>
      <c r="C399" s="229" t="s">
        <v>708</v>
      </c>
      <c r="D399" s="228" t="s">
        <v>161</v>
      </c>
      <c r="E399" s="228" t="s">
        <v>709</v>
      </c>
      <c r="F399" s="230" t="s">
        <v>167</v>
      </c>
      <c r="G399" s="231" t="n">
        <v>404.41</v>
      </c>
      <c r="H399" s="232" t="n">
        <f aca="false">TRUNC(L399*(1-$C$13),2)</f>
        <v>106.12</v>
      </c>
      <c r="I399" s="233" t="n">
        <f aca="false">TRUNC((H399*(1+'DADOS GERAIS'!C$19)),2)</f>
        <v>132.88</v>
      </c>
      <c r="J399" s="233" t="n">
        <f aca="false">TRUNC(G399*I399,2)</f>
        <v>53738</v>
      </c>
      <c r="K399" s="234" t="n">
        <f aca="false">J399/$J$1092</f>
        <v>0.0049273879000364</v>
      </c>
      <c r="L399" s="54" t="n">
        <v>106.12</v>
      </c>
      <c r="M399" s="56"/>
      <c r="N399" s="143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54"/>
      <c r="AE399" s="54"/>
    </row>
    <row r="400" customFormat="false" ht="15" hidden="false" customHeight="false" outlineLevel="0" collapsed="false">
      <c r="A400" s="168"/>
      <c r="B400" s="222" t="s">
        <v>710</v>
      </c>
      <c r="C400" s="222"/>
      <c r="D400" s="222"/>
      <c r="E400" s="222" t="s">
        <v>697</v>
      </c>
      <c r="F400" s="222"/>
      <c r="G400" s="223"/>
      <c r="H400" s="224"/>
      <c r="I400" s="222"/>
      <c r="J400" s="225" t="n">
        <f aca="false">SUM(J401)</f>
        <v>19083.53</v>
      </c>
      <c r="K400" s="239" t="n">
        <f aca="false">J400/$J$1092</f>
        <v>0.00174982237545092</v>
      </c>
      <c r="L400" s="54"/>
      <c r="M400" s="56"/>
      <c r="N400" s="143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  <c r="AA400" s="55"/>
      <c r="AB400" s="55"/>
      <c r="AC400" s="55"/>
      <c r="AD400" s="54"/>
      <c r="AE400" s="54"/>
    </row>
    <row r="401" customFormat="false" ht="26.85" hidden="false" customHeight="false" outlineLevel="0" collapsed="false">
      <c r="A401" s="168"/>
      <c r="B401" s="228" t="s">
        <v>711</v>
      </c>
      <c r="C401" s="229" t="n">
        <v>94229</v>
      </c>
      <c r="D401" s="228" t="s">
        <v>172</v>
      </c>
      <c r="E401" s="228" t="s">
        <v>699</v>
      </c>
      <c r="F401" s="230" t="s">
        <v>216</v>
      </c>
      <c r="G401" s="231" t="n">
        <v>76.03</v>
      </c>
      <c r="H401" s="232" t="n">
        <f aca="false">TRUNC(L401*(1-$C$13),2)</f>
        <v>200.45</v>
      </c>
      <c r="I401" s="233" t="n">
        <f aca="false">TRUNC((H401*(1+'DADOS GERAIS'!C$19)),2)</f>
        <v>251</v>
      </c>
      <c r="J401" s="233" t="n">
        <f aca="false">TRUNC(G401*I401,2)</f>
        <v>19083.53</v>
      </c>
      <c r="K401" s="234" t="n">
        <f aca="false">J401/$J$1092</f>
        <v>0.00174982237545092</v>
      </c>
      <c r="L401" s="54" t="n">
        <v>200.45</v>
      </c>
      <c r="M401" s="56"/>
      <c r="N401" s="143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  <c r="AA401" s="55"/>
      <c r="AB401" s="55"/>
      <c r="AC401" s="55"/>
      <c r="AD401" s="54"/>
      <c r="AE401" s="54"/>
    </row>
    <row r="402" customFormat="false" ht="15" hidden="false" customHeight="false" outlineLevel="0" collapsed="false">
      <c r="A402" s="168"/>
      <c r="B402" s="222" t="s">
        <v>712</v>
      </c>
      <c r="C402" s="222"/>
      <c r="D402" s="222"/>
      <c r="E402" s="222" t="s">
        <v>271</v>
      </c>
      <c r="F402" s="222"/>
      <c r="G402" s="223"/>
      <c r="H402" s="224"/>
      <c r="I402" s="222"/>
      <c r="J402" s="225" t="n">
        <f aca="false">J403+J406+J408</f>
        <v>112741.99</v>
      </c>
      <c r="K402" s="239" t="n">
        <f aca="false">J402/$J$1092</f>
        <v>0.0103376291888798</v>
      </c>
      <c r="L402" s="54"/>
      <c r="M402" s="56"/>
      <c r="N402" s="143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  <c r="AA402" s="55"/>
      <c r="AB402" s="55"/>
      <c r="AC402" s="55"/>
      <c r="AD402" s="54"/>
      <c r="AE402" s="54"/>
    </row>
    <row r="403" customFormat="false" ht="15" hidden="false" customHeight="false" outlineLevel="0" collapsed="false">
      <c r="A403" s="168"/>
      <c r="B403" s="222" t="s">
        <v>713</v>
      </c>
      <c r="C403" s="222"/>
      <c r="D403" s="222"/>
      <c r="E403" s="222" t="s">
        <v>287</v>
      </c>
      <c r="F403" s="222"/>
      <c r="G403" s="223"/>
      <c r="H403" s="224"/>
      <c r="I403" s="222"/>
      <c r="J403" s="225" t="n">
        <f aca="false">SUM(J404:J405)</f>
        <v>91103.34</v>
      </c>
      <c r="K403" s="239" t="n">
        <f aca="false">J403/$J$1092</f>
        <v>0.008353520696135</v>
      </c>
      <c r="L403" s="54"/>
      <c r="M403" s="56"/>
      <c r="N403" s="143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  <c r="AA403" s="55"/>
      <c r="AB403" s="55"/>
      <c r="AC403" s="55"/>
      <c r="AD403" s="54"/>
      <c r="AE403" s="54"/>
    </row>
    <row r="404" customFormat="false" ht="26.85" hidden="false" customHeight="false" outlineLevel="0" collapsed="false">
      <c r="A404" s="168"/>
      <c r="B404" s="228" t="s">
        <v>714</v>
      </c>
      <c r="C404" s="229" t="s">
        <v>357</v>
      </c>
      <c r="D404" s="228" t="s">
        <v>161</v>
      </c>
      <c r="E404" s="228" t="s">
        <v>358</v>
      </c>
      <c r="F404" s="230" t="s">
        <v>227</v>
      </c>
      <c r="G404" s="231" t="n">
        <v>4342.39</v>
      </c>
      <c r="H404" s="232" t="n">
        <f aca="false">TRUNC(L404*(1-$C$13),2)</f>
        <v>11.43</v>
      </c>
      <c r="I404" s="233" t="n">
        <f aca="false">TRUNC((H404*(1+'DADOS GERAIS'!C$19)),2)</f>
        <v>14.31</v>
      </c>
      <c r="J404" s="233" t="n">
        <f aca="false">TRUNC(G404*I404,2)</f>
        <v>62139.6</v>
      </c>
      <c r="K404" s="234" t="n">
        <f aca="false">J404/$J$1092</f>
        <v>0.00569775416191712</v>
      </c>
      <c r="L404" s="54" t="n">
        <v>11.43</v>
      </c>
      <c r="M404" s="56"/>
      <c r="N404" s="143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  <c r="AA404" s="55"/>
      <c r="AB404" s="55"/>
      <c r="AC404" s="55"/>
      <c r="AD404" s="54"/>
      <c r="AE404" s="54"/>
    </row>
    <row r="405" customFormat="false" ht="15" hidden="false" customHeight="false" outlineLevel="0" collapsed="false">
      <c r="A405" s="168"/>
      <c r="B405" s="228" t="s">
        <v>715</v>
      </c>
      <c r="C405" s="229" t="s">
        <v>360</v>
      </c>
      <c r="D405" s="228" t="s">
        <v>361</v>
      </c>
      <c r="E405" s="228" t="s">
        <v>362</v>
      </c>
      <c r="F405" s="230" t="s">
        <v>227</v>
      </c>
      <c r="G405" s="231" t="n">
        <f aca="false">G404</f>
        <v>4342.39</v>
      </c>
      <c r="H405" s="232" t="n">
        <f aca="false">TRUNC(L405*(1-$C$13),2)</f>
        <v>5.33</v>
      </c>
      <c r="I405" s="233" t="n">
        <f aca="false">TRUNC((H405*(1+'DADOS GERAIS'!C$19)),2)</f>
        <v>6.67</v>
      </c>
      <c r="J405" s="233" t="n">
        <f aca="false">TRUNC(G405*I405,2)</f>
        <v>28963.74</v>
      </c>
      <c r="K405" s="234" t="n">
        <f aca="false">J405/$J$1092</f>
        <v>0.00265576653421788</v>
      </c>
      <c r="L405" s="54" t="n">
        <v>5.33</v>
      </c>
      <c r="M405" s="56"/>
      <c r="N405" s="143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  <c r="AA405" s="55"/>
      <c r="AB405" s="55"/>
      <c r="AC405" s="55"/>
      <c r="AD405" s="54"/>
      <c r="AE405" s="54"/>
    </row>
    <row r="406" customFormat="false" ht="15" hidden="false" customHeight="false" outlineLevel="0" collapsed="false">
      <c r="A406" s="168"/>
      <c r="B406" s="222" t="s">
        <v>716</v>
      </c>
      <c r="C406" s="222"/>
      <c r="D406" s="222"/>
      <c r="E406" s="222" t="s">
        <v>692</v>
      </c>
      <c r="F406" s="222"/>
      <c r="G406" s="223"/>
      <c r="H406" s="224"/>
      <c r="I406" s="222"/>
      <c r="J406" s="225" t="n">
        <f aca="false">SUM(J407)</f>
        <v>17647.75</v>
      </c>
      <c r="K406" s="239" t="n">
        <f aca="false">J406/$J$1092</f>
        <v>0.00161817168135895</v>
      </c>
      <c r="L406" s="54"/>
      <c r="M406" s="56"/>
      <c r="N406" s="143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  <c r="AA406" s="55"/>
      <c r="AB406" s="55"/>
      <c r="AC406" s="55"/>
      <c r="AD406" s="54"/>
      <c r="AE406" s="54"/>
    </row>
    <row r="407" customFormat="false" ht="26.85" hidden="false" customHeight="false" outlineLevel="0" collapsed="false">
      <c r="A407" s="168"/>
      <c r="B407" s="228" t="s">
        <v>717</v>
      </c>
      <c r="C407" s="229" t="s">
        <v>694</v>
      </c>
      <c r="D407" s="228" t="s">
        <v>161</v>
      </c>
      <c r="E407" s="228" t="s">
        <v>695</v>
      </c>
      <c r="F407" s="230" t="s">
        <v>189</v>
      </c>
      <c r="G407" s="231" t="n">
        <v>134.02</v>
      </c>
      <c r="H407" s="232" t="n">
        <f aca="false">TRUNC(L407*(1-$C$13),2)</f>
        <v>105.16</v>
      </c>
      <c r="I407" s="233" t="n">
        <f aca="false">TRUNC((H407*(1+'DADOS GERAIS'!C$19)),2)</f>
        <v>131.68</v>
      </c>
      <c r="J407" s="233" t="n">
        <f aca="false">TRUNC(G407*I407,2)</f>
        <v>17647.75</v>
      </c>
      <c r="K407" s="234" t="n">
        <f aca="false">J407/$J$1092</f>
        <v>0.00161817168135895</v>
      </c>
      <c r="L407" s="54" t="n">
        <v>105.16</v>
      </c>
      <c r="M407" s="56"/>
      <c r="N407" s="143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  <c r="AA407" s="55"/>
      <c r="AB407" s="55"/>
      <c r="AC407" s="55"/>
      <c r="AD407" s="54"/>
      <c r="AE407" s="54"/>
    </row>
    <row r="408" customFormat="false" ht="15" hidden="false" customHeight="false" outlineLevel="0" collapsed="false">
      <c r="A408" s="168"/>
      <c r="B408" s="222" t="s">
        <v>718</v>
      </c>
      <c r="C408" s="222"/>
      <c r="D408" s="222"/>
      <c r="E408" s="222" t="s">
        <v>697</v>
      </c>
      <c r="F408" s="222"/>
      <c r="G408" s="223"/>
      <c r="H408" s="224"/>
      <c r="I408" s="222"/>
      <c r="J408" s="225" t="n">
        <f aca="false">SUM(J409)</f>
        <v>3990.9</v>
      </c>
      <c r="K408" s="239" t="n">
        <f aca="false">J408/$J$1092</f>
        <v>0.000365936811385896</v>
      </c>
      <c r="L408" s="54"/>
      <c r="M408" s="56"/>
      <c r="N408" s="143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  <c r="AA408" s="55"/>
      <c r="AB408" s="55"/>
      <c r="AC408" s="55"/>
      <c r="AD408" s="54"/>
      <c r="AE408" s="54"/>
    </row>
    <row r="409" customFormat="false" ht="26.85" hidden="false" customHeight="false" outlineLevel="0" collapsed="false">
      <c r="A409" s="168"/>
      <c r="B409" s="228" t="s">
        <v>719</v>
      </c>
      <c r="C409" s="229" t="n">
        <v>94229</v>
      </c>
      <c r="D409" s="228" t="s">
        <v>172</v>
      </c>
      <c r="E409" s="228" t="s">
        <v>699</v>
      </c>
      <c r="F409" s="230" t="s">
        <v>216</v>
      </c>
      <c r="G409" s="231" t="n">
        <v>15.9</v>
      </c>
      <c r="H409" s="232" t="n">
        <f aca="false">TRUNC(L409*(1-$C$13),2)</f>
        <v>200.45</v>
      </c>
      <c r="I409" s="233" t="n">
        <f aca="false">TRUNC((H409*(1+'DADOS GERAIS'!C$19)),2)</f>
        <v>251</v>
      </c>
      <c r="J409" s="233" t="n">
        <f aca="false">TRUNC(G409*I409,2)</f>
        <v>3990.9</v>
      </c>
      <c r="K409" s="234" t="n">
        <f aca="false">J409/$J$1092</f>
        <v>0.000365936811385896</v>
      </c>
      <c r="L409" s="54" t="n">
        <v>200.45</v>
      </c>
      <c r="M409" s="56"/>
      <c r="N409" s="143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  <c r="AA409" s="55"/>
      <c r="AB409" s="55"/>
      <c r="AC409" s="55"/>
      <c r="AD409" s="54"/>
      <c r="AE409" s="54"/>
    </row>
    <row r="410" customFormat="false" ht="15" hidden="false" customHeight="false" outlineLevel="0" collapsed="false">
      <c r="A410" s="168"/>
      <c r="B410" s="222" t="n">
        <v>6</v>
      </c>
      <c r="C410" s="222"/>
      <c r="D410" s="222"/>
      <c r="E410" s="245" t="s">
        <v>720</v>
      </c>
      <c r="F410" s="222"/>
      <c r="G410" s="223"/>
      <c r="H410" s="224"/>
      <c r="I410" s="222"/>
      <c r="J410" s="225" t="n">
        <f aca="false">SUM(J411:J414)</f>
        <v>17338.07</v>
      </c>
      <c r="K410" s="239" t="n">
        <f aca="false">J410/$J$1092</f>
        <v>0.00158977625382381</v>
      </c>
      <c r="L410" s="54"/>
      <c r="M410" s="56"/>
      <c r="N410" s="207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  <c r="AA410" s="55"/>
      <c r="AB410" s="55"/>
      <c r="AC410" s="55"/>
      <c r="AD410" s="54"/>
      <c r="AE410" s="54"/>
    </row>
    <row r="411" customFormat="false" ht="26.85" hidden="false" customHeight="false" outlineLevel="0" collapsed="false">
      <c r="A411" s="168"/>
      <c r="B411" s="228" t="s">
        <v>721</v>
      </c>
      <c r="C411" s="229" t="n">
        <v>103324</v>
      </c>
      <c r="D411" s="228" t="s">
        <v>172</v>
      </c>
      <c r="E411" s="228" t="s">
        <v>653</v>
      </c>
      <c r="F411" s="230" t="s">
        <v>189</v>
      </c>
      <c r="G411" s="231" t="n">
        <v>19.32</v>
      </c>
      <c r="H411" s="232" t="n">
        <f aca="false">TRUNC(L411*(1-$C$13),2)</f>
        <v>81</v>
      </c>
      <c r="I411" s="233" t="n">
        <f aca="false">TRUNC((H411*(1+'DADOS GERAIS'!C$19)),2)</f>
        <v>101.42</v>
      </c>
      <c r="J411" s="233" t="n">
        <f aca="false">TRUNC(G411*I411,2)</f>
        <v>1959.43</v>
      </c>
      <c r="K411" s="234" t="n">
        <f aca="false">J411/$J$1092</f>
        <v>0.00017966563089375</v>
      </c>
      <c r="L411" s="54" t="n">
        <v>81</v>
      </c>
      <c r="M411" s="56"/>
      <c r="N411" s="207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  <c r="AA411" s="55"/>
      <c r="AB411" s="55"/>
      <c r="AC411" s="55"/>
      <c r="AD411" s="54"/>
      <c r="AE411" s="54"/>
    </row>
    <row r="412" customFormat="false" ht="39.55" hidden="false" customHeight="false" outlineLevel="0" collapsed="false">
      <c r="A412" s="168"/>
      <c r="B412" s="228" t="s">
        <v>722</v>
      </c>
      <c r="C412" s="229" t="n">
        <v>87905</v>
      </c>
      <c r="D412" s="228" t="s">
        <v>172</v>
      </c>
      <c r="E412" s="228" t="s">
        <v>723</v>
      </c>
      <c r="F412" s="230" t="s">
        <v>189</v>
      </c>
      <c r="G412" s="231" t="n">
        <v>40.48</v>
      </c>
      <c r="H412" s="232" t="n">
        <f aca="false">TRUNC(L412*(1-$C$13),2)</f>
        <v>8.45</v>
      </c>
      <c r="I412" s="233" t="n">
        <f aca="false">TRUNC((H412*(1+'DADOS GERAIS'!C$19)),2)</f>
        <v>10.58</v>
      </c>
      <c r="J412" s="233" t="n">
        <f aca="false">TRUNC(G412*I412,2)</f>
        <v>428.27</v>
      </c>
      <c r="K412" s="234" t="n">
        <f aca="false">J412/$J$1092</f>
        <v>3.92692771585952E-005</v>
      </c>
      <c r="L412" s="54" t="n">
        <v>8.45</v>
      </c>
      <c r="M412" s="56"/>
      <c r="N412" s="207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  <c r="AA412" s="55"/>
      <c r="AB412" s="55"/>
      <c r="AC412" s="55"/>
      <c r="AD412" s="54"/>
      <c r="AE412" s="54"/>
    </row>
    <row r="413" customFormat="false" ht="26.85" hidden="false" customHeight="false" outlineLevel="0" collapsed="false">
      <c r="A413" s="168"/>
      <c r="B413" s="228" t="s">
        <v>724</v>
      </c>
      <c r="C413" s="229" t="n">
        <v>104958</v>
      </c>
      <c r="D413" s="228" t="s">
        <v>172</v>
      </c>
      <c r="E413" s="228" t="s">
        <v>725</v>
      </c>
      <c r="F413" s="230" t="s">
        <v>189</v>
      </c>
      <c r="G413" s="231" t="n">
        <v>40.48</v>
      </c>
      <c r="H413" s="232" t="n">
        <f aca="false">TRUNC(L413*(1-$C$13),2)</f>
        <v>23.97</v>
      </c>
      <c r="I413" s="233" t="n">
        <f aca="false">TRUNC((H413*(1+'DADOS GERAIS'!C$19)),2)</f>
        <v>30.01</v>
      </c>
      <c r="J413" s="233" t="n">
        <f aca="false">TRUNC(G413*I413,2)</f>
        <v>1214.8</v>
      </c>
      <c r="K413" s="234" t="n">
        <f aca="false">J413/$J$1092</f>
        <v>0.00011138841826946</v>
      </c>
      <c r="L413" s="54" t="n">
        <v>23.97</v>
      </c>
      <c r="M413" s="56"/>
      <c r="N413" s="207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  <c r="AA413" s="55"/>
      <c r="AB413" s="55"/>
      <c r="AC413" s="55"/>
      <c r="AD413" s="54"/>
      <c r="AE413" s="54"/>
    </row>
    <row r="414" customFormat="false" ht="26.85" hidden="false" customHeight="false" outlineLevel="0" collapsed="false">
      <c r="A414" s="168"/>
      <c r="B414" s="228" t="s">
        <v>726</v>
      </c>
      <c r="C414" s="229" t="n">
        <v>160909</v>
      </c>
      <c r="D414" s="228" t="s">
        <v>727</v>
      </c>
      <c r="E414" s="242" t="s">
        <v>728</v>
      </c>
      <c r="F414" s="230" t="s">
        <v>167</v>
      </c>
      <c r="G414" s="231" t="n">
        <v>71.25</v>
      </c>
      <c r="H414" s="232" t="n">
        <f aca="false">TRUNC(L414*(1-$C$13),2)</f>
        <v>153.96</v>
      </c>
      <c r="I414" s="233" t="n">
        <f aca="false">TRUNC((H414*(1+'DADOS GERAIS'!C$19)),2)</f>
        <v>192.78</v>
      </c>
      <c r="J414" s="233" t="n">
        <f aca="false">TRUNC(G414*I414,2)</f>
        <v>13735.57</v>
      </c>
      <c r="K414" s="234" t="n">
        <f aca="false">J414/$J$1092</f>
        <v>0.00125945292750201</v>
      </c>
      <c r="L414" s="54" t="n">
        <v>153.96</v>
      </c>
      <c r="M414" s="56"/>
      <c r="N414" s="207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  <c r="AA414" s="55"/>
      <c r="AB414" s="55"/>
      <c r="AC414" s="55"/>
      <c r="AD414" s="54"/>
      <c r="AE414" s="54"/>
    </row>
    <row r="415" customFormat="false" ht="15" hidden="false" customHeight="false" outlineLevel="0" collapsed="false">
      <c r="A415" s="168"/>
      <c r="B415" s="222" t="n">
        <v>7</v>
      </c>
      <c r="C415" s="222"/>
      <c r="D415" s="222"/>
      <c r="E415" s="222" t="s">
        <v>729</v>
      </c>
      <c r="F415" s="222"/>
      <c r="G415" s="223"/>
      <c r="H415" s="224"/>
      <c r="I415" s="222"/>
      <c r="J415" s="225" t="n">
        <f aca="false">J416+J423+J437+J440+J450+J448</f>
        <v>754146.81</v>
      </c>
      <c r="K415" s="239" t="n">
        <f aca="false">J415/$J$1092</f>
        <v>0.0691498356180925</v>
      </c>
      <c r="L415" s="54"/>
      <c r="M415" s="56"/>
      <c r="N415" s="207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  <c r="AA415" s="55"/>
      <c r="AB415" s="55"/>
      <c r="AC415" s="55"/>
      <c r="AD415" s="54"/>
      <c r="AE415" s="54"/>
    </row>
    <row r="416" customFormat="false" ht="15" hidden="false" customHeight="false" outlineLevel="0" collapsed="false">
      <c r="A416" s="168"/>
      <c r="B416" s="222" t="s">
        <v>730</v>
      </c>
      <c r="C416" s="222"/>
      <c r="D416" s="222"/>
      <c r="E416" s="222" t="s">
        <v>731</v>
      </c>
      <c r="F416" s="222"/>
      <c r="G416" s="223"/>
      <c r="H416" s="224"/>
      <c r="I416" s="222"/>
      <c r="J416" s="225" t="n">
        <f aca="false">J417</f>
        <v>167043.29</v>
      </c>
      <c r="K416" s="239" t="n">
        <f aca="false">J416/$J$1092</f>
        <v>0.0153166676453957</v>
      </c>
      <c r="L416" s="54"/>
      <c r="M416" s="56"/>
      <c r="N416" s="207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  <c r="AA416" s="55"/>
      <c r="AB416" s="55"/>
      <c r="AC416" s="55"/>
      <c r="AD416" s="54"/>
      <c r="AE416" s="54"/>
    </row>
    <row r="417" customFormat="false" ht="15" hidden="false" customHeight="false" outlineLevel="0" collapsed="false">
      <c r="A417" s="168"/>
      <c r="B417" s="222" t="s">
        <v>732</v>
      </c>
      <c r="C417" s="222"/>
      <c r="D417" s="222"/>
      <c r="E417" s="222" t="s">
        <v>733</v>
      </c>
      <c r="F417" s="222"/>
      <c r="G417" s="223"/>
      <c r="H417" s="224"/>
      <c r="I417" s="222"/>
      <c r="J417" s="225" t="n">
        <f aca="false">SUM(J418:J422)</f>
        <v>167043.29</v>
      </c>
      <c r="K417" s="239" t="n">
        <f aca="false">J417/$J$1092</f>
        <v>0.0153166676453957</v>
      </c>
      <c r="L417" s="54"/>
      <c r="M417" s="56"/>
      <c r="N417" s="207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  <c r="AA417" s="55"/>
      <c r="AB417" s="55"/>
      <c r="AC417" s="55"/>
      <c r="AD417" s="54"/>
      <c r="AE417" s="54"/>
    </row>
    <row r="418" customFormat="false" ht="39.55" hidden="false" customHeight="false" outlineLevel="0" collapsed="false">
      <c r="A418" s="168"/>
      <c r="B418" s="228" t="s">
        <v>734</v>
      </c>
      <c r="C418" s="229" t="n">
        <v>90844</v>
      </c>
      <c r="D418" s="228" t="s">
        <v>172</v>
      </c>
      <c r="E418" s="228" t="s">
        <v>735</v>
      </c>
      <c r="F418" s="230" t="s">
        <v>174</v>
      </c>
      <c r="G418" s="231" t="n">
        <v>53</v>
      </c>
      <c r="H418" s="232" t="n">
        <f aca="false">TRUNC(L418*(1-$C$13),2)</f>
        <v>1534.21</v>
      </c>
      <c r="I418" s="233" t="n">
        <f aca="false">TRUNC((H418*(1+'DADOS GERAIS'!C$19)),2)</f>
        <v>1921.12</v>
      </c>
      <c r="J418" s="233" t="n">
        <f aca="false">TRUNC(G418*I418,2)</f>
        <v>101819.36</v>
      </c>
      <c r="K418" s="234" t="n">
        <f aca="false">J418/$J$1092</f>
        <v>0.00933610261739273</v>
      </c>
      <c r="L418" s="54" t="n">
        <v>1534.21</v>
      </c>
      <c r="M418" s="56"/>
      <c r="N418" s="207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  <c r="AA418" s="55"/>
      <c r="AB418" s="55"/>
      <c r="AC418" s="55"/>
      <c r="AD418" s="54"/>
      <c r="AE418" s="54"/>
    </row>
    <row r="419" customFormat="false" ht="39.55" hidden="false" customHeight="false" outlineLevel="0" collapsed="false">
      <c r="A419" s="168"/>
      <c r="B419" s="228" t="s">
        <v>736</v>
      </c>
      <c r="C419" s="229" t="n">
        <v>90843</v>
      </c>
      <c r="D419" s="228" t="s">
        <v>172</v>
      </c>
      <c r="E419" s="228" t="s">
        <v>737</v>
      </c>
      <c r="F419" s="230" t="s">
        <v>174</v>
      </c>
      <c r="G419" s="231" t="n">
        <v>3</v>
      </c>
      <c r="H419" s="232" t="n">
        <f aca="false">TRUNC(L419*(1-$C$13),2)</f>
        <v>1429.32</v>
      </c>
      <c r="I419" s="233" t="n">
        <f aca="false">TRUNC((H419*(1+'DADOS GERAIS'!C$19)),2)</f>
        <v>1789.77</v>
      </c>
      <c r="J419" s="233" t="n">
        <f aca="false">TRUNC(G419*I419,2)</f>
        <v>5369.31</v>
      </c>
      <c r="K419" s="234" t="n">
        <f aca="false">J419/$J$1092</f>
        <v>0.00049232708931379</v>
      </c>
      <c r="L419" s="54" t="n">
        <v>1429.32</v>
      </c>
      <c r="M419" s="56"/>
      <c r="N419" s="207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54"/>
      <c r="AE419" s="54"/>
    </row>
    <row r="420" customFormat="false" ht="26.85" hidden="false" customHeight="false" outlineLevel="0" collapsed="false">
      <c r="A420" s="168"/>
      <c r="B420" s="228" t="s">
        <v>738</v>
      </c>
      <c r="C420" s="229" t="n">
        <v>100700</v>
      </c>
      <c r="D420" s="228" t="s">
        <v>172</v>
      </c>
      <c r="E420" s="228" t="s">
        <v>739</v>
      </c>
      <c r="F420" s="230" t="s">
        <v>174</v>
      </c>
      <c r="G420" s="231" t="n">
        <v>1</v>
      </c>
      <c r="H420" s="232" t="n">
        <f aca="false">TRUNC(L420*(1-$C$13),2)</f>
        <v>1124.16</v>
      </c>
      <c r="I420" s="233" t="n">
        <f aca="false">TRUNC((H420*(1+'DADOS GERAIS'!C$19)),2)</f>
        <v>1407.66</v>
      </c>
      <c r="J420" s="233" t="n">
        <f aca="false">TRUNC(G420*I420,2)</f>
        <v>1407.66</v>
      </c>
      <c r="K420" s="234" t="n">
        <f aca="false">J420/$J$1092</f>
        <v>0.000129072292444178</v>
      </c>
      <c r="L420" s="54" t="n">
        <v>1124.16</v>
      </c>
      <c r="M420" s="56"/>
      <c r="N420" s="143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54"/>
      <c r="AE420" s="54"/>
    </row>
    <row r="421" customFormat="false" ht="15" hidden="false" customHeight="false" outlineLevel="0" collapsed="false">
      <c r="A421" s="168"/>
      <c r="B421" s="228" t="s">
        <v>740</v>
      </c>
      <c r="C421" s="229" t="s">
        <v>741</v>
      </c>
      <c r="D421" s="228" t="s">
        <v>161</v>
      </c>
      <c r="E421" s="228" t="s">
        <v>742</v>
      </c>
      <c r="F421" s="230" t="s">
        <v>174</v>
      </c>
      <c r="G421" s="231" t="n">
        <v>4</v>
      </c>
      <c r="H421" s="232" t="n">
        <f aca="false">TRUNC(L421*(1-$C$13),2)</f>
        <v>1554.06</v>
      </c>
      <c r="I421" s="233" t="n">
        <f aca="false">TRUNC((H421*(1+'DADOS GERAIS'!C$19)),2)</f>
        <v>1945.97</v>
      </c>
      <c r="J421" s="233" t="n">
        <f aca="false">TRUNC(G421*I421,2)</f>
        <v>7783.88</v>
      </c>
      <c r="K421" s="234" t="n">
        <f aca="false">J421/$J$1092</f>
        <v>0.000713725783008957</v>
      </c>
      <c r="L421" s="54" t="n">
        <v>1554.06</v>
      </c>
      <c r="M421" s="56"/>
      <c r="N421" s="143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  <c r="AA421" s="55"/>
      <c r="AB421" s="55"/>
      <c r="AC421" s="55"/>
      <c r="AD421" s="54"/>
      <c r="AE421" s="54"/>
    </row>
    <row r="422" customFormat="false" ht="15" hidden="false" customHeight="false" outlineLevel="0" collapsed="false">
      <c r="A422" s="168"/>
      <c r="B422" s="228" t="s">
        <v>743</v>
      </c>
      <c r="C422" s="229" t="s">
        <v>744</v>
      </c>
      <c r="D422" s="228" t="s">
        <v>161</v>
      </c>
      <c r="E422" s="228" t="s">
        <v>745</v>
      </c>
      <c r="F422" s="230" t="s">
        <v>167</v>
      </c>
      <c r="G422" s="231" t="n">
        <v>9.94</v>
      </c>
      <c r="H422" s="232" t="n">
        <f aca="false">TRUNC(L422*(1-$C$13),2)</f>
        <v>4070.39</v>
      </c>
      <c r="I422" s="233" t="n">
        <f aca="false">TRUNC((H422*(1+'DADOS GERAIS'!C$19)),2)</f>
        <v>5096.89</v>
      </c>
      <c r="J422" s="233" t="n">
        <f aca="false">TRUNC(G422*I422,2)</f>
        <v>50663.08</v>
      </c>
      <c r="K422" s="234" t="n">
        <f aca="false">J422/$J$1092</f>
        <v>0.004645439863236</v>
      </c>
      <c r="L422" s="54" t="n">
        <v>4070.39</v>
      </c>
      <c r="M422" s="56"/>
      <c r="N422" s="143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  <c r="AA422" s="55"/>
      <c r="AB422" s="55"/>
      <c r="AC422" s="55"/>
      <c r="AD422" s="54"/>
      <c r="AE422" s="54"/>
    </row>
    <row r="423" customFormat="false" ht="15" hidden="false" customHeight="false" outlineLevel="0" collapsed="false">
      <c r="A423" s="168"/>
      <c r="B423" s="222" t="s">
        <v>746</v>
      </c>
      <c r="C423" s="222"/>
      <c r="D423" s="222"/>
      <c r="E423" s="222" t="s">
        <v>747</v>
      </c>
      <c r="F423" s="222"/>
      <c r="G423" s="223"/>
      <c r="H423" s="224"/>
      <c r="I423" s="222"/>
      <c r="J423" s="225" t="n">
        <f aca="false">J424+J432</f>
        <v>335083.94</v>
      </c>
      <c r="K423" s="239" t="n">
        <f aca="false">J423/$J$1092</f>
        <v>0.0307247860257643</v>
      </c>
      <c r="L423" s="54"/>
      <c r="M423" s="56"/>
      <c r="N423" s="207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  <c r="AA423" s="55"/>
      <c r="AB423" s="55"/>
      <c r="AC423" s="55"/>
      <c r="AD423" s="54"/>
      <c r="AE423" s="54"/>
    </row>
    <row r="424" customFormat="false" ht="15" hidden="false" customHeight="false" outlineLevel="0" collapsed="false">
      <c r="A424" s="168"/>
      <c r="B424" s="222" t="s">
        <v>748</v>
      </c>
      <c r="C424" s="222"/>
      <c r="D424" s="222"/>
      <c r="E424" s="222" t="s">
        <v>749</v>
      </c>
      <c r="F424" s="222"/>
      <c r="G424" s="223"/>
      <c r="H424" s="224"/>
      <c r="I424" s="222"/>
      <c r="J424" s="225" t="n">
        <f aca="false">SUM(J425:J431)</f>
        <v>229167.11</v>
      </c>
      <c r="K424" s="239" t="n">
        <f aca="false">J424/$J$1092</f>
        <v>0.021012974894866</v>
      </c>
      <c r="L424" s="54"/>
      <c r="M424" s="56"/>
      <c r="N424" s="207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  <c r="AA424" s="55"/>
      <c r="AB424" s="55"/>
      <c r="AC424" s="55"/>
      <c r="AD424" s="54"/>
      <c r="AE424" s="54"/>
    </row>
    <row r="425" customFormat="false" ht="15" hidden="false" customHeight="false" outlineLevel="0" collapsed="false">
      <c r="A425" s="168"/>
      <c r="B425" s="228" t="s">
        <v>750</v>
      </c>
      <c r="C425" s="229" t="s">
        <v>751</v>
      </c>
      <c r="D425" s="228" t="s">
        <v>161</v>
      </c>
      <c r="E425" s="228" t="s">
        <v>752</v>
      </c>
      <c r="F425" s="230" t="s">
        <v>167</v>
      </c>
      <c r="G425" s="231" t="n">
        <v>40.98</v>
      </c>
      <c r="H425" s="232" t="n">
        <f aca="false">TRUNC(L425*(1-$C$13),2)</f>
        <v>1225.61</v>
      </c>
      <c r="I425" s="233" t="n">
        <f aca="false">TRUNC((H425*(1+'DADOS GERAIS'!C$19)),2)</f>
        <v>1534.69</v>
      </c>
      <c r="J425" s="233" t="n">
        <f aca="false">TRUNC(G425*I425,2)</f>
        <v>62891.59</v>
      </c>
      <c r="K425" s="234" t="n">
        <f aca="false">J425/$J$1092</f>
        <v>0.00576670623357867</v>
      </c>
      <c r="L425" s="54" t="n">
        <v>1225.61</v>
      </c>
      <c r="M425" s="56"/>
      <c r="N425" s="207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  <c r="AA425" s="55"/>
      <c r="AB425" s="55"/>
      <c r="AC425" s="55"/>
      <c r="AD425" s="54"/>
      <c r="AE425" s="54"/>
    </row>
    <row r="426" customFormat="false" ht="15" hidden="false" customHeight="false" outlineLevel="0" collapsed="false">
      <c r="A426" s="168"/>
      <c r="B426" s="228" t="s">
        <v>753</v>
      </c>
      <c r="C426" s="229" t="s">
        <v>754</v>
      </c>
      <c r="D426" s="228" t="s">
        <v>161</v>
      </c>
      <c r="E426" s="228" t="s">
        <v>755</v>
      </c>
      <c r="F426" s="230" t="s">
        <v>756</v>
      </c>
      <c r="G426" s="231" t="n">
        <v>6</v>
      </c>
      <c r="H426" s="232" t="n">
        <f aca="false">TRUNC(L426*(1-$C$13),2)</f>
        <v>2815.21</v>
      </c>
      <c r="I426" s="233" t="n">
        <f aca="false">TRUNC((H426*(1+'DADOS GERAIS'!C$19)),2)</f>
        <v>3525.17</v>
      </c>
      <c r="J426" s="233" t="n">
        <f aca="false">TRUNC(G426*I426,2)</f>
        <v>21151.02</v>
      </c>
      <c r="K426" s="234" t="n">
        <f aca="false">J426/$J$1092</f>
        <v>0.00193939633074227</v>
      </c>
      <c r="L426" s="54" t="n">
        <v>2815.21</v>
      </c>
      <c r="M426" s="56"/>
      <c r="N426" s="207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  <c r="AA426" s="55"/>
      <c r="AB426" s="55"/>
      <c r="AC426" s="55"/>
      <c r="AD426" s="54"/>
      <c r="AE426" s="54"/>
    </row>
    <row r="427" customFormat="false" ht="15" hidden="false" customHeight="false" outlineLevel="0" collapsed="false">
      <c r="A427" s="168"/>
      <c r="B427" s="228" t="s">
        <v>757</v>
      </c>
      <c r="C427" s="229" t="s">
        <v>758</v>
      </c>
      <c r="D427" s="228" t="s">
        <v>161</v>
      </c>
      <c r="E427" s="228" t="s">
        <v>759</v>
      </c>
      <c r="F427" s="230" t="s">
        <v>167</v>
      </c>
      <c r="G427" s="231" t="n">
        <v>21</v>
      </c>
      <c r="H427" s="232" t="n">
        <f aca="false">TRUNC(L427*(1-$C$13),2)</f>
        <v>935.11</v>
      </c>
      <c r="I427" s="233" t="n">
        <f aca="false">TRUNC((H427*(1+'DADOS GERAIS'!C$19)),2)</f>
        <v>1170.93</v>
      </c>
      <c r="J427" s="233" t="n">
        <f aca="false">TRUNC(G427*I427,2)</f>
        <v>24589.53</v>
      </c>
      <c r="K427" s="234" t="n">
        <f aca="false">J427/$J$1092</f>
        <v>0.00225468295414013</v>
      </c>
      <c r="L427" s="54" t="n">
        <v>935.11</v>
      </c>
      <c r="M427" s="56"/>
      <c r="N427" s="143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  <c r="AA427" s="55"/>
      <c r="AB427" s="55"/>
      <c r="AC427" s="55"/>
      <c r="AD427" s="54"/>
      <c r="AE427" s="54"/>
    </row>
    <row r="428" customFormat="false" ht="15" hidden="false" customHeight="false" outlineLevel="0" collapsed="false">
      <c r="A428" s="168"/>
      <c r="B428" s="228" t="s">
        <v>760</v>
      </c>
      <c r="C428" s="229" t="s">
        <v>761</v>
      </c>
      <c r="D428" s="228" t="s">
        <v>161</v>
      </c>
      <c r="E428" s="228" t="s">
        <v>762</v>
      </c>
      <c r="F428" s="230" t="s">
        <v>167</v>
      </c>
      <c r="G428" s="231" t="n">
        <v>7.56</v>
      </c>
      <c r="H428" s="232" t="n">
        <f aca="false">TRUNC(L428*(1-$C$13),2)</f>
        <v>1450.07</v>
      </c>
      <c r="I428" s="233" t="n">
        <f aca="false">TRUNC((H428*(1+'DADOS GERAIS'!C$19)),2)</f>
        <v>1815.76</v>
      </c>
      <c r="J428" s="233" t="n">
        <f aca="false">TRUNC(G428*I428,2)</f>
        <v>13727.14</v>
      </c>
      <c r="K428" s="234" t="n">
        <f aca="false">J428/$J$1092</f>
        <v>0.0012586799571645</v>
      </c>
      <c r="L428" s="54" t="n">
        <v>1450.07</v>
      </c>
      <c r="M428" s="56"/>
      <c r="N428" s="143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  <c r="AA428" s="55"/>
      <c r="AB428" s="55"/>
      <c r="AC428" s="55"/>
      <c r="AD428" s="54"/>
      <c r="AE428" s="54"/>
    </row>
    <row r="429" customFormat="false" ht="26.85" hidden="false" customHeight="false" outlineLevel="0" collapsed="false">
      <c r="A429" s="168"/>
      <c r="B429" s="228" t="s">
        <v>763</v>
      </c>
      <c r="C429" s="229" t="n">
        <v>100702</v>
      </c>
      <c r="D429" s="228" t="s">
        <v>172</v>
      </c>
      <c r="E429" s="228" t="s">
        <v>764</v>
      </c>
      <c r="F429" s="230" t="s">
        <v>167</v>
      </c>
      <c r="G429" s="231" t="n">
        <v>92.69</v>
      </c>
      <c r="H429" s="232" t="n">
        <f aca="false">TRUNC(L429*(1-$C$13),2)</f>
        <v>657.05</v>
      </c>
      <c r="I429" s="233" t="n">
        <f aca="false">TRUNC((H429*(1+'DADOS GERAIS'!C$19)),2)</f>
        <v>822.75</v>
      </c>
      <c r="J429" s="233" t="n">
        <f aca="false">TRUNC(G429*I429,2)</f>
        <v>76260.69</v>
      </c>
      <c r="K429" s="234" t="n">
        <f aca="false">J429/$J$1092</f>
        <v>0.00699255649920777</v>
      </c>
      <c r="L429" s="54" t="n">
        <v>657.05</v>
      </c>
      <c r="M429" s="56"/>
      <c r="N429" s="207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  <c r="AA429" s="55"/>
      <c r="AB429" s="55"/>
      <c r="AC429" s="55"/>
      <c r="AD429" s="54"/>
      <c r="AE429" s="54"/>
    </row>
    <row r="430" customFormat="false" ht="15" hidden="false" customHeight="false" outlineLevel="0" collapsed="false">
      <c r="A430" s="168"/>
      <c r="B430" s="228" t="s">
        <v>765</v>
      </c>
      <c r="C430" s="229" t="s">
        <v>766</v>
      </c>
      <c r="D430" s="228" t="s">
        <v>161</v>
      </c>
      <c r="E430" s="228" t="s">
        <v>767</v>
      </c>
      <c r="F430" s="230" t="s">
        <v>167</v>
      </c>
      <c r="G430" s="231" t="n">
        <v>15.99</v>
      </c>
      <c r="H430" s="232" t="n">
        <f aca="false">TRUNC(L430*(1-$C$13),2)</f>
        <v>1477.81</v>
      </c>
      <c r="I430" s="233" t="n">
        <f aca="false">TRUNC((H430*(1+'DADOS GERAIS'!C$19)),2)</f>
        <v>1850.49</v>
      </c>
      <c r="J430" s="233" t="n">
        <f aca="false">TRUNC(G430*I430,2)</f>
        <v>29589.33</v>
      </c>
      <c r="K430" s="234" t="n">
        <f aca="false">J430/$J$1092</f>
        <v>0.00271312863545692</v>
      </c>
      <c r="L430" s="54" t="n">
        <v>1477.81</v>
      </c>
      <c r="M430" s="56"/>
      <c r="N430" s="207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  <c r="AA430" s="55"/>
      <c r="AB430" s="55"/>
      <c r="AC430" s="55"/>
      <c r="AD430" s="54"/>
      <c r="AE430" s="54"/>
    </row>
    <row r="431" customFormat="false" ht="26.85" hidden="false" customHeight="false" outlineLevel="0" collapsed="false">
      <c r="A431" s="168"/>
      <c r="B431" s="228" t="s">
        <v>768</v>
      </c>
      <c r="C431" s="229" t="s">
        <v>769</v>
      </c>
      <c r="D431" s="228" t="s">
        <v>161</v>
      </c>
      <c r="E431" s="228" t="s">
        <v>770</v>
      </c>
      <c r="F431" s="230" t="s">
        <v>167</v>
      </c>
      <c r="G431" s="231" t="n">
        <v>1.1</v>
      </c>
      <c r="H431" s="232" t="n">
        <f aca="false">TRUNC(L431*(1-$C$13),2)</f>
        <v>695.38</v>
      </c>
      <c r="I431" s="233" t="n">
        <f aca="false">TRUNC((H431*(1+'DADOS GERAIS'!C$19)),2)</f>
        <v>870.74</v>
      </c>
      <c r="J431" s="233" t="n">
        <f aca="false">TRUNC(G431*I431,2)</f>
        <v>957.81</v>
      </c>
      <c r="K431" s="234" t="n">
        <f aca="false">J431/$J$1092</f>
        <v>8.78242845757912E-005</v>
      </c>
      <c r="L431" s="54" t="n">
        <v>695.38</v>
      </c>
      <c r="M431" s="56"/>
      <c r="N431" s="207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  <c r="AA431" s="55"/>
      <c r="AB431" s="55"/>
      <c r="AC431" s="55"/>
      <c r="AD431" s="54"/>
      <c r="AE431" s="54"/>
    </row>
    <row r="432" customFormat="false" ht="15" hidden="false" customHeight="false" outlineLevel="0" collapsed="false">
      <c r="A432" s="168"/>
      <c r="B432" s="222" t="s">
        <v>771</v>
      </c>
      <c r="C432" s="222"/>
      <c r="D432" s="222"/>
      <c r="E432" s="222" t="s">
        <v>772</v>
      </c>
      <c r="F432" s="222"/>
      <c r="G432" s="223"/>
      <c r="H432" s="224"/>
      <c r="I432" s="222"/>
      <c r="J432" s="225" t="n">
        <f aca="false">SUM(J433:J436)</f>
        <v>105916.83</v>
      </c>
      <c r="K432" s="239" t="n">
        <f aca="false">J432/$J$1092</f>
        <v>0.0097118111308983</v>
      </c>
      <c r="L432" s="54"/>
      <c r="M432" s="56"/>
      <c r="N432" s="207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  <c r="AA432" s="55"/>
      <c r="AB432" s="55"/>
      <c r="AC432" s="55"/>
      <c r="AD432" s="54"/>
      <c r="AE432" s="54"/>
    </row>
    <row r="433" customFormat="false" ht="39.55" hidden="false" customHeight="false" outlineLevel="0" collapsed="false">
      <c r="A433" s="168"/>
      <c r="B433" s="228" t="s">
        <v>773</v>
      </c>
      <c r="C433" s="229" t="n">
        <v>94569</v>
      </c>
      <c r="D433" s="228" t="s">
        <v>172</v>
      </c>
      <c r="E433" s="228" t="s">
        <v>774</v>
      </c>
      <c r="F433" s="230" t="s">
        <v>167</v>
      </c>
      <c r="G433" s="231" t="n">
        <v>10.08</v>
      </c>
      <c r="H433" s="232" t="n">
        <f aca="false">TRUNC(L433*(1-$C$13),2)</f>
        <v>786.46</v>
      </c>
      <c r="I433" s="233" t="n">
        <f aca="false">TRUNC((H433*(1+'DADOS GERAIS'!C$19)),2)</f>
        <v>984.79</v>
      </c>
      <c r="J433" s="233" t="n">
        <f aca="false">TRUNC(G433*I433,2)</f>
        <v>9926.68</v>
      </c>
      <c r="K433" s="234" t="n">
        <f aca="false">J433/$J$1092</f>
        <v>0.000910205123367698</v>
      </c>
      <c r="L433" s="54" t="n">
        <v>786.46</v>
      </c>
      <c r="M433" s="56"/>
      <c r="N433" s="207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  <c r="AA433" s="55"/>
      <c r="AB433" s="55"/>
      <c r="AC433" s="55"/>
      <c r="AD433" s="54"/>
      <c r="AE433" s="54"/>
    </row>
    <row r="434" customFormat="false" ht="39.55" hidden="false" customHeight="false" outlineLevel="0" collapsed="false">
      <c r="A434" s="168"/>
      <c r="B434" s="228" t="s">
        <v>775</v>
      </c>
      <c r="C434" s="229" t="n">
        <v>100674</v>
      </c>
      <c r="D434" s="228" t="s">
        <v>172</v>
      </c>
      <c r="E434" s="228" t="s">
        <v>776</v>
      </c>
      <c r="F434" s="230" t="s">
        <v>167</v>
      </c>
      <c r="G434" s="231" t="n">
        <v>12</v>
      </c>
      <c r="H434" s="232" t="n">
        <f aca="false">TRUNC(L434*(1-$C$13),2)</f>
        <v>909.67</v>
      </c>
      <c r="I434" s="233" t="n">
        <f aca="false">TRUNC((H434*(1+'DADOS GERAIS'!C$19)),2)</f>
        <v>1139.07</v>
      </c>
      <c r="J434" s="233" t="n">
        <f aca="false">TRUNC(G434*I434,2)</f>
        <v>13668.84</v>
      </c>
      <c r="K434" s="234" t="n">
        <f aca="false">J434/$J$1092</f>
        <v>0.00125333426669272</v>
      </c>
      <c r="L434" s="54" t="n">
        <v>909.67</v>
      </c>
      <c r="M434" s="56"/>
      <c r="N434" s="207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  <c r="AA434" s="55"/>
      <c r="AB434" s="55"/>
      <c r="AC434" s="55"/>
      <c r="AD434" s="54"/>
      <c r="AE434" s="54"/>
    </row>
    <row r="435" customFormat="false" ht="15" hidden="false" customHeight="false" outlineLevel="0" collapsed="false">
      <c r="A435" s="168"/>
      <c r="B435" s="228" t="s">
        <v>777</v>
      </c>
      <c r="C435" s="229" t="s">
        <v>778</v>
      </c>
      <c r="D435" s="228" t="s">
        <v>161</v>
      </c>
      <c r="E435" s="228" t="s">
        <v>779</v>
      </c>
      <c r="F435" s="230" t="s">
        <v>167</v>
      </c>
      <c r="G435" s="231" t="n">
        <v>16.8</v>
      </c>
      <c r="H435" s="232" t="n">
        <f aca="false">TRUNC(L435*(1-$C$13),2)</f>
        <v>757.66</v>
      </c>
      <c r="I435" s="233" t="n">
        <f aca="false">TRUNC((H435*(1+'DADOS GERAIS'!C$19)),2)</f>
        <v>948.73</v>
      </c>
      <c r="J435" s="233" t="n">
        <f aca="false">TRUNC(G435*I435,2)</f>
        <v>15938.66</v>
      </c>
      <c r="K435" s="234" t="n">
        <f aca="false">J435/$J$1092</f>
        <v>0.00146146042701243</v>
      </c>
      <c r="L435" s="54" t="n">
        <v>757.66</v>
      </c>
      <c r="M435" s="56"/>
      <c r="N435" s="207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  <c r="AA435" s="55"/>
      <c r="AB435" s="55"/>
      <c r="AC435" s="55"/>
      <c r="AD435" s="54"/>
      <c r="AE435" s="54"/>
    </row>
    <row r="436" customFormat="false" ht="52.2" hidden="false" customHeight="false" outlineLevel="0" collapsed="false">
      <c r="A436" s="168"/>
      <c r="B436" s="228" t="s">
        <v>780</v>
      </c>
      <c r="C436" s="229" t="n">
        <v>94570</v>
      </c>
      <c r="D436" s="228" t="s">
        <v>172</v>
      </c>
      <c r="E436" s="228" t="s">
        <v>781</v>
      </c>
      <c r="F436" s="230" t="s">
        <v>167</v>
      </c>
      <c r="G436" s="231" t="n">
        <v>126.9</v>
      </c>
      <c r="H436" s="232" t="n">
        <f aca="false">TRUNC(L436*(1-$C$13),2)</f>
        <v>417.76</v>
      </c>
      <c r="I436" s="233" t="n">
        <f aca="false">TRUNC((H436*(1+'DADOS GERAIS'!C$19)),2)</f>
        <v>523.11</v>
      </c>
      <c r="J436" s="233" t="n">
        <f aca="false">TRUNC(G436*I436,2)</f>
        <v>66382.65</v>
      </c>
      <c r="K436" s="234" t="n">
        <f aca="false">J436/$J$1092</f>
        <v>0.00608681131382544</v>
      </c>
      <c r="L436" s="54" t="n">
        <v>417.76</v>
      </c>
      <c r="M436" s="56"/>
      <c r="N436" s="207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  <c r="AA436" s="55"/>
      <c r="AB436" s="55"/>
      <c r="AC436" s="55"/>
      <c r="AD436" s="54"/>
      <c r="AE436" s="54"/>
    </row>
    <row r="437" customFormat="false" ht="15" hidden="false" customHeight="false" outlineLevel="0" collapsed="false">
      <c r="A437" s="168"/>
      <c r="B437" s="222" t="s">
        <v>782</v>
      </c>
      <c r="C437" s="222"/>
      <c r="D437" s="222"/>
      <c r="E437" s="222" t="s">
        <v>783</v>
      </c>
      <c r="F437" s="222"/>
      <c r="G437" s="223"/>
      <c r="H437" s="224"/>
      <c r="I437" s="222"/>
      <c r="J437" s="225" t="n">
        <f aca="false">J438</f>
        <v>2658.34</v>
      </c>
      <c r="K437" s="239" t="n">
        <f aca="false">J437/$J$1092</f>
        <v>0.000243750648520279</v>
      </c>
      <c r="L437" s="54"/>
      <c r="M437" s="56"/>
      <c r="N437" s="207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  <c r="AA437" s="55"/>
      <c r="AB437" s="55"/>
      <c r="AC437" s="55"/>
      <c r="AD437" s="54"/>
      <c r="AE437" s="54"/>
    </row>
    <row r="438" customFormat="false" ht="15" hidden="false" customHeight="false" outlineLevel="0" collapsed="false">
      <c r="A438" s="168"/>
      <c r="B438" s="222" t="s">
        <v>784</v>
      </c>
      <c r="C438" s="222"/>
      <c r="D438" s="222"/>
      <c r="E438" s="222" t="s">
        <v>785</v>
      </c>
      <c r="F438" s="222"/>
      <c r="G438" s="223"/>
      <c r="H438" s="224"/>
      <c r="I438" s="222"/>
      <c r="J438" s="225" t="n">
        <f aca="false">SUM(J439)</f>
        <v>2658.34</v>
      </c>
      <c r="K438" s="239" t="n">
        <f aca="false">J438/$J$1092</f>
        <v>0.000243750648520279</v>
      </c>
      <c r="L438" s="54"/>
      <c r="M438" s="56"/>
      <c r="N438" s="207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  <c r="AA438" s="55"/>
      <c r="AB438" s="55"/>
      <c r="AC438" s="55"/>
      <c r="AD438" s="54"/>
      <c r="AE438" s="54"/>
    </row>
    <row r="439" customFormat="false" ht="39.55" hidden="false" customHeight="false" outlineLevel="0" collapsed="false">
      <c r="A439" s="168"/>
      <c r="B439" s="228" t="s">
        <v>786</v>
      </c>
      <c r="C439" s="229" t="s">
        <v>787</v>
      </c>
      <c r="D439" s="228" t="s">
        <v>161</v>
      </c>
      <c r="E439" s="228" t="s">
        <v>788</v>
      </c>
      <c r="F439" s="230" t="s">
        <v>167</v>
      </c>
      <c r="G439" s="231" t="n">
        <v>3.15</v>
      </c>
      <c r="H439" s="232" t="n">
        <f aca="false">TRUNC(L439*(1-$C$13),2)</f>
        <v>673.96</v>
      </c>
      <c r="I439" s="233" t="n">
        <f aca="false">TRUNC((H439*(1+'DADOS GERAIS'!C$19)),2)</f>
        <v>843.92</v>
      </c>
      <c r="J439" s="233" t="n">
        <f aca="false">TRUNC(G439*I439,2)</f>
        <v>2658.34</v>
      </c>
      <c r="K439" s="234" t="n">
        <f aca="false">J439/$J$1092</f>
        <v>0.000243750648520279</v>
      </c>
      <c r="L439" s="54" t="n">
        <v>673.96</v>
      </c>
      <c r="M439" s="56"/>
      <c r="N439" s="207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  <c r="AA439" s="55"/>
      <c r="AB439" s="55"/>
      <c r="AC439" s="55"/>
      <c r="AD439" s="54"/>
      <c r="AE439" s="54"/>
    </row>
    <row r="440" customFormat="false" ht="15" hidden="false" customHeight="false" outlineLevel="0" collapsed="false">
      <c r="A440" s="168"/>
      <c r="B440" s="222" t="s">
        <v>789</v>
      </c>
      <c r="C440" s="222"/>
      <c r="D440" s="222"/>
      <c r="E440" s="222" t="s">
        <v>790</v>
      </c>
      <c r="F440" s="222"/>
      <c r="G440" s="223"/>
      <c r="H440" s="224"/>
      <c r="I440" s="222"/>
      <c r="J440" s="225" t="n">
        <f aca="false">SUM(J441:J447)</f>
        <v>130773.43</v>
      </c>
      <c r="K440" s="239" t="n">
        <f aca="false">J440/$J$1092</f>
        <v>0.0119909824821962</v>
      </c>
      <c r="L440" s="54"/>
      <c r="M440" s="56"/>
      <c r="N440" s="207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  <c r="AA440" s="55"/>
      <c r="AB440" s="55"/>
      <c r="AC440" s="55"/>
      <c r="AD440" s="54"/>
      <c r="AE440" s="54"/>
    </row>
    <row r="441" customFormat="false" ht="15" hidden="false" customHeight="false" outlineLevel="0" collapsed="false">
      <c r="A441" s="168"/>
      <c r="B441" s="228" t="s">
        <v>791</v>
      </c>
      <c r="C441" s="229" t="s">
        <v>792</v>
      </c>
      <c r="D441" s="228" t="s">
        <v>161</v>
      </c>
      <c r="E441" s="228" t="s">
        <v>793</v>
      </c>
      <c r="F441" s="230" t="s">
        <v>174</v>
      </c>
      <c r="G441" s="231" t="n">
        <v>4</v>
      </c>
      <c r="H441" s="232" t="n">
        <f aca="false">TRUNC(L441*(1-$C$13),2)</f>
        <v>586.52</v>
      </c>
      <c r="I441" s="233" t="n">
        <f aca="false">TRUNC((H441*(1+'DADOS GERAIS'!C$19)),2)</f>
        <v>734.43</v>
      </c>
      <c r="J441" s="233" t="n">
        <f aca="false">TRUNC(G441*I441,2)</f>
        <v>2937.72</v>
      </c>
      <c r="K441" s="234" t="n">
        <f aca="false">J441/$J$1092</f>
        <v>0.00026936778409496</v>
      </c>
      <c r="L441" s="54" t="n">
        <v>586.52</v>
      </c>
      <c r="M441" s="56"/>
      <c r="N441" s="207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  <c r="AA441" s="55"/>
      <c r="AB441" s="55"/>
      <c r="AC441" s="55"/>
      <c r="AD441" s="54"/>
      <c r="AE441" s="54"/>
    </row>
    <row r="442" customFormat="false" ht="15" hidden="false" customHeight="false" outlineLevel="0" collapsed="false">
      <c r="A442" s="168"/>
      <c r="B442" s="228" t="s">
        <v>794</v>
      </c>
      <c r="C442" s="229" t="s">
        <v>795</v>
      </c>
      <c r="D442" s="228" t="s">
        <v>161</v>
      </c>
      <c r="E442" s="228" t="s">
        <v>796</v>
      </c>
      <c r="F442" s="230" t="s">
        <v>174</v>
      </c>
      <c r="G442" s="231" t="n">
        <v>8</v>
      </c>
      <c r="H442" s="232" t="n">
        <f aca="false">TRUNC(L442*(1-$C$13),2)</f>
        <v>113.11</v>
      </c>
      <c r="I442" s="233" t="n">
        <f aca="false">TRUNC((H442*(1+'DADOS GERAIS'!C$19)),2)</f>
        <v>141.63</v>
      </c>
      <c r="J442" s="233" t="n">
        <f aca="false">TRUNC(G442*I442,2)</f>
        <v>1133.04</v>
      </c>
      <c r="K442" s="234" t="n">
        <f aca="false">J442/$J$1092</f>
        <v>0.000103891614616421</v>
      </c>
      <c r="L442" s="54" t="n">
        <v>113.11</v>
      </c>
      <c r="M442" s="56"/>
      <c r="N442" s="207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  <c r="AA442" s="55"/>
      <c r="AB442" s="55"/>
      <c r="AC442" s="55"/>
      <c r="AD442" s="54"/>
      <c r="AE442" s="54"/>
    </row>
    <row r="443" customFormat="false" ht="15" hidden="false" customHeight="false" outlineLevel="0" collapsed="false">
      <c r="A443" s="168"/>
      <c r="B443" s="228" t="s">
        <v>797</v>
      </c>
      <c r="C443" s="229" t="s">
        <v>798</v>
      </c>
      <c r="D443" s="228" t="s">
        <v>161</v>
      </c>
      <c r="E443" s="228" t="s">
        <v>799</v>
      </c>
      <c r="F443" s="230" t="s">
        <v>216</v>
      </c>
      <c r="G443" s="231" t="n">
        <v>544.02</v>
      </c>
      <c r="H443" s="232" t="n">
        <f aca="false">TRUNC(L443*(1-$C$13),2)</f>
        <v>137.68</v>
      </c>
      <c r="I443" s="233" t="n">
        <f aca="false">TRUNC((H443*(1+'DADOS GERAIS'!C$19)),2)</f>
        <v>172.4</v>
      </c>
      <c r="J443" s="233" t="n">
        <f aca="false">TRUNC(G443*I443,2)</f>
        <v>93789.04</v>
      </c>
      <c r="K443" s="234" t="n">
        <f aca="false">J443/$J$1092</f>
        <v>0.00859978005977205</v>
      </c>
      <c r="L443" s="54" t="n">
        <v>137.68</v>
      </c>
      <c r="M443" s="56"/>
      <c r="N443" s="207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  <c r="AA443" s="55"/>
      <c r="AB443" s="55"/>
      <c r="AC443" s="55"/>
      <c r="AD443" s="54"/>
      <c r="AE443" s="54"/>
    </row>
    <row r="444" customFormat="false" ht="15" hidden="false" customHeight="false" outlineLevel="0" collapsed="false">
      <c r="A444" s="168"/>
      <c r="B444" s="228" t="s">
        <v>800</v>
      </c>
      <c r="C444" s="229" t="s">
        <v>801</v>
      </c>
      <c r="D444" s="228" t="s">
        <v>161</v>
      </c>
      <c r="E444" s="228" t="s">
        <v>802</v>
      </c>
      <c r="F444" s="230" t="s">
        <v>174</v>
      </c>
      <c r="G444" s="231" t="n">
        <v>67</v>
      </c>
      <c r="H444" s="232" t="n">
        <f aca="false">TRUNC(L444*(1-$C$13),2)</f>
        <v>313.08</v>
      </c>
      <c r="I444" s="233" t="n">
        <f aca="false">TRUNC((H444*(1+'DADOS GERAIS'!C$19)),2)</f>
        <v>392.03</v>
      </c>
      <c r="J444" s="233" t="n">
        <f aca="false">TRUNC(G444*I444,2)</f>
        <v>26266.01</v>
      </c>
      <c r="K444" s="234" t="n">
        <f aca="false">J444/$J$1092</f>
        <v>0.002408404106149</v>
      </c>
      <c r="L444" s="54" t="n">
        <v>313.08</v>
      </c>
      <c r="M444" s="56"/>
      <c r="N444" s="207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  <c r="AA444" s="55"/>
      <c r="AB444" s="55"/>
      <c r="AC444" s="55"/>
      <c r="AD444" s="54"/>
      <c r="AE444" s="54"/>
    </row>
    <row r="445" customFormat="false" ht="15" hidden="false" customHeight="false" outlineLevel="0" collapsed="false">
      <c r="A445" s="168"/>
      <c r="B445" s="228" t="s">
        <v>803</v>
      </c>
      <c r="C445" s="229" t="n">
        <v>100705</v>
      </c>
      <c r="D445" s="228" t="s">
        <v>172</v>
      </c>
      <c r="E445" s="228" t="s">
        <v>804</v>
      </c>
      <c r="F445" s="230" t="s">
        <v>174</v>
      </c>
      <c r="G445" s="231" t="n">
        <v>21</v>
      </c>
      <c r="H445" s="232" t="n">
        <f aca="false">TRUNC(L445*(1-$C$13),2)</f>
        <v>76.26</v>
      </c>
      <c r="I445" s="233" t="n">
        <f aca="false">TRUNC((H445*(1+'DADOS GERAIS'!C$19)),2)</f>
        <v>95.49</v>
      </c>
      <c r="J445" s="233" t="n">
        <f aca="false">TRUNC(G445*I445,2)</f>
        <v>2005.29</v>
      </c>
      <c r="K445" s="234" t="n">
        <f aca="false">J445/$J$1092</f>
        <v>0.000183870662884067</v>
      </c>
      <c r="L445" s="54" t="n">
        <v>76.26</v>
      </c>
      <c r="M445" s="56"/>
      <c r="N445" s="207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  <c r="AA445" s="55"/>
      <c r="AB445" s="55"/>
      <c r="AC445" s="55"/>
      <c r="AD445" s="54"/>
      <c r="AE445" s="54"/>
    </row>
    <row r="446" customFormat="false" ht="26.85" hidden="false" customHeight="false" outlineLevel="0" collapsed="false">
      <c r="A446" s="168"/>
      <c r="B446" s="228" t="s">
        <v>805</v>
      </c>
      <c r="C446" s="229" t="s">
        <v>806</v>
      </c>
      <c r="D446" s="228" t="s">
        <v>161</v>
      </c>
      <c r="E446" s="228" t="s">
        <v>807</v>
      </c>
      <c r="F446" s="230" t="s">
        <v>174</v>
      </c>
      <c r="G446" s="231" t="n">
        <v>19</v>
      </c>
      <c r="H446" s="232" t="n">
        <f aca="false">TRUNC(L446*(1-$C$13),2)</f>
        <v>123.84</v>
      </c>
      <c r="I446" s="233" t="n">
        <f aca="false">TRUNC((H446*(1+'DADOS GERAIS'!C$19)),2)</f>
        <v>155.07</v>
      </c>
      <c r="J446" s="233" t="n">
        <f aca="false">TRUNC(G446*I446,2)</f>
        <v>2946.33</v>
      </c>
      <c r="K446" s="234" t="n">
        <f aca="false">J446/$J$1092</f>
        <v>0.000270157259137189</v>
      </c>
      <c r="L446" s="54" t="n">
        <v>123.84</v>
      </c>
      <c r="M446" s="56"/>
      <c r="N446" s="207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54"/>
      <c r="AE446" s="54"/>
    </row>
    <row r="447" customFormat="false" ht="15" hidden="false" customHeight="false" outlineLevel="0" collapsed="false">
      <c r="A447" s="168"/>
      <c r="B447" s="228" t="s">
        <v>808</v>
      </c>
      <c r="C447" s="229" t="s">
        <v>809</v>
      </c>
      <c r="D447" s="228" t="s">
        <v>161</v>
      </c>
      <c r="E447" s="228" t="s">
        <v>810</v>
      </c>
      <c r="F447" s="230" t="s">
        <v>811</v>
      </c>
      <c r="G447" s="231" t="n">
        <v>1</v>
      </c>
      <c r="H447" s="232" t="n">
        <f aca="false">TRUNC(L447*(1-$C$13),2)</f>
        <v>1354.43</v>
      </c>
      <c r="I447" s="233" t="n">
        <f aca="false">TRUNC((H447*(1+'DADOS GERAIS'!C$19)),2)</f>
        <v>1696</v>
      </c>
      <c r="J447" s="233" t="n">
        <f aca="false">TRUNC(G447*I447,2)</f>
        <v>1696</v>
      </c>
      <c r="K447" s="234" t="n">
        <f aca="false">J447/$J$1092</f>
        <v>0.000155510995542479</v>
      </c>
      <c r="L447" s="54" t="n">
        <v>1354.43</v>
      </c>
      <c r="M447" s="56"/>
      <c r="N447" s="207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4"/>
      <c r="AE447" s="54"/>
    </row>
    <row r="448" customFormat="false" ht="15" hidden="false" customHeight="false" outlineLevel="0" collapsed="false">
      <c r="A448" s="168"/>
      <c r="B448" s="222" t="s">
        <v>812</v>
      </c>
      <c r="C448" s="222"/>
      <c r="D448" s="222"/>
      <c r="E448" s="222" t="s">
        <v>813</v>
      </c>
      <c r="F448" s="222"/>
      <c r="G448" s="223"/>
      <c r="H448" s="224"/>
      <c r="I448" s="222"/>
      <c r="J448" s="225" t="n">
        <f aca="false">SUM(J449)</f>
        <v>84297.55</v>
      </c>
      <c r="K448" s="239" t="n">
        <f aca="false">J448/$J$1092</f>
        <v>0.00772947872776645</v>
      </c>
      <c r="L448" s="54"/>
      <c r="M448" s="56"/>
      <c r="N448" s="207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  <c r="AA448" s="55"/>
      <c r="AB448" s="55"/>
      <c r="AC448" s="55"/>
      <c r="AD448" s="54"/>
      <c r="AE448" s="54"/>
    </row>
    <row r="449" customFormat="false" ht="15" hidden="false" customHeight="false" outlineLevel="0" collapsed="false">
      <c r="A449" s="168"/>
      <c r="B449" s="228" t="s">
        <v>814</v>
      </c>
      <c r="C449" s="229" t="s">
        <v>815</v>
      </c>
      <c r="D449" s="228" t="s">
        <v>161</v>
      </c>
      <c r="E449" s="228" t="s">
        <v>816</v>
      </c>
      <c r="F449" s="230" t="s">
        <v>817</v>
      </c>
      <c r="G449" s="231" t="n">
        <v>212.08</v>
      </c>
      <c r="H449" s="232" t="n">
        <f aca="false">TRUNC(L449*(1-$C$13),2)</f>
        <v>317.43</v>
      </c>
      <c r="I449" s="233" t="n">
        <f aca="false">TRUNC((H449*(1+'DADOS GERAIS'!C$19)),2)</f>
        <v>397.48</v>
      </c>
      <c r="J449" s="233" t="n">
        <f aca="false">TRUNC(G449*I449,2)</f>
        <v>84297.55</v>
      </c>
      <c r="K449" s="234" t="n">
        <f aca="false">J449/$J$1092</f>
        <v>0.00772947872776645</v>
      </c>
      <c r="L449" s="54" t="n">
        <v>317.43</v>
      </c>
      <c r="M449" s="56"/>
      <c r="N449" s="207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  <c r="AA449" s="55"/>
      <c r="AB449" s="55"/>
      <c r="AC449" s="55"/>
      <c r="AD449" s="54"/>
      <c r="AE449" s="54"/>
    </row>
    <row r="450" customFormat="false" ht="15" hidden="false" customHeight="false" outlineLevel="0" collapsed="false">
      <c r="A450" s="168"/>
      <c r="B450" s="222" t="s">
        <v>818</v>
      </c>
      <c r="C450" s="222"/>
      <c r="D450" s="222"/>
      <c r="E450" s="222" t="s">
        <v>819</v>
      </c>
      <c r="F450" s="222"/>
      <c r="G450" s="223"/>
      <c r="H450" s="224"/>
      <c r="I450" s="222"/>
      <c r="J450" s="225" t="n">
        <f aca="false">SUM(J451:J453)</f>
        <v>34290.26</v>
      </c>
      <c r="K450" s="239" t="n">
        <f aca="false">J450/$J$1092</f>
        <v>0.00314417008844956</v>
      </c>
      <c r="L450" s="54"/>
      <c r="M450" s="56"/>
      <c r="N450" s="207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  <c r="AA450" s="55"/>
      <c r="AB450" s="55"/>
      <c r="AC450" s="55"/>
      <c r="AD450" s="54"/>
      <c r="AE450" s="54"/>
    </row>
    <row r="451" customFormat="false" ht="26.85" hidden="false" customHeight="false" outlineLevel="0" collapsed="false">
      <c r="A451" s="168"/>
      <c r="B451" s="228" t="s">
        <v>820</v>
      </c>
      <c r="C451" s="229" t="s">
        <v>821</v>
      </c>
      <c r="D451" s="228" t="s">
        <v>161</v>
      </c>
      <c r="E451" s="228" t="s">
        <v>822</v>
      </c>
      <c r="F451" s="230" t="s">
        <v>174</v>
      </c>
      <c r="G451" s="231" t="n">
        <v>8</v>
      </c>
      <c r="H451" s="232" t="n">
        <f aca="false">TRUNC(L451*(1-$C$13),2)</f>
        <v>2004.26</v>
      </c>
      <c r="I451" s="233" t="n">
        <f aca="false">TRUNC((H451*(1+'DADOS GERAIS'!C$19)),2)</f>
        <v>2509.71</v>
      </c>
      <c r="J451" s="233" t="n">
        <f aca="false">TRUNC(G451*I451,2)</f>
        <v>20077.68</v>
      </c>
      <c r="K451" s="234" t="n">
        <f aca="false">J451/$J$1092</f>
        <v>0.00184097877652318</v>
      </c>
      <c r="L451" s="54" t="n">
        <v>2004.26</v>
      </c>
      <c r="M451" s="56"/>
      <c r="N451" s="207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  <c r="AA451" s="55"/>
      <c r="AB451" s="55"/>
      <c r="AC451" s="55"/>
      <c r="AD451" s="54"/>
      <c r="AE451" s="54"/>
    </row>
    <row r="452" customFormat="false" ht="26.85" hidden="false" customHeight="false" outlineLevel="0" collapsed="false">
      <c r="A452" s="168"/>
      <c r="B452" s="228" t="s">
        <v>823</v>
      </c>
      <c r="C452" s="229" t="s">
        <v>824</v>
      </c>
      <c r="D452" s="228" t="s">
        <v>161</v>
      </c>
      <c r="E452" s="228" t="s">
        <v>825</v>
      </c>
      <c r="F452" s="230" t="s">
        <v>189</v>
      </c>
      <c r="G452" s="231" t="n">
        <f aca="false">TRUNC(3*0.9*3,2)</f>
        <v>8.1</v>
      </c>
      <c r="H452" s="232" t="n">
        <f aca="false">TRUNC(L452*(1-$C$13),2)</f>
        <v>331.77</v>
      </c>
      <c r="I452" s="233" t="n">
        <f aca="false">TRUNC((H452*(1+'DADOS GERAIS'!C$19)),2)</f>
        <v>415.43</v>
      </c>
      <c r="J452" s="233" t="n">
        <f aca="false">TRUNC(G452*I452,2)</f>
        <v>3364.98</v>
      </c>
      <c r="K452" s="234" t="n">
        <f aca="false">J452/$J$1092</f>
        <v>0.00030854445152154</v>
      </c>
      <c r="L452" s="54" t="n">
        <v>331.77</v>
      </c>
      <c r="M452" s="56"/>
      <c r="N452" s="207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54"/>
      <c r="AE452" s="54"/>
    </row>
    <row r="453" customFormat="false" ht="39.55" hidden="false" customHeight="false" outlineLevel="0" collapsed="false">
      <c r="A453" s="168"/>
      <c r="B453" s="228" t="s">
        <v>826</v>
      </c>
      <c r="C453" s="229" t="s">
        <v>827</v>
      </c>
      <c r="D453" s="228" t="s">
        <v>828</v>
      </c>
      <c r="E453" s="228" t="s">
        <v>829</v>
      </c>
      <c r="F453" s="230" t="s">
        <v>167</v>
      </c>
      <c r="G453" s="231" t="n">
        <v>11.07</v>
      </c>
      <c r="H453" s="232" t="n">
        <f aca="false">TRUNC(L453*(1-$C$13),2)</f>
        <v>782.56</v>
      </c>
      <c r="I453" s="233" t="n">
        <f aca="false">TRUNC((H453*(1+'DADOS GERAIS'!C$19)),2)</f>
        <v>979.91</v>
      </c>
      <c r="J453" s="233" t="n">
        <f aca="false">TRUNC(G453*I453,2)</f>
        <v>10847.6</v>
      </c>
      <c r="K453" s="234" t="n">
        <f aca="false">J453/$J$1092</f>
        <v>0.000994646860404832</v>
      </c>
      <c r="L453" s="54" t="n">
        <v>782.56</v>
      </c>
      <c r="M453" s="56"/>
      <c r="N453" s="207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  <c r="AA453" s="55"/>
      <c r="AB453" s="55"/>
      <c r="AC453" s="55"/>
      <c r="AD453" s="54"/>
      <c r="AE453" s="54"/>
    </row>
    <row r="454" customFormat="false" ht="15" hidden="false" customHeight="false" outlineLevel="0" collapsed="false">
      <c r="A454" s="168"/>
      <c r="B454" s="222" t="n">
        <v>8</v>
      </c>
      <c r="C454" s="222"/>
      <c r="D454" s="222"/>
      <c r="E454" s="222" t="s">
        <v>830</v>
      </c>
      <c r="F454" s="222"/>
      <c r="G454" s="223"/>
      <c r="H454" s="224"/>
      <c r="I454" s="222"/>
      <c r="J454" s="225" t="n">
        <f aca="false">J455+J459+J462</f>
        <v>273332.04</v>
      </c>
      <c r="K454" s="239" t="n">
        <f aca="false">J454/$J$1092</f>
        <v>0.0250625811639485</v>
      </c>
      <c r="L454" s="54"/>
      <c r="M454" s="56"/>
      <c r="N454" s="207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  <c r="AA454" s="55"/>
      <c r="AB454" s="55"/>
      <c r="AC454" s="55"/>
      <c r="AD454" s="54"/>
      <c r="AE454" s="54"/>
    </row>
    <row r="455" customFormat="false" ht="15" hidden="false" customHeight="false" outlineLevel="0" collapsed="false">
      <c r="A455" s="168"/>
      <c r="B455" s="222" t="s">
        <v>831</v>
      </c>
      <c r="C455" s="222"/>
      <c r="D455" s="222"/>
      <c r="E455" s="222" t="s">
        <v>832</v>
      </c>
      <c r="F455" s="222"/>
      <c r="G455" s="223"/>
      <c r="H455" s="224"/>
      <c r="I455" s="222"/>
      <c r="J455" s="225" t="n">
        <f aca="false">SUM(J456:J458)</f>
        <v>209473.51</v>
      </c>
      <c r="K455" s="239" t="n">
        <f aca="false">J455/$J$1092</f>
        <v>0.0192072134904938</v>
      </c>
      <c r="L455" s="54"/>
      <c r="M455" s="56"/>
      <c r="N455" s="207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  <c r="AA455" s="55"/>
      <c r="AB455" s="55"/>
      <c r="AC455" s="55"/>
      <c r="AD455" s="54"/>
      <c r="AE455" s="54"/>
    </row>
    <row r="456" customFormat="false" ht="39.55" hidden="false" customHeight="false" outlineLevel="0" collapsed="false">
      <c r="A456" s="168"/>
      <c r="B456" s="228" t="s">
        <v>833</v>
      </c>
      <c r="C456" s="229" t="n">
        <v>87905</v>
      </c>
      <c r="D456" s="228" t="s">
        <v>172</v>
      </c>
      <c r="E456" s="228" t="s">
        <v>723</v>
      </c>
      <c r="F456" s="230" t="s">
        <v>167</v>
      </c>
      <c r="G456" s="231" t="n">
        <v>5162.58</v>
      </c>
      <c r="H456" s="232" t="n">
        <f aca="false">TRUNC(L456*(1-$C$13),2)</f>
        <v>8.45</v>
      </c>
      <c r="I456" s="233" t="n">
        <f aca="false">TRUNC((H456*(1+'DADOS GERAIS'!C$19)),2)</f>
        <v>10.58</v>
      </c>
      <c r="J456" s="233" t="n">
        <f aca="false">TRUNC(G456*I456,2)</f>
        <v>54620.09</v>
      </c>
      <c r="K456" s="234" t="n">
        <f aca="false">J456/$J$1092</f>
        <v>0.00500826920549517</v>
      </c>
      <c r="L456" s="54" t="n">
        <v>8.45</v>
      </c>
      <c r="M456" s="56"/>
      <c r="N456" s="207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  <c r="AA456" s="55"/>
      <c r="AB456" s="55"/>
      <c r="AC456" s="55"/>
      <c r="AD456" s="54"/>
      <c r="AE456" s="54"/>
    </row>
    <row r="457" customFormat="false" ht="26.85" hidden="false" customHeight="false" outlineLevel="0" collapsed="false">
      <c r="A457" s="168"/>
      <c r="B457" s="228" t="s">
        <v>834</v>
      </c>
      <c r="C457" s="229" t="n">
        <v>104958</v>
      </c>
      <c r="D457" s="228" t="s">
        <v>172</v>
      </c>
      <c r="E457" s="228" t="s">
        <v>725</v>
      </c>
      <c r="F457" s="230" t="s">
        <v>167</v>
      </c>
      <c r="G457" s="231" t="n">
        <v>5071.5</v>
      </c>
      <c r="H457" s="232" t="n">
        <f aca="false">TRUNC(L457*(1-$C$13),2)</f>
        <v>23.97</v>
      </c>
      <c r="I457" s="233" t="n">
        <f aca="false">TRUNC((H457*(1+'DADOS GERAIS'!C$19)),2)</f>
        <v>30.01</v>
      </c>
      <c r="J457" s="233" t="n">
        <f aca="false">TRUNC(G457*I457,2)</f>
        <v>152195.71</v>
      </c>
      <c r="K457" s="234" t="n">
        <f aca="false">J457/$J$1092</f>
        <v>0.0139552514029448</v>
      </c>
      <c r="L457" s="54" t="n">
        <v>23.97</v>
      </c>
      <c r="M457" s="56"/>
      <c r="N457" s="207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  <c r="AA457" s="55"/>
      <c r="AB457" s="55"/>
      <c r="AC457" s="55"/>
      <c r="AD457" s="54"/>
      <c r="AE457" s="54"/>
    </row>
    <row r="458" customFormat="false" ht="26.85" hidden="false" customHeight="false" outlineLevel="0" collapsed="false">
      <c r="A458" s="168"/>
      <c r="B458" s="228" t="s">
        <v>835</v>
      </c>
      <c r="C458" s="229" t="n">
        <v>87553</v>
      </c>
      <c r="D458" s="228" t="s">
        <v>172</v>
      </c>
      <c r="E458" s="228" t="s">
        <v>836</v>
      </c>
      <c r="F458" s="230" t="s">
        <v>167</v>
      </c>
      <c r="G458" s="231" t="n">
        <v>91.08</v>
      </c>
      <c r="H458" s="232" t="n">
        <f aca="false">TRUNC(L458*(1-$C$13),2)</f>
        <v>23.31</v>
      </c>
      <c r="I458" s="233" t="n">
        <f aca="false">TRUNC((H458*(1+'DADOS GERAIS'!C$19)),2)</f>
        <v>29.18</v>
      </c>
      <c r="J458" s="233" t="n">
        <f aca="false">TRUNC(G458*I458,2)</f>
        <v>2657.71</v>
      </c>
      <c r="K458" s="234" t="n">
        <f aca="false">J458/$J$1092</f>
        <v>0.000243692882053775</v>
      </c>
      <c r="L458" s="54" t="n">
        <v>23.31</v>
      </c>
      <c r="M458" s="56"/>
      <c r="N458" s="207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  <c r="AA458" s="55"/>
      <c r="AB458" s="55"/>
      <c r="AC458" s="55"/>
      <c r="AD458" s="54"/>
      <c r="AE458" s="54"/>
    </row>
    <row r="459" customFormat="false" ht="15" hidden="false" customHeight="false" outlineLevel="0" collapsed="false">
      <c r="A459" s="168"/>
      <c r="B459" s="222" t="s">
        <v>837</v>
      </c>
      <c r="C459" s="222"/>
      <c r="D459" s="222"/>
      <c r="E459" s="222" t="s">
        <v>838</v>
      </c>
      <c r="F459" s="222"/>
      <c r="G459" s="223"/>
      <c r="H459" s="224"/>
      <c r="I459" s="222"/>
      <c r="J459" s="225" t="n">
        <f aca="false">SUM(J460:J461)</f>
        <v>55906.81</v>
      </c>
      <c r="K459" s="239" t="n">
        <f aca="false">J459/$J$1092</f>
        <v>0.00512625217022655</v>
      </c>
      <c r="L459" s="54"/>
      <c r="M459" s="56"/>
      <c r="N459" s="207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  <c r="AA459" s="55"/>
      <c r="AB459" s="55"/>
      <c r="AC459" s="55"/>
      <c r="AD459" s="54"/>
      <c r="AE459" s="54"/>
    </row>
    <row r="460" customFormat="false" ht="26.85" hidden="false" customHeight="false" outlineLevel="0" collapsed="false">
      <c r="A460" s="168"/>
      <c r="B460" s="228" t="s">
        <v>839</v>
      </c>
      <c r="C460" s="229" t="n">
        <v>104611</v>
      </c>
      <c r="D460" s="228" t="s">
        <v>172</v>
      </c>
      <c r="E460" s="228" t="s">
        <v>840</v>
      </c>
      <c r="F460" s="230" t="s">
        <v>189</v>
      </c>
      <c r="G460" s="231" t="n">
        <v>392.44</v>
      </c>
      <c r="H460" s="232" t="n">
        <f aca="false">TRUNC(L460*(1-$C$13),2)</f>
        <v>99.68</v>
      </c>
      <c r="I460" s="233" t="n">
        <f aca="false">TRUNC((H460*(1+'DADOS GERAIS'!C$19)),2)</f>
        <v>124.81</v>
      </c>
      <c r="J460" s="233" t="n">
        <f aca="false">TRUNC(G460*I460,2)</f>
        <v>48980.43</v>
      </c>
      <c r="K460" s="234" t="n">
        <f aca="false">J460/$J$1092</f>
        <v>0.0044911529666266</v>
      </c>
      <c r="L460" s="54" t="n">
        <v>99.68</v>
      </c>
      <c r="M460" s="56"/>
      <c r="N460" s="207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  <c r="AA460" s="55"/>
      <c r="AB460" s="55"/>
      <c r="AC460" s="55"/>
      <c r="AD460" s="54"/>
      <c r="AE460" s="54"/>
    </row>
    <row r="461" customFormat="false" ht="26.85" hidden="false" customHeight="false" outlineLevel="0" collapsed="false">
      <c r="A461" s="168"/>
      <c r="B461" s="228" t="s">
        <v>841</v>
      </c>
      <c r="C461" s="229" t="s">
        <v>842</v>
      </c>
      <c r="D461" s="228" t="s">
        <v>161</v>
      </c>
      <c r="E461" s="228" t="s">
        <v>843</v>
      </c>
      <c r="F461" s="230" t="s">
        <v>167</v>
      </c>
      <c r="G461" s="231" t="n">
        <v>51.28</v>
      </c>
      <c r="H461" s="232" t="n">
        <f aca="false">TRUNC(L461*(1-$C$13),2)</f>
        <v>107.87</v>
      </c>
      <c r="I461" s="233" t="n">
        <f aca="false">TRUNC((H461*(1+'DADOS GERAIS'!C$19)),2)</f>
        <v>135.07</v>
      </c>
      <c r="J461" s="233" t="n">
        <f aca="false">TRUNC(G461*I461,2)</f>
        <v>6926.38</v>
      </c>
      <c r="K461" s="234" t="n">
        <f aca="false">J461/$J$1092</f>
        <v>0.000635099203599951</v>
      </c>
      <c r="L461" s="54" t="n">
        <v>107.87</v>
      </c>
      <c r="M461" s="56"/>
      <c r="N461" s="207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  <c r="AA461" s="55"/>
      <c r="AB461" s="55"/>
      <c r="AC461" s="55"/>
      <c r="AD461" s="54"/>
      <c r="AE461" s="54"/>
    </row>
    <row r="462" customFormat="false" ht="15" hidden="false" customHeight="false" outlineLevel="0" collapsed="false">
      <c r="A462" s="168"/>
      <c r="B462" s="222" t="s">
        <v>844</v>
      </c>
      <c r="C462" s="222"/>
      <c r="D462" s="222"/>
      <c r="E462" s="222" t="s">
        <v>845</v>
      </c>
      <c r="F462" s="222"/>
      <c r="G462" s="223"/>
      <c r="H462" s="224"/>
      <c r="I462" s="222"/>
      <c r="J462" s="225" t="n">
        <f aca="false">SUM(J463)</f>
        <v>7951.72</v>
      </c>
      <c r="K462" s="239" t="n">
        <f aca="false">J462/$J$1092</f>
        <v>0.000729115503228208</v>
      </c>
      <c r="L462" s="54"/>
      <c r="M462" s="56"/>
      <c r="N462" s="207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  <c r="AA462" s="55"/>
      <c r="AB462" s="55"/>
      <c r="AC462" s="55"/>
      <c r="AD462" s="54"/>
      <c r="AE462" s="54"/>
    </row>
    <row r="463" customFormat="false" ht="26.85" hidden="false" customHeight="false" outlineLevel="0" collapsed="false">
      <c r="A463" s="168"/>
      <c r="B463" s="228" t="s">
        <v>846</v>
      </c>
      <c r="C463" s="229" t="s">
        <v>847</v>
      </c>
      <c r="D463" s="228" t="s">
        <v>161</v>
      </c>
      <c r="E463" s="228" t="s">
        <v>848</v>
      </c>
      <c r="F463" s="230" t="s">
        <v>167</v>
      </c>
      <c r="G463" s="231" t="n">
        <v>14.85</v>
      </c>
      <c r="H463" s="232" t="n">
        <f aca="false">TRUNC(L463*(1-$C$13),2)</f>
        <v>427.63</v>
      </c>
      <c r="I463" s="233" t="n">
        <f aca="false">TRUNC((H463*(1+'DADOS GERAIS'!C$19)),2)</f>
        <v>535.47</v>
      </c>
      <c r="J463" s="233" t="n">
        <f aca="false">TRUNC(G463*I463,2)</f>
        <v>7951.72</v>
      </c>
      <c r="K463" s="234" t="n">
        <f aca="false">J463/$J$1092</f>
        <v>0.000729115503228208</v>
      </c>
      <c r="L463" s="54" t="n">
        <v>427.63</v>
      </c>
      <c r="M463" s="56"/>
      <c r="N463" s="207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  <c r="AA463" s="55"/>
      <c r="AB463" s="55"/>
      <c r="AC463" s="55"/>
      <c r="AD463" s="54"/>
      <c r="AE463" s="54"/>
    </row>
    <row r="464" customFormat="false" ht="15" hidden="false" customHeight="false" outlineLevel="0" collapsed="false">
      <c r="A464" s="168"/>
      <c r="B464" s="222" t="n">
        <v>9</v>
      </c>
      <c r="C464" s="222"/>
      <c r="D464" s="222"/>
      <c r="E464" s="222" t="s">
        <v>849</v>
      </c>
      <c r="F464" s="222"/>
      <c r="G464" s="223"/>
      <c r="H464" s="224"/>
      <c r="I464" s="222"/>
      <c r="J464" s="225" t="n">
        <f aca="false">J465+J468+J472</f>
        <v>562686.42</v>
      </c>
      <c r="K464" s="239" t="n">
        <f aca="false">J464/$J$1092</f>
        <v>0.0515942956087462</v>
      </c>
      <c r="L464" s="54"/>
      <c r="M464" s="56"/>
      <c r="N464" s="207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  <c r="AA464" s="55"/>
      <c r="AB464" s="55"/>
      <c r="AC464" s="55"/>
      <c r="AD464" s="54"/>
      <c r="AE464" s="54"/>
    </row>
    <row r="465" customFormat="false" ht="15" hidden="false" customHeight="false" outlineLevel="0" collapsed="false">
      <c r="A465" s="168"/>
      <c r="B465" s="222" t="s">
        <v>850</v>
      </c>
      <c r="C465" s="222"/>
      <c r="D465" s="222"/>
      <c r="E465" s="222" t="s">
        <v>832</v>
      </c>
      <c r="F465" s="222"/>
      <c r="G465" s="223"/>
      <c r="H465" s="224"/>
      <c r="I465" s="222"/>
      <c r="J465" s="225" t="n">
        <f aca="false">SUM(J466:J467)</f>
        <v>274157.65</v>
      </c>
      <c r="K465" s="239" t="n">
        <f aca="false">J465/$J$1092</f>
        <v>0.0251382836598388</v>
      </c>
      <c r="L465" s="54"/>
      <c r="M465" s="56"/>
      <c r="N465" s="207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  <c r="AA465" s="55"/>
      <c r="AB465" s="55"/>
      <c r="AC465" s="55"/>
      <c r="AD465" s="54"/>
      <c r="AE465" s="54"/>
    </row>
    <row r="466" customFormat="false" ht="26.85" hidden="false" customHeight="false" outlineLevel="0" collapsed="false">
      <c r="A466" s="168"/>
      <c r="B466" s="228" t="s">
        <v>851</v>
      </c>
      <c r="C466" s="229" t="n">
        <v>94995</v>
      </c>
      <c r="D466" s="228" t="s">
        <v>172</v>
      </c>
      <c r="E466" s="228" t="s">
        <v>852</v>
      </c>
      <c r="F466" s="230" t="s">
        <v>167</v>
      </c>
      <c r="G466" s="231" t="n">
        <f aca="false">G469+G470+G471</f>
        <v>1667.22</v>
      </c>
      <c r="H466" s="232" t="n">
        <f aca="false">TRUNC(L466*(1-$C$13),2)</f>
        <v>96.9</v>
      </c>
      <c r="I466" s="233" t="n">
        <f aca="false">TRUNC((H466*(1+'DADOS GERAIS'!C$19)),2)</f>
        <v>121.33</v>
      </c>
      <c r="J466" s="233" t="n">
        <f aca="false">TRUNC(G466*I466,2)</f>
        <v>202283.8</v>
      </c>
      <c r="K466" s="234" t="n">
        <f aca="false">J466/$J$1092</f>
        <v>0.0185479688208229</v>
      </c>
      <c r="L466" s="54" t="n">
        <v>96.9</v>
      </c>
      <c r="M466" s="56"/>
      <c r="N466" s="207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  <c r="AA466" s="55"/>
      <c r="AB466" s="55"/>
      <c r="AC466" s="55"/>
      <c r="AD466" s="54"/>
      <c r="AE466" s="54"/>
    </row>
    <row r="467" customFormat="false" ht="15" hidden="false" customHeight="false" outlineLevel="0" collapsed="false">
      <c r="A467" s="168"/>
      <c r="B467" s="228" t="s">
        <v>853</v>
      </c>
      <c r="C467" s="229" t="s">
        <v>854</v>
      </c>
      <c r="D467" s="228" t="s">
        <v>161</v>
      </c>
      <c r="E467" s="228" t="s">
        <v>855</v>
      </c>
      <c r="F467" s="230" t="s">
        <v>167</v>
      </c>
      <c r="G467" s="231" t="n">
        <f aca="false">G469+G470+G471</f>
        <v>1667.22</v>
      </c>
      <c r="H467" s="232" t="n">
        <f aca="false">TRUNC(L467*(1-$C$13),2)</f>
        <v>34.43</v>
      </c>
      <c r="I467" s="233" t="n">
        <f aca="false">TRUNC((H467*(1+'DADOS GERAIS'!C$19)),2)</f>
        <v>43.11</v>
      </c>
      <c r="J467" s="233" t="n">
        <f aca="false">TRUNC(G467*I467,2)</f>
        <v>71873.85</v>
      </c>
      <c r="K467" s="234" t="n">
        <f aca="false">J467/$J$1092</f>
        <v>0.00659031483901581</v>
      </c>
      <c r="L467" s="54" t="n">
        <v>34.43</v>
      </c>
      <c r="M467" s="56"/>
      <c r="N467" s="207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  <c r="AA467" s="55"/>
      <c r="AB467" s="55"/>
      <c r="AC467" s="55"/>
      <c r="AD467" s="54"/>
      <c r="AE467" s="54"/>
    </row>
    <row r="468" customFormat="false" ht="15" hidden="false" customHeight="false" outlineLevel="0" collapsed="false">
      <c r="A468" s="168"/>
      <c r="B468" s="222" t="s">
        <v>856</v>
      </c>
      <c r="C468" s="222"/>
      <c r="D468" s="222"/>
      <c r="E468" s="222" t="s">
        <v>857</v>
      </c>
      <c r="F468" s="222"/>
      <c r="G468" s="223"/>
      <c r="H468" s="224"/>
      <c r="I468" s="222"/>
      <c r="J468" s="225" t="n">
        <f aca="false">SUM(J469:J471)</f>
        <v>257795.65</v>
      </c>
      <c r="K468" s="239" t="n">
        <f aca="false">J468/$J$1092</f>
        <v>0.0236380060011913</v>
      </c>
      <c r="L468" s="54"/>
      <c r="M468" s="56"/>
      <c r="N468" s="207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  <c r="AA468" s="55"/>
      <c r="AB468" s="55"/>
      <c r="AC468" s="55"/>
      <c r="AD468" s="54"/>
      <c r="AE468" s="54"/>
    </row>
    <row r="469" customFormat="false" ht="26.85" hidden="false" customHeight="false" outlineLevel="0" collapsed="false">
      <c r="A469" s="168"/>
      <c r="B469" s="228" t="s">
        <v>858</v>
      </c>
      <c r="C469" s="229" t="n">
        <v>104596</v>
      </c>
      <c r="D469" s="228" t="s">
        <v>172</v>
      </c>
      <c r="E469" s="228" t="s">
        <v>859</v>
      </c>
      <c r="F469" s="230" t="s">
        <v>189</v>
      </c>
      <c r="G469" s="231" t="n">
        <v>36.48</v>
      </c>
      <c r="H469" s="232" t="n">
        <f aca="false">TRUNC(L469*(1-$C$13),2)</f>
        <v>149.14</v>
      </c>
      <c r="I469" s="233" t="n">
        <f aca="false">TRUNC((H469*(1+'DADOS GERAIS'!C$19)),2)</f>
        <v>186.75</v>
      </c>
      <c r="J469" s="233" t="n">
        <f aca="false">TRUNC(G469*I469,2)</f>
        <v>6812.64</v>
      </c>
      <c r="K469" s="234" t="n">
        <f aca="false">J469/$J$1092</f>
        <v>0.000624670064075775</v>
      </c>
      <c r="L469" s="54" t="n">
        <v>149.14</v>
      </c>
      <c r="M469" s="56"/>
      <c r="N469" s="207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  <c r="AA469" s="55"/>
      <c r="AB469" s="55"/>
      <c r="AC469" s="55"/>
      <c r="AD469" s="54"/>
      <c r="AE469" s="54"/>
    </row>
    <row r="470" customFormat="false" ht="26.85" hidden="false" customHeight="false" outlineLevel="0" collapsed="false">
      <c r="A470" s="168"/>
      <c r="B470" s="228" t="s">
        <v>860</v>
      </c>
      <c r="C470" s="229" t="n">
        <v>104597</v>
      </c>
      <c r="D470" s="228" t="s">
        <v>172</v>
      </c>
      <c r="E470" s="228" t="s">
        <v>861</v>
      </c>
      <c r="F470" s="230" t="s">
        <v>189</v>
      </c>
      <c r="G470" s="231" t="n">
        <v>91.93</v>
      </c>
      <c r="H470" s="232" t="n">
        <f aca="false">TRUNC(L470*(1-$C$13),2)</f>
        <v>134.38</v>
      </c>
      <c r="I470" s="233" t="n">
        <f aca="false">TRUNC((H470*(1+'DADOS GERAIS'!C$19)),2)</f>
        <v>168.26</v>
      </c>
      <c r="J470" s="233" t="n">
        <f aca="false">TRUNC(G470*I470,2)</f>
        <v>15468.14</v>
      </c>
      <c r="K470" s="234" t="n">
        <f aca="false">J470/$J$1092</f>
        <v>0.00141831712888587</v>
      </c>
      <c r="L470" s="54" t="n">
        <v>134.38</v>
      </c>
      <c r="M470" s="56"/>
      <c r="N470" s="207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  <c r="AA470" s="55"/>
      <c r="AB470" s="55"/>
      <c r="AC470" s="55"/>
      <c r="AD470" s="54"/>
      <c r="AE470" s="54"/>
    </row>
    <row r="471" customFormat="false" ht="26.85" hidden="false" customHeight="false" outlineLevel="0" collapsed="false">
      <c r="A471" s="168"/>
      <c r="B471" s="228" t="s">
        <v>862</v>
      </c>
      <c r="C471" s="229" t="n">
        <v>104598</v>
      </c>
      <c r="D471" s="228" t="s">
        <v>172</v>
      </c>
      <c r="E471" s="228" t="s">
        <v>863</v>
      </c>
      <c r="F471" s="230" t="s">
        <v>189</v>
      </c>
      <c r="G471" s="231" t="n">
        <v>1538.81</v>
      </c>
      <c r="H471" s="232" t="n">
        <f aca="false">TRUNC(L471*(1-$C$13),2)</f>
        <v>122.23</v>
      </c>
      <c r="I471" s="233" t="n">
        <f aca="false">TRUNC((H471*(1+'DADOS GERAIS'!C$19)),2)</f>
        <v>153.05</v>
      </c>
      <c r="J471" s="233" t="n">
        <f aca="false">TRUNC(G471*I471,2)</f>
        <v>235514.87</v>
      </c>
      <c r="K471" s="234" t="n">
        <f aca="false">J471/$J$1092</f>
        <v>0.0215950188082297</v>
      </c>
      <c r="L471" s="54" t="n">
        <v>122.23</v>
      </c>
      <c r="M471" s="56"/>
      <c r="N471" s="207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  <c r="AA471" s="55"/>
      <c r="AB471" s="55"/>
      <c r="AC471" s="55"/>
      <c r="AD471" s="54"/>
      <c r="AE471" s="54"/>
    </row>
    <row r="472" customFormat="false" ht="15" hidden="false" customHeight="false" outlineLevel="0" collapsed="false">
      <c r="A472" s="168"/>
      <c r="B472" s="222" t="s">
        <v>864</v>
      </c>
      <c r="C472" s="222"/>
      <c r="D472" s="222"/>
      <c r="E472" s="222" t="s">
        <v>865</v>
      </c>
      <c r="F472" s="222"/>
      <c r="G472" s="223"/>
      <c r="H472" s="224"/>
      <c r="I472" s="222"/>
      <c r="J472" s="225" t="n">
        <f aca="false">SUM(J473)</f>
        <v>30733.12</v>
      </c>
      <c r="K472" s="239" t="n">
        <f aca="false">J472/$J$1092</f>
        <v>0.00281800594771608</v>
      </c>
      <c r="L472" s="54"/>
      <c r="M472" s="56"/>
      <c r="N472" s="207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  <c r="AA472" s="55"/>
      <c r="AB472" s="55"/>
      <c r="AC472" s="55"/>
      <c r="AD472" s="54"/>
      <c r="AE472" s="54"/>
    </row>
    <row r="473" customFormat="false" ht="15" hidden="false" customHeight="false" outlineLevel="0" collapsed="false">
      <c r="A473" s="168"/>
      <c r="B473" s="246" t="s">
        <v>866</v>
      </c>
      <c r="C473" s="241" t="s">
        <v>867</v>
      </c>
      <c r="D473" s="242" t="s">
        <v>161</v>
      </c>
      <c r="E473" s="242" t="s">
        <v>868</v>
      </c>
      <c r="F473" s="243" t="s">
        <v>216</v>
      </c>
      <c r="G473" s="240" t="n">
        <v>1063.43</v>
      </c>
      <c r="H473" s="232" t="n">
        <f aca="false">TRUNC(L473*(1-$C$13),2)</f>
        <v>23.08</v>
      </c>
      <c r="I473" s="233" t="n">
        <f aca="false">TRUNC((H473*(1+'DADOS GERAIS'!C$19)),2)</f>
        <v>28.9</v>
      </c>
      <c r="J473" s="233" t="n">
        <f aca="false">TRUNC(G473*I473,2)</f>
        <v>30733.12</v>
      </c>
      <c r="K473" s="234" t="n">
        <f aca="false">J473/$J$1092</f>
        <v>0.00281800594771608</v>
      </c>
      <c r="L473" s="54" t="n">
        <v>23.08</v>
      </c>
      <c r="M473" s="56"/>
      <c r="N473" s="207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  <c r="AA473" s="55"/>
      <c r="AB473" s="55"/>
      <c r="AC473" s="55"/>
      <c r="AD473" s="54"/>
      <c r="AE473" s="54"/>
    </row>
    <row r="474" customFormat="false" ht="15" hidden="false" customHeight="false" outlineLevel="0" collapsed="false">
      <c r="A474" s="168"/>
      <c r="B474" s="222" t="n">
        <v>10</v>
      </c>
      <c r="C474" s="222"/>
      <c r="D474" s="222"/>
      <c r="E474" s="222" t="s">
        <v>869</v>
      </c>
      <c r="F474" s="222"/>
      <c r="G474" s="223"/>
      <c r="H474" s="224"/>
      <c r="I474" s="222"/>
      <c r="J474" s="225" t="n">
        <f aca="false">J475+J478+J481</f>
        <v>413536.25</v>
      </c>
      <c r="K474" s="239" t="n">
        <f aca="false">J474/$J$1092</f>
        <v>0.0379182983080209</v>
      </c>
      <c r="L474" s="54"/>
      <c r="M474" s="56"/>
      <c r="N474" s="207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  <c r="AA474" s="55"/>
      <c r="AB474" s="55"/>
      <c r="AC474" s="55"/>
      <c r="AD474" s="54"/>
      <c r="AE474" s="54"/>
    </row>
    <row r="475" customFormat="false" ht="15" hidden="false" customHeight="false" outlineLevel="0" collapsed="false">
      <c r="A475" s="168"/>
      <c r="B475" s="222" t="s">
        <v>870</v>
      </c>
      <c r="C475" s="222"/>
      <c r="D475" s="222"/>
      <c r="E475" s="222" t="s">
        <v>213</v>
      </c>
      <c r="F475" s="222"/>
      <c r="G475" s="223"/>
      <c r="H475" s="224"/>
      <c r="I475" s="222"/>
      <c r="J475" s="225" t="n">
        <f aca="false">J476</f>
        <v>101376.66</v>
      </c>
      <c r="K475" s="239" t="n">
        <f aca="false">J475/$J$1092</f>
        <v>0.00929551021307277</v>
      </c>
      <c r="L475" s="54"/>
      <c r="M475" s="56"/>
      <c r="N475" s="207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  <c r="AA475" s="55"/>
      <c r="AB475" s="55"/>
      <c r="AC475" s="55"/>
      <c r="AD475" s="54"/>
      <c r="AE475" s="54"/>
    </row>
    <row r="476" customFormat="false" ht="15" hidden="false" customHeight="false" outlineLevel="0" collapsed="false">
      <c r="A476" s="168"/>
      <c r="B476" s="222" t="s">
        <v>871</v>
      </c>
      <c r="C476" s="222"/>
      <c r="D476" s="222"/>
      <c r="E476" s="222" t="s">
        <v>832</v>
      </c>
      <c r="F476" s="222"/>
      <c r="G476" s="223"/>
      <c r="H476" s="224"/>
      <c r="I476" s="222"/>
      <c r="J476" s="225" t="n">
        <f aca="false">SUM(J477)</f>
        <v>101376.66</v>
      </c>
      <c r="K476" s="239" t="n">
        <f aca="false">J476/$J$1092</f>
        <v>0.00929551021307277</v>
      </c>
      <c r="L476" s="54"/>
      <c r="M476" s="56"/>
      <c r="N476" s="207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  <c r="AA476" s="55"/>
      <c r="AB476" s="55"/>
      <c r="AC476" s="55"/>
      <c r="AD476" s="54"/>
      <c r="AE476" s="54"/>
    </row>
    <row r="477" customFormat="false" ht="26.85" hidden="false" customHeight="false" outlineLevel="0" collapsed="false">
      <c r="A477" s="168"/>
      <c r="B477" s="228" t="s">
        <v>872</v>
      </c>
      <c r="C477" s="229" t="n">
        <v>94991</v>
      </c>
      <c r="D477" s="228" t="s">
        <v>172</v>
      </c>
      <c r="E477" s="228" t="s">
        <v>873</v>
      </c>
      <c r="F477" s="230" t="s">
        <v>184</v>
      </c>
      <c r="G477" s="231" t="n">
        <f aca="false">TRUNC((1082.72+218.24)*0.08,2)</f>
        <v>104.07</v>
      </c>
      <c r="H477" s="232" t="n">
        <f aca="false">TRUNC(L477*(1-$C$13),2)</f>
        <v>777.94</v>
      </c>
      <c r="I477" s="233" t="n">
        <f aca="false">TRUNC((H477*(1+'DADOS GERAIS'!C$19)),2)</f>
        <v>974.12</v>
      </c>
      <c r="J477" s="233" t="n">
        <f aca="false">TRUNC(G477*I477,2)</f>
        <v>101376.66</v>
      </c>
      <c r="K477" s="234" t="n">
        <f aca="false">J477/$J$1092</f>
        <v>0.00929551021307277</v>
      </c>
      <c r="L477" s="54" t="n">
        <v>777.94</v>
      </c>
      <c r="M477" s="56"/>
      <c r="N477" s="207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  <c r="AA477" s="55"/>
      <c r="AB477" s="55"/>
      <c r="AC477" s="55"/>
      <c r="AD477" s="54"/>
      <c r="AE477" s="54"/>
    </row>
    <row r="478" customFormat="false" ht="15" hidden="false" customHeight="false" outlineLevel="0" collapsed="false">
      <c r="A478" s="168"/>
      <c r="B478" s="222" t="s">
        <v>874</v>
      </c>
      <c r="C478" s="222"/>
      <c r="D478" s="222"/>
      <c r="E478" s="222" t="s">
        <v>253</v>
      </c>
      <c r="F478" s="222"/>
      <c r="G478" s="223"/>
      <c r="H478" s="224"/>
      <c r="I478" s="222"/>
      <c r="J478" s="225" t="n">
        <f aca="false">J479</f>
        <v>115400.96</v>
      </c>
      <c r="K478" s="239" t="n">
        <f aca="false">J478/$J$1092</f>
        <v>0.0105814376038666</v>
      </c>
      <c r="L478" s="54"/>
      <c r="M478" s="56"/>
      <c r="N478" s="207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  <c r="AA478" s="55"/>
      <c r="AB478" s="55"/>
      <c r="AC478" s="55"/>
      <c r="AD478" s="54"/>
      <c r="AE478" s="54"/>
    </row>
    <row r="479" customFormat="false" ht="15" hidden="false" customHeight="false" outlineLevel="0" collapsed="false">
      <c r="A479" s="168"/>
      <c r="B479" s="222" t="s">
        <v>875</v>
      </c>
      <c r="C479" s="222"/>
      <c r="D479" s="222"/>
      <c r="E479" s="222" t="s">
        <v>845</v>
      </c>
      <c r="F479" s="222"/>
      <c r="G479" s="223"/>
      <c r="H479" s="224"/>
      <c r="I479" s="222"/>
      <c r="J479" s="225" t="n">
        <f aca="false">SUM(J480)</f>
        <v>115400.96</v>
      </c>
      <c r="K479" s="239" t="n">
        <f aca="false">J479/$J$1092</f>
        <v>0.0105814376038666</v>
      </c>
      <c r="L479" s="54"/>
      <c r="M479" s="56"/>
      <c r="N479" s="207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  <c r="AA479" s="55"/>
      <c r="AB479" s="55"/>
      <c r="AC479" s="55"/>
      <c r="AD479" s="54"/>
      <c r="AE479" s="54"/>
    </row>
    <row r="480" customFormat="false" ht="102.95" hidden="false" customHeight="false" outlineLevel="0" collapsed="false">
      <c r="A480" s="168"/>
      <c r="B480" s="228" t="s">
        <v>876</v>
      </c>
      <c r="C480" s="229" t="s">
        <v>877</v>
      </c>
      <c r="D480" s="228" t="s">
        <v>161</v>
      </c>
      <c r="E480" s="228" t="s">
        <v>878</v>
      </c>
      <c r="F480" s="230" t="s">
        <v>167</v>
      </c>
      <c r="G480" s="231" t="n">
        <v>128</v>
      </c>
      <c r="H480" s="232" t="n">
        <f aca="false">TRUNC(L480*(1-$C$13),2)</f>
        <v>720</v>
      </c>
      <c r="I480" s="233" t="n">
        <f aca="false">TRUNC((H480*(1+'DADOS GERAIS'!C$19)),2)</f>
        <v>901.57</v>
      </c>
      <c r="J480" s="233" t="n">
        <f aca="false">TRUNC(G480*I480,2)</f>
        <v>115400.96</v>
      </c>
      <c r="K480" s="234" t="n">
        <f aca="false">J480/$J$1092</f>
        <v>0.0105814376038666</v>
      </c>
      <c r="L480" s="54" t="n">
        <v>720</v>
      </c>
      <c r="M480" s="56"/>
      <c r="N480" s="207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  <c r="AA480" s="55"/>
      <c r="AB480" s="55"/>
      <c r="AC480" s="55"/>
      <c r="AD480" s="54"/>
      <c r="AE480" s="54"/>
    </row>
    <row r="481" customFormat="false" ht="15" hidden="false" customHeight="false" outlineLevel="0" collapsed="false">
      <c r="A481" s="168"/>
      <c r="B481" s="222" t="s">
        <v>879</v>
      </c>
      <c r="C481" s="222"/>
      <c r="D481" s="222"/>
      <c r="E481" s="222" t="s">
        <v>271</v>
      </c>
      <c r="F481" s="222"/>
      <c r="G481" s="223"/>
      <c r="H481" s="224"/>
      <c r="I481" s="222"/>
      <c r="J481" s="225" t="n">
        <f aca="false">J482</f>
        <v>196758.63</v>
      </c>
      <c r="K481" s="239" t="n">
        <f aca="false">J481/$J$1092</f>
        <v>0.0180413504910815</v>
      </c>
      <c r="L481" s="54"/>
      <c r="M481" s="56"/>
      <c r="N481" s="207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  <c r="AA481" s="55"/>
      <c r="AB481" s="55"/>
      <c r="AC481" s="55"/>
      <c r="AD481" s="54"/>
      <c r="AE481" s="54"/>
    </row>
    <row r="482" customFormat="false" ht="15" hidden="false" customHeight="false" outlineLevel="0" collapsed="false">
      <c r="A482" s="168"/>
      <c r="B482" s="222" t="s">
        <v>880</v>
      </c>
      <c r="C482" s="222"/>
      <c r="D482" s="222"/>
      <c r="E482" s="222" t="s">
        <v>845</v>
      </c>
      <c r="F482" s="222"/>
      <c r="G482" s="223"/>
      <c r="H482" s="224"/>
      <c r="I482" s="222"/>
      <c r="J482" s="225" t="n">
        <f aca="false">SUM(J483)</f>
        <v>196758.63</v>
      </c>
      <c r="K482" s="239" t="n">
        <f aca="false">J482/$J$1092</f>
        <v>0.0180413504910815</v>
      </c>
      <c r="L482" s="54"/>
      <c r="M482" s="56"/>
      <c r="N482" s="207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  <c r="AA482" s="55"/>
      <c r="AB482" s="55"/>
      <c r="AC482" s="55"/>
      <c r="AD482" s="54"/>
      <c r="AE482" s="54"/>
    </row>
    <row r="483" customFormat="false" ht="102.95" hidden="false" customHeight="false" outlineLevel="0" collapsed="false">
      <c r="A483" s="168"/>
      <c r="B483" s="228" t="s">
        <v>881</v>
      </c>
      <c r="C483" s="229" t="s">
        <v>877</v>
      </c>
      <c r="D483" s="228" t="s">
        <v>161</v>
      </c>
      <c r="E483" s="228" t="s">
        <v>878</v>
      </c>
      <c r="F483" s="230" t="s">
        <v>167</v>
      </c>
      <c r="G483" s="231" t="n">
        <v>218.24</v>
      </c>
      <c r="H483" s="232" t="n">
        <f aca="false">TRUNC(L483*(1-$C$13),2)</f>
        <v>720</v>
      </c>
      <c r="I483" s="233" t="n">
        <f aca="false">TRUNC((H483*(1+'DADOS GERAIS'!C$19)),2)</f>
        <v>901.57</v>
      </c>
      <c r="J483" s="233" t="n">
        <f aca="false">TRUNC(G483*I483,2)</f>
        <v>196758.63</v>
      </c>
      <c r="K483" s="234" t="n">
        <f aca="false">J483/$J$1092</f>
        <v>0.0180413504910815</v>
      </c>
      <c r="L483" s="54" t="n">
        <v>720</v>
      </c>
      <c r="M483" s="56"/>
      <c r="N483" s="207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  <c r="AA483" s="55"/>
      <c r="AB483" s="55"/>
      <c r="AC483" s="55"/>
      <c r="AD483" s="54"/>
      <c r="AE483" s="54"/>
    </row>
    <row r="484" customFormat="false" ht="15" hidden="false" customHeight="false" outlineLevel="0" collapsed="false">
      <c r="A484" s="168"/>
      <c r="B484" s="222" t="n">
        <v>11</v>
      </c>
      <c r="C484" s="222"/>
      <c r="D484" s="222"/>
      <c r="E484" s="222" t="s">
        <v>882</v>
      </c>
      <c r="F484" s="222"/>
      <c r="G484" s="223"/>
      <c r="H484" s="224"/>
      <c r="I484" s="222"/>
      <c r="J484" s="225" t="n">
        <f aca="false">J485+J488</f>
        <v>200244.31</v>
      </c>
      <c r="K484" s="239" t="n">
        <f aca="false">J484/$J$1092</f>
        <v>0.0183609622640429</v>
      </c>
      <c r="L484" s="54"/>
      <c r="M484" s="56"/>
      <c r="N484" s="207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  <c r="AA484" s="55"/>
      <c r="AB484" s="55"/>
      <c r="AC484" s="55"/>
      <c r="AD484" s="54"/>
      <c r="AE484" s="54"/>
    </row>
    <row r="485" customFormat="false" ht="15" hidden="false" customHeight="false" outlineLevel="0" collapsed="false">
      <c r="A485" s="168"/>
      <c r="B485" s="222" t="s">
        <v>883</v>
      </c>
      <c r="C485" s="222"/>
      <c r="D485" s="222"/>
      <c r="E485" s="222" t="s">
        <v>832</v>
      </c>
      <c r="F485" s="222"/>
      <c r="G485" s="223"/>
      <c r="H485" s="224"/>
      <c r="I485" s="222"/>
      <c r="J485" s="225" t="n">
        <f aca="false">SUM(J486:J487)</f>
        <v>9857.95</v>
      </c>
      <c r="K485" s="239" t="n">
        <f aca="false">J485/$J$1092</f>
        <v>0.000903903076950461</v>
      </c>
      <c r="L485" s="54"/>
      <c r="M485" s="56"/>
      <c r="N485" s="207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  <c r="AA485" s="55"/>
      <c r="AB485" s="55"/>
      <c r="AC485" s="55"/>
      <c r="AD485" s="54"/>
      <c r="AE485" s="54"/>
    </row>
    <row r="486" customFormat="false" ht="26.85" hidden="false" customHeight="false" outlineLevel="0" collapsed="false">
      <c r="A486" s="168"/>
      <c r="B486" s="228" t="s">
        <v>884</v>
      </c>
      <c r="C486" s="229" t="n">
        <v>87885</v>
      </c>
      <c r="D486" s="228" t="s">
        <v>172</v>
      </c>
      <c r="E486" s="228" t="s">
        <v>885</v>
      </c>
      <c r="F486" s="230" t="s">
        <v>167</v>
      </c>
      <c r="G486" s="231" t="n">
        <v>183.78</v>
      </c>
      <c r="H486" s="232" t="n">
        <f aca="false">TRUNC(L486*(1-$C$13),2)</f>
        <v>9.48</v>
      </c>
      <c r="I486" s="233" t="n">
        <f aca="false">TRUNC((H486*(1+'DADOS GERAIS'!C$19)),2)</f>
        <v>11.87</v>
      </c>
      <c r="J486" s="233" t="n">
        <f aca="false">TRUNC(G486*I486,2)</f>
        <v>2181.46</v>
      </c>
      <c r="K486" s="234" t="n">
        <f aca="false">J486/$J$1092</f>
        <v>0.000200024184160434</v>
      </c>
      <c r="L486" s="54" t="n">
        <v>9.48</v>
      </c>
      <c r="M486" s="56"/>
      <c r="N486" s="207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4"/>
      <c r="AE486" s="54"/>
    </row>
    <row r="487" customFormat="false" ht="26.85" hidden="false" customHeight="false" outlineLevel="0" collapsed="false">
      <c r="A487" s="168"/>
      <c r="B487" s="228" t="s">
        <v>886</v>
      </c>
      <c r="C487" s="229" t="n">
        <v>90408</v>
      </c>
      <c r="D487" s="228" t="s">
        <v>172</v>
      </c>
      <c r="E487" s="228" t="s">
        <v>887</v>
      </c>
      <c r="F487" s="230" t="s">
        <v>167</v>
      </c>
      <c r="G487" s="231" t="n">
        <v>183.78</v>
      </c>
      <c r="H487" s="232" t="n">
        <f aca="false">TRUNC(L487*(1-$C$13),2)</f>
        <v>33.36</v>
      </c>
      <c r="I487" s="233" t="n">
        <f aca="false">TRUNC((H487*(1+'DADOS GERAIS'!C$19)),2)</f>
        <v>41.77</v>
      </c>
      <c r="J487" s="233" t="n">
        <f aca="false">TRUNC(G487*I487,2)</f>
        <v>7676.49</v>
      </c>
      <c r="K487" s="234" t="n">
        <f aca="false">J487/$J$1092</f>
        <v>0.000703878892790027</v>
      </c>
      <c r="L487" s="54" t="n">
        <v>33.36</v>
      </c>
      <c r="M487" s="56"/>
      <c r="N487" s="207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  <c r="AA487" s="55"/>
      <c r="AB487" s="55"/>
      <c r="AC487" s="55"/>
      <c r="AD487" s="54"/>
      <c r="AE487" s="54"/>
    </row>
    <row r="488" customFormat="false" ht="15" hidden="false" customHeight="false" outlineLevel="0" collapsed="false">
      <c r="A488" s="168"/>
      <c r="B488" s="222" t="s">
        <v>888</v>
      </c>
      <c r="C488" s="222"/>
      <c r="D488" s="222"/>
      <c r="E488" s="222" t="s">
        <v>889</v>
      </c>
      <c r="F488" s="222"/>
      <c r="G488" s="223"/>
      <c r="H488" s="224"/>
      <c r="I488" s="222"/>
      <c r="J488" s="225" t="n">
        <f aca="false">SUM(J489:J490)</f>
        <v>190386.36</v>
      </c>
      <c r="K488" s="239" t="n">
        <f aca="false">J488/$J$1092</f>
        <v>0.0174570591870925</v>
      </c>
      <c r="L488" s="54"/>
      <c r="M488" s="56"/>
      <c r="N488" s="207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  <c r="AA488" s="55"/>
      <c r="AB488" s="55"/>
      <c r="AC488" s="55"/>
      <c r="AD488" s="54"/>
      <c r="AE488" s="54"/>
    </row>
    <row r="489" customFormat="false" ht="26.85" hidden="false" customHeight="false" outlineLevel="0" collapsed="false">
      <c r="A489" s="168"/>
      <c r="B489" s="228" t="s">
        <v>890</v>
      </c>
      <c r="C489" s="229" t="n">
        <v>96114</v>
      </c>
      <c r="D489" s="228" t="s">
        <v>172</v>
      </c>
      <c r="E489" s="228" t="s">
        <v>891</v>
      </c>
      <c r="F489" s="230" t="s">
        <v>167</v>
      </c>
      <c r="G489" s="231" t="n">
        <v>1728.86</v>
      </c>
      <c r="H489" s="232" t="n">
        <f aca="false">TRUNC(L489*(1-$C$13),2)</f>
        <v>83.4</v>
      </c>
      <c r="I489" s="233" t="n">
        <f aca="false">TRUNC((H489*(1+'DADOS GERAIS'!C$19)),2)</f>
        <v>104.43</v>
      </c>
      <c r="J489" s="233" t="n">
        <f aca="false">TRUNC(G489*I489,2)</f>
        <v>180544.84</v>
      </c>
      <c r="K489" s="234" t="n">
        <f aca="false">J489/$J$1092</f>
        <v>0.0165546626229113</v>
      </c>
      <c r="L489" s="54" t="n">
        <v>83.4</v>
      </c>
      <c r="M489" s="56"/>
      <c r="N489" s="207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  <c r="AA489" s="55"/>
      <c r="AB489" s="55"/>
      <c r="AC489" s="55"/>
      <c r="AD489" s="54"/>
      <c r="AE489" s="54"/>
    </row>
    <row r="490" customFormat="false" ht="15" hidden="false" customHeight="false" outlineLevel="0" collapsed="false">
      <c r="A490" s="168"/>
      <c r="B490" s="228" t="s">
        <v>892</v>
      </c>
      <c r="C490" s="229" t="s">
        <v>893</v>
      </c>
      <c r="D490" s="228" t="s">
        <v>894</v>
      </c>
      <c r="E490" s="228" t="s">
        <v>895</v>
      </c>
      <c r="F490" s="230" t="s">
        <v>174</v>
      </c>
      <c r="G490" s="231" t="n">
        <v>26</v>
      </c>
      <c r="H490" s="232" t="n">
        <f aca="false">TRUNC(L490*(1-$C$13),2)</f>
        <v>302.29</v>
      </c>
      <c r="I490" s="233" t="n">
        <f aca="false">TRUNC((H490*(1+'DADOS GERAIS'!C$19)),2)</f>
        <v>378.52</v>
      </c>
      <c r="J490" s="233" t="n">
        <f aca="false">TRUNC(G490*I490,2)</f>
        <v>9841.52</v>
      </c>
      <c r="K490" s="234" t="n">
        <f aca="false">J490/$J$1092</f>
        <v>0.000902396564181143</v>
      </c>
      <c r="L490" s="54" t="n">
        <v>302.29</v>
      </c>
      <c r="M490" s="56"/>
      <c r="N490" s="207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  <c r="AA490" s="55"/>
      <c r="AB490" s="55"/>
      <c r="AC490" s="55"/>
      <c r="AD490" s="54"/>
      <c r="AE490" s="54"/>
    </row>
    <row r="491" customFormat="false" ht="15" hidden="false" customHeight="false" outlineLevel="0" collapsed="false">
      <c r="A491" s="168"/>
      <c r="B491" s="222" t="n">
        <v>12</v>
      </c>
      <c r="C491" s="222"/>
      <c r="D491" s="222"/>
      <c r="E491" s="222" t="s">
        <v>896</v>
      </c>
      <c r="F491" s="222"/>
      <c r="G491" s="223"/>
      <c r="H491" s="224"/>
      <c r="I491" s="222"/>
      <c r="J491" s="225" t="n">
        <f aca="false">SUM(J492)</f>
        <v>44220.89</v>
      </c>
      <c r="K491" s="239" t="n">
        <f aca="false">J491/$J$1092</f>
        <v>0.00405473739839296</v>
      </c>
      <c r="L491" s="54"/>
      <c r="M491" s="56"/>
      <c r="N491" s="207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  <c r="AA491" s="55"/>
      <c r="AB491" s="55"/>
      <c r="AC491" s="55"/>
      <c r="AD491" s="54"/>
      <c r="AE491" s="54"/>
    </row>
    <row r="492" customFormat="false" ht="26.85" hidden="false" customHeight="false" outlineLevel="0" collapsed="false">
      <c r="A492" s="168"/>
      <c r="B492" s="228" t="s">
        <v>897</v>
      </c>
      <c r="C492" s="229" t="s">
        <v>898</v>
      </c>
      <c r="D492" s="228" t="s">
        <v>161</v>
      </c>
      <c r="E492" s="228" t="s">
        <v>899</v>
      </c>
      <c r="F492" s="230" t="s">
        <v>174</v>
      </c>
      <c r="G492" s="231" t="n">
        <v>56.96</v>
      </c>
      <c r="H492" s="232" t="n">
        <f aca="false">TRUNC(L492*(1-$C$13),2)</f>
        <v>620</v>
      </c>
      <c r="I492" s="233" t="n">
        <f aca="false">TRUNC((H492*(1+'DADOS GERAIS'!C$19)),2)</f>
        <v>776.35</v>
      </c>
      <c r="J492" s="233" t="n">
        <f aca="false">TRUNC(G492*I492,2)</f>
        <v>44220.89</v>
      </c>
      <c r="K492" s="234" t="n">
        <f aca="false">J492/$J$1092</f>
        <v>0.00405473739839296</v>
      </c>
      <c r="L492" s="54" t="n">
        <v>620</v>
      </c>
      <c r="M492" s="56"/>
      <c r="N492" s="207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  <c r="AA492" s="55"/>
      <c r="AB492" s="55"/>
      <c r="AC492" s="55"/>
      <c r="AD492" s="54"/>
      <c r="AE492" s="54"/>
    </row>
    <row r="493" customFormat="false" ht="15" hidden="false" customHeight="false" outlineLevel="0" collapsed="false">
      <c r="A493" s="168"/>
      <c r="B493" s="222" t="n">
        <v>13</v>
      </c>
      <c r="C493" s="222"/>
      <c r="D493" s="222"/>
      <c r="E493" s="222" t="s">
        <v>900</v>
      </c>
      <c r="F493" s="222"/>
      <c r="G493" s="223"/>
      <c r="H493" s="224"/>
      <c r="I493" s="222"/>
      <c r="J493" s="225" t="n">
        <f aca="false">J494+J500+J504+J506</f>
        <v>387023.46</v>
      </c>
      <c r="K493" s="239" t="n">
        <f aca="false">J493/$J$1092</f>
        <v>0.0354872662517068</v>
      </c>
      <c r="L493" s="54"/>
      <c r="M493" s="56"/>
      <c r="N493" s="207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  <c r="AA493" s="55"/>
      <c r="AB493" s="55"/>
      <c r="AC493" s="55"/>
      <c r="AD493" s="54"/>
      <c r="AE493" s="54"/>
    </row>
    <row r="494" customFormat="false" ht="15" hidden="false" customHeight="false" outlineLevel="0" collapsed="false">
      <c r="A494" s="168"/>
      <c r="B494" s="222" t="s">
        <v>901</v>
      </c>
      <c r="C494" s="222"/>
      <c r="D494" s="222"/>
      <c r="E494" s="222" t="s">
        <v>902</v>
      </c>
      <c r="F494" s="222"/>
      <c r="G494" s="223"/>
      <c r="H494" s="224"/>
      <c r="I494" s="222"/>
      <c r="J494" s="225" t="n">
        <f aca="false">SUM(J495:J499)</f>
        <v>248196.17</v>
      </c>
      <c r="K494" s="239" t="n">
        <f aca="false">J494/$J$1092</f>
        <v>0.0227578027632844</v>
      </c>
      <c r="L494" s="54"/>
      <c r="M494" s="56"/>
      <c r="N494" s="207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  <c r="AA494" s="55"/>
      <c r="AB494" s="55"/>
      <c r="AC494" s="55"/>
      <c r="AD494" s="54"/>
      <c r="AE494" s="54"/>
    </row>
    <row r="495" customFormat="false" ht="15" hidden="false" customHeight="false" outlineLevel="0" collapsed="false">
      <c r="A495" s="168"/>
      <c r="B495" s="228" t="s">
        <v>903</v>
      </c>
      <c r="C495" s="229" t="n">
        <v>88485</v>
      </c>
      <c r="D495" s="228" t="s">
        <v>172</v>
      </c>
      <c r="E495" s="228" t="s">
        <v>904</v>
      </c>
      <c r="F495" s="230" t="s">
        <v>189</v>
      </c>
      <c r="G495" s="231" t="n">
        <f aca="false">2005.31+G496</f>
        <v>6931.95</v>
      </c>
      <c r="H495" s="232" t="n">
        <f aca="false">TRUNC(L495*(1-$C$13),2)</f>
        <v>3.88</v>
      </c>
      <c r="I495" s="233" t="n">
        <f aca="false">TRUNC((H495*(1+'DADOS GERAIS'!C$19)),2)</f>
        <v>4.85</v>
      </c>
      <c r="J495" s="233" t="n">
        <f aca="false">TRUNC(G495*I495,2)</f>
        <v>33619.95</v>
      </c>
      <c r="K495" s="234" t="n">
        <f aca="false">J495/$J$1092</f>
        <v>0.00308270748501673</v>
      </c>
      <c r="L495" s="54" t="n">
        <v>3.88</v>
      </c>
      <c r="M495" s="56"/>
      <c r="N495" s="143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  <c r="AA495" s="55"/>
      <c r="AB495" s="55"/>
      <c r="AC495" s="55"/>
      <c r="AD495" s="54"/>
      <c r="AE495" s="54"/>
    </row>
    <row r="496" customFormat="false" ht="26.85" hidden="false" customHeight="false" outlineLevel="0" collapsed="false">
      <c r="A496" s="168"/>
      <c r="B496" s="228" t="s">
        <v>905</v>
      </c>
      <c r="C496" s="229" t="n">
        <v>88495</v>
      </c>
      <c r="D496" s="228" t="s">
        <v>172</v>
      </c>
      <c r="E496" s="228" t="s">
        <v>906</v>
      </c>
      <c r="F496" s="230" t="s">
        <v>189</v>
      </c>
      <c r="G496" s="231" t="n">
        <v>4926.64</v>
      </c>
      <c r="H496" s="232" t="n">
        <f aca="false">TRUNC(L496*(1-$C$13),2)</f>
        <v>12.51</v>
      </c>
      <c r="I496" s="233" t="n">
        <f aca="false">TRUNC((H496*(1+'DADOS GERAIS'!C$19)),2)</f>
        <v>15.66</v>
      </c>
      <c r="J496" s="233" t="n">
        <f aca="false">TRUNC(G496*I496,2)</f>
        <v>77151.18</v>
      </c>
      <c r="K496" s="234" t="n">
        <f aca="false">J496/$J$1092</f>
        <v>0.00707420802421993</v>
      </c>
      <c r="L496" s="54" t="n">
        <v>12.51</v>
      </c>
      <c r="M496" s="56"/>
      <c r="N496" s="143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  <c r="AA496" s="55"/>
      <c r="AB496" s="55"/>
      <c r="AC496" s="55"/>
      <c r="AD496" s="54"/>
      <c r="AE496" s="54"/>
    </row>
    <row r="497" customFormat="false" ht="15" hidden="false" customHeight="false" outlineLevel="0" collapsed="false">
      <c r="A497" s="168"/>
      <c r="B497" s="228" t="s">
        <v>907</v>
      </c>
      <c r="C497" s="229" t="n">
        <v>96130</v>
      </c>
      <c r="D497" s="228" t="s">
        <v>172</v>
      </c>
      <c r="E497" s="228" t="s">
        <v>908</v>
      </c>
      <c r="F497" s="230" t="s">
        <v>189</v>
      </c>
      <c r="G497" s="231" t="n">
        <v>2005.31</v>
      </c>
      <c r="H497" s="232" t="n">
        <f aca="false">TRUNC(L497*(1-$C$13),2)</f>
        <v>20.58</v>
      </c>
      <c r="I497" s="233" t="n">
        <f aca="false">TRUNC((H497*(1+'DADOS GERAIS'!C$19)),2)</f>
        <v>25.77</v>
      </c>
      <c r="J497" s="233" t="n">
        <f aca="false">TRUNC(G497*I497,2)</f>
        <v>51676.83</v>
      </c>
      <c r="K497" s="234" t="n">
        <f aca="false">J497/$J$1092</f>
        <v>0.00473839344326618</v>
      </c>
      <c r="L497" s="54" t="n">
        <v>20.58</v>
      </c>
      <c r="M497" s="56"/>
      <c r="N497" s="143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  <c r="AA497" s="55"/>
      <c r="AB497" s="55"/>
      <c r="AC497" s="55"/>
      <c r="AD497" s="54"/>
      <c r="AE497" s="54"/>
    </row>
    <row r="498" customFormat="false" ht="15" hidden="false" customHeight="false" outlineLevel="0" collapsed="false">
      <c r="A498" s="168"/>
      <c r="B498" s="228" t="s">
        <v>909</v>
      </c>
      <c r="C498" s="229" t="n">
        <v>104641</v>
      </c>
      <c r="D498" s="228" t="s">
        <v>172</v>
      </c>
      <c r="E498" s="228" t="s">
        <v>910</v>
      </c>
      <c r="F498" s="230" t="s">
        <v>189</v>
      </c>
      <c r="G498" s="231" t="n">
        <v>4926.64</v>
      </c>
      <c r="H498" s="232" t="n">
        <f aca="false">TRUNC(L498*(1-$C$13),2)</f>
        <v>9.88</v>
      </c>
      <c r="I498" s="233" t="n">
        <f aca="false">TRUNC((H498*(1+'DADOS GERAIS'!C$19)),2)</f>
        <v>12.37</v>
      </c>
      <c r="J498" s="233" t="n">
        <f aca="false">TRUNC(G498*I498,2)</f>
        <v>60942.53</v>
      </c>
      <c r="K498" s="234" t="n">
        <f aca="false">J498/$J$1092</f>
        <v>0.00558799145706214</v>
      </c>
      <c r="L498" s="54" t="n">
        <v>9.88</v>
      </c>
      <c r="M498" s="56"/>
      <c r="N498" s="207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  <c r="AA498" s="55"/>
      <c r="AB498" s="55"/>
      <c r="AC498" s="55"/>
      <c r="AD498" s="54"/>
      <c r="AE498" s="54"/>
    </row>
    <row r="499" customFormat="false" ht="15" hidden="false" customHeight="false" outlineLevel="0" collapsed="false">
      <c r="A499" s="168"/>
      <c r="B499" s="228" t="s">
        <v>911</v>
      </c>
      <c r="C499" s="229" t="n">
        <v>104641</v>
      </c>
      <c r="D499" s="228" t="s">
        <v>172</v>
      </c>
      <c r="E499" s="228" t="s">
        <v>910</v>
      </c>
      <c r="F499" s="230" t="s">
        <v>189</v>
      </c>
      <c r="G499" s="231" t="n">
        <v>2005.31</v>
      </c>
      <c r="H499" s="232" t="n">
        <f aca="false">TRUNC(L499*(1-$C$13),2)</f>
        <v>9.88</v>
      </c>
      <c r="I499" s="233" t="n">
        <f aca="false">TRUNC((H499*(1+'DADOS GERAIS'!C$19)),2)</f>
        <v>12.37</v>
      </c>
      <c r="J499" s="233" t="n">
        <f aca="false">TRUNC(G499*I499,2)</f>
        <v>24805.68</v>
      </c>
      <c r="K499" s="234" t="n">
        <f aca="false">J499/$J$1092</f>
        <v>0.00227450235371943</v>
      </c>
      <c r="L499" s="54" t="n">
        <v>9.88</v>
      </c>
      <c r="M499" s="56"/>
      <c r="N499" s="207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  <c r="AA499" s="55"/>
      <c r="AB499" s="55"/>
      <c r="AC499" s="55"/>
      <c r="AD499" s="54"/>
      <c r="AE499" s="54"/>
    </row>
    <row r="500" customFormat="false" ht="15" hidden="false" customHeight="false" outlineLevel="0" collapsed="false">
      <c r="A500" s="168"/>
      <c r="B500" s="222" t="s">
        <v>912</v>
      </c>
      <c r="C500" s="222"/>
      <c r="D500" s="222"/>
      <c r="E500" s="222" t="s">
        <v>913</v>
      </c>
      <c r="F500" s="222"/>
      <c r="G500" s="223"/>
      <c r="H500" s="224"/>
      <c r="I500" s="222"/>
      <c r="J500" s="225" t="n">
        <f aca="false">SUM(J501:J503)</f>
        <v>94394.44</v>
      </c>
      <c r="K500" s="239" t="n">
        <f aca="false">J500/$J$1092</f>
        <v>0.00865529088329882</v>
      </c>
      <c r="L500" s="54"/>
      <c r="M500" s="56"/>
      <c r="N500" s="207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  <c r="AA500" s="55"/>
      <c r="AB500" s="55"/>
      <c r="AC500" s="55"/>
      <c r="AD500" s="54"/>
      <c r="AE500" s="54"/>
    </row>
    <row r="501" customFormat="false" ht="15" hidden="false" customHeight="false" outlineLevel="0" collapsed="false">
      <c r="A501" s="54"/>
      <c r="B501" s="228" t="s">
        <v>914</v>
      </c>
      <c r="C501" s="229" t="n">
        <v>88484</v>
      </c>
      <c r="D501" s="228" t="s">
        <v>172</v>
      </c>
      <c r="E501" s="228" t="s">
        <v>915</v>
      </c>
      <c r="F501" s="230" t="s">
        <v>189</v>
      </c>
      <c r="G501" s="231" t="n">
        <v>1911.98</v>
      </c>
      <c r="H501" s="232" t="n">
        <f aca="false">TRUNC(L501*(1-$C$13),2)</f>
        <v>4.86</v>
      </c>
      <c r="I501" s="233" t="n">
        <f aca="false">TRUNC((H501*(1+'DADOS GERAIS'!C$19)),2)</f>
        <v>6.08</v>
      </c>
      <c r="J501" s="233" t="n">
        <f aca="false">TRUNC(G501*I501,2)</f>
        <v>11624.83</v>
      </c>
      <c r="K501" s="234" t="n">
        <f aca="false">J501/$J$1092</f>
        <v>0.00106591325843872</v>
      </c>
      <c r="L501" s="54" t="n">
        <v>4.86</v>
      </c>
      <c r="M501" s="56"/>
      <c r="N501" s="54"/>
      <c r="O501" s="54"/>
      <c r="P501" s="54"/>
      <c r="Q501" s="54"/>
      <c r="R501" s="54"/>
      <c r="S501" s="54"/>
      <c r="T501" s="54"/>
      <c r="U501" s="54"/>
      <c r="V501" s="54"/>
      <c r="W501" s="54"/>
      <c r="X501" s="54"/>
      <c r="Y501" s="54"/>
      <c r="Z501" s="54"/>
      <c r="AA501" s="54"/>
      <c r="AB501" s="54"/>
      <c r="AC501" s="54"/>
      <c r="AD501" s="54"/>
      <c r="AE501" s="54"/>
    </row>
    <row r="502" customFormat="false" ht="15" hidden="false" customHeight="false" outlineLevel="0" collapsed="false">
      <c r="A502" s="168"/>
      <c r="B502" s="228" t="s">
        <v>916</v>
      </c>
      <c r="C502" s="229" t="n">
        <v>88494</v>
      </c>
      <c r="D502" s="228" t="s">
        <v>172</v>
      </c>
      <c r="E502" s="228" t="s">
        <v>917</v>
      </c>
      <c r="F502" s="230" t="s">
        <v>189</v>
      </c>
      <c r="G502" s="231" t="n">
        <v>1911.98</v>
      </c>
      <c r="H502" s="232" t="n">
        <f aca="false">TRUNC(L502*(1-$C$13),2)</f>
        <v>22.29</v>
      </c>
      <c r="I502" s="233" t="n">
        <f aca="false">TRUNC((H502*(1+'DADOS GERAIS'!C$19)),2)</f>
        <v>27.91</v>
      </c>
      <c r="J502" s="233" t="n">
        <f aca="false">TRUNC(G502*I502,2)</f>
        <v>53363.36</v>
      </c>
      <c r="K502" s="234" t="n">
        <f aca="false">J502/$J$1092</f>
        <v>0.00489303610795501</v>
      </c>
      <c r="L502" s="54" t="n">
        <v>22.29</v>
      </c>
      <c r="M502" s="56"/>
      <c r="N502" s="17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  <c r="AA502" s="55"/>
      <c r="AB502" s="55"/>
      <c r="AC502" s="55"/>
      <c r="AD502" s="55"/>
      <c r="AE502" s="54"/>
    </row>
    <row r="503" customFormat="false" ht="15" hidden="false" customHeight="false" outlineLevel="0" collapsed="false">
      <c r="A503" s="168"/>
      <c r="B503" s="228" t="s">
        <v>918</v>
      </c>
      <c r="C503" s="229" t="n">
        <v>104639</v>
      </c>
      <c r="D503" s="228" t="s">
        <v>172</v>
      </c>
      <c r="E503" s="228" t="s">
        <v>919</v>
      </c>
      <c r="F503" s="230" t="s">
        <v>189</v>
      </c>
      <c r="G503" s="231" t="n">
        <v>1911.98</v>
      </c>
      <c r="H503" s="232" t="n">
        <f aca="false">TRUNC(L503*(1-$C$13),2)</f>
        <v>12.29</v>
      </c>
      <c r="I503" s="233" t="n">
        <f aca="false">TRUNC((H503*(1+'DADOS GERAIS'!C$19)),2)</f>
        <v>15.38</v>
      </c>
      <c r="J503" s="233" t="n">
        <f aca="false">TRUNC(G503*I503,2)</f>
        <v>29406.25</v>
      </c>
      <c r="K503" s="234" t="n">
        <f aca="false">J503/$J$1092</f>
        <v>0.00269634151690509</v>
      </c>
      <c r="L503" s="54" t="n">
        <v>12.29</v>
      </c>
      <c r="M503" s="56"/>
      <c r="N503" s="17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  <c r="AA503" s="55"/>
      <c r="AB503" s="55"/>
      <c r="AC503" s="55"/>
      <c r="AD503" s="55"/>
      <c r="AE503" s="54"/>
    </row>
    <row r="504" customFormat="false" ht="15" hidden="false" customHeight="false" outlineLevel="0" collapsed="false">
      <c r="A504" s="247"/>
      <c r="B504" s="222" t="s">
        <v>920</v>
      </c>
      <c r="C504" s="222"/>
      <c r="D504" s="222"/>
      <c r="E504" s="222" t="s">
        <v>921</v>
      </c>
      <c r="F504" s="222"/>
      <c r="G504" s="223"/>
      <c r="H504" s="224"/>
      <c r="I504" s="222"/>
      <c r="J504" s="225" t="n">
        <f aca="false">SUM(J505)</f>
        <v>12356.64</v>
      </c>
      <c r="K504" s="239" t="n">
        <f aca="false">J504/$J$1092</f>
        <v>0.00113301496931605</v>
      </c>
      <c r="L504" s="54"/>
      <c r="M504" s="56"/>
      <c r="N504" s="248"/>
      <c r="O504" s="249"/>
      <c r="P504" s="249"/>
      <c r="Q504" s="249"/>
      <c r="R504" s="249"/>
      <c r="S504" s="249"/>
      <c r="T504" s="249"/>
      <c r="U504" s="249"/>
      <c r="V504" s="249"/>
      <c r="W504" s="249"/>
      <c r="X504" s="249"/>
      <c r="Y504" s="249"/>
      <c r="Z504" s="249"/>
      <c r="AA504" s="249"/>
      <c r="AB504" s="249"/>
      <c r="AC504" s="249"/>
      <c r="AD504" s="249"/>
      <c r="AE504" s="54"/>
    </row>
    <row r="505" customFormat="false" ht="26.85" hidden="false" customHeight="false" outlineLevel="0" collapsed="false">
      <c r="A505" s="168"/>
      <c r="B505" s="228" t="s">
        <v>922</v>
      </c>
      <c r="C505" s="229" t="n">
        <v>102494</v>
      </c>
      <c r="D505" s="228" t="s">
        <v>172</v>
      </c>
      <c r="E505" s="228" t="s">
        <v>923</v>
      </c>
      <c r="F505" s="230" t="s">
        <v>167</v>
      </c>
      <c r="G505" s="231" t="n">
        <v>144</v>
      </c>
      <c r="H505" s="232" t="n">
        <f aca="false">TRUNC(L505*(1-$C$13),2)</f>
        <v>68.53</v>
      </c>
      <c r="I505" s="233" t="n">
        <f aca="false">TRUNC((H505*(1+'DADOS GERAIS'!C$19)),2)</f>
        <v>85.81</v>
      </c>
      <c r="J505" s="233" t="n">
        <f aca="false">TRUNC(G505*I505,2)</f>
        <v>12356.64</v>
      </c>
      <c r="K505" s="234" t="n">
        <f aca="false">J505/$J$1092</f>
        <v>0.00113301496931605</v>
      </c>
      <c r="L505" s="54" t="n">
        <v>68.53</v>
      </c>
      <c r="M505" s="56"/>
      <c r="N505" s="17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  <c r="AA505" s="55"/>
      <c r="AB505" s="55"/>
      <c r="AC505" s="55"/>
      <c r="AD505" s="55"/>
      <c r="AE505" s="54"/>
    </row>
    <row r="506" customFormat="false" ht="15" hidden="false" customHeight="false" outlineLevel="0" collapsed="false">
      <c r="A506" s="168"/>
      <c r="B506" s="222" t="s">
        <v>924</v>
      </c>
      <c r="C506" s="222"/>
      <c r="D506" s="222"/>
      <c r="E506" s="222" t="s">
        <v>925</v>
      </c>
      <c r="F506" s="222"/>
      <c r="G506" s="223"/>
      <c r="H506" s="224"/>
      <c r="I506" s="222"/>
      <c r="J506" s="225" t="n">
        <f aca="false">SUM(J507:J508)</f>
        <v>32076.21</v>
      </c>
      <c r="K506" s="239" t="n">
        <f aca="false">J506/$J$1092</f>
        <v>0.00294115763580756</v>
      </c>
      <c r="L506" s="54"/>
      <c r="M506" s="56"/>
      <c r="N506" s="17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  <c r="AA506" s="55"/>
      <c r="AB506" s="55"/>
      <c r="AC506" s="55"/>
      <c r="AD506" s="55"/>
      <c r="AE506" s="54"/>
    </row>
    <row r="507" customFormat="false" ht="15" hidden="false" customHeight="false" outlineLevel="0" collapsed="false">
      <c r="A507" s="168"/>
      <c r="B507" s="228" t="s">
        <v>926</v>
      </c>
      <c r="C507" s="229" t="n">
        <v>102197</v>
      </c>
      <c r="D507" s="228" t="s">
        <v>172</v>
      </c>
      <c r="E507" s="228" t="s">
        <v>927</v>
      </c>
      <c r="F507" s="230" t="s">
        <v>167</v>
      </c>
      <c r="G507" s="231" t="n">
        <v>523.95</v>
      </c>
      <c r="H507" s="232" t="n">
        <f aca="false">TRUNC(L507*(1-$C$13),2)</f>
        <v>31.15</v>
      </c>
      <c r="I507" s="233" t="n">
        <f aca="false">TRUNC((H507*(1+'DADOS GERAIS'!C$19)),2)</f>
        <v>39</v>
      </c>
      <c r="J507" s="233" t="n">
        <f aca="false">TRUNC(G507*I507,2)</f>
        <v>20434.05</v>
      </c>
      <c r="K507" s="234" t="n">
        <f aca="false">J507/$J$1092</f>
        <v>0.00187365534107594</v>
      </c>
      <c r="L507" s="54" t="n">
        <v>31.15</v>
      </c>
      <c r="M507" s="56"/>
      <c r="N507" s="17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  <c r="AA507" s="55"/>
      <c r="AB507" s="55"/>
      <c r="AC507" s="55"/>
      <c r="AD507" s="55"/>
      <c r="AE507" s="54"/>
    </row>
    <row r="508" customFormat="false" ht="26.85" hidden="false" customHeight="false" outlineLevel="0" collapsed="false">
      <c r="A508" s="168"/>
      <c r="B508" s="228" t="s">
        <v>928</v>
      </c>
      <c r="C508" s="229" t="n">
        <v>102219</v>
      </c>
      <c r="D508" s="228" t="s">
        <v>172</v>
      </c>
      <c r="E508" s="228" t="s">
        <v>929</v>
      </c>
      <c r="F508" s="230" t="s">
        <v>167</v>
      </c>
      <c r="G508" s="231" t="n">
        <v>523.95</v>
      </c>
      <c r="H508" s="232" t="n">
        <f aca="false">TRUNC(L508*(1-$C$13),2)</f>
        <v>17.75</v>
      </c>
      <c r="I508" s="233" t="n">
        <f aca="false">TRUNC((H508*(1+'DADOS GERAIS'!C$19)),2)</f>
        <v>22.22</v>
      </c>
      <c r="J508" s="233" t="n">
        <f aca="false">TRUNC(G508*I508,2)</f>
        <v>11642.16</v>
      </c>
      <c r="K508" s="234" t="n">
        <f aca="false">J508/$J$1092</f>
        <v>0.00106750229473162</v>
      </c>
      <c r="L508" s="54" t="n">
        <v>17.75</v>
      </c>
      <c r="M508" s="56"/>
      <c r="N508" s="17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  <c r="AA508" s="55"/>
      <c r="AB508" s="55"/>
      <c r="AC508" s="55"/>
      <c r="AD508" s="55"/>
      <c r="AE508" s="54"/>
    </row>
    <row r="509" customFormat="false" ht="15" hidden="false" customHeight="false" outlineLevel="0" collapsed="false">
      <c r="A509" s="168"/>
      <c r="B509" s="222" t="n">
        <v>14</v>
      </c>
      <c r="C509" s="222"/>
      <c r="D509" s="222"/>
      <c r="E509" s="222" t="s">
        <v>930</v>
      </c>
      <c r="F509" s="222"/>
      <c r="G509" s="223"/>
      <c r="H509" s="224"/>
      <c r="I509" s="222"/>
      <c r="J509" s="225" t="n">
        <f aca="false">SUM(J510:J512)</f>
        <v>69966.9</v>
      </c>
      <c r="K509" s="239" t="n">
        <f aca="false">J509/$J$1092</f>
        <v>0.00641546124647469</v>
      </c>
      <c r="L509" s="54"/>
      <c r="M509" s="56"/>
      <c r="N509" s="17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  <c r="AA509" s="55"/>
      <c r="AB509" s="55"/>
      <c r="AC509" s="55"/>
      <c r="AD509" s="55"/>
      <c r="AE509" s="54"/>
    </row>
    <row r="510" customFormat="false" ht="15" hidden="false" customHeight="false" outlineLevel="0" collapsed="false">
      <c r="A510" s="168"/>
      <c r="B510" s="228" t="s">
        <v>931</v>
      </c>
      <c r="C510" s="229" t="s">
        <v>932</v>
      </c>
      <c r="D510" s="228" t="s">
        <v>161</v>
      </c>
      <c r="E510" s="228" t="s">
        <v>933</v>
      </c>
      <c r="F510" s="230" t="s">
        <v>167</v>
      </c>
      <c r="G510" s="231" t="n">
        <v>29.55</v>
      </c>
      <c r="H510" s="232" t="n">
        <f aca="false">TRUNC(L510*(1-$C$13),2)</f>
        <v>674.54</v>
      </c>
      <c r="I510" s="233" t="n">
        <f aca="false">TRUNC((H510*(1+'DADOS GERAIS'!C$19)),2)</f>
        <v>844.65</v>
      </c>
      <c r="J510" s="233" t="n">
        <f aca="false">TRUNC(G510*I510,2)</f>
        <v>24959.4</v>
      </c>
      <c r="K510" s="234" t="n">
        <f aca="false">J510/$J$1092</f>
        <v>0.00228859737154655</v>
      </c>
      <c r="L510" s="54" t="n">
        <v>674.54</v>
      </c>
      <c r="M510" s="56"/>
      <c r="N510" s="17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  <c r="AA510" s="55"/>
      <c r="AB510" s="55"/>
      <c r="AC510" s="55"/>
      <c r="AD510" s="55"/>
      <c r="AE510" s="54"/>
    </row>
    <row r="511" customFormat="false" ht="26.85" hidden="false" customHeight="false" outlineLevel="0" collapsed="false">
      <c r="A511" s="168"/>
      <c r="B511" s="228" t="s">
        <v>934</v>
      </c>
      <c r="C511" s="229" t="n">
        <v>101965</v>
      </c>
      <c r="D511" s="228" t="s">
        <v>172</v>
      </c>
      <c r="E511" s="228" t="s">
        <v>935</v>
      </c>
      <c r="F511" s="230" t="s">
        <v>216</v>
      </c>
      <c r="G511" s="231" t="n">
        <v>151.4</v>
      </c>
      <c r="H511" s="232" t="n">
        <f aca="false">TRUNC(L511*(1-$C$13),2)</f>
        <v>182.14</v>
      </c>
      <c r="I511" s="233" t="n">
        <f aca="false">TRUNC((H511*(1+'DADOS GERAIS'!C$19)),2)</f>
        <v>228.07</v>
      </c>
      <c r="J511" s="233" t="n">
        <f aca="false">TRUNC(G511*I511,2)</f>
        <v>34529.79</v>
      </c>
      <c r="K511" s="234" t="n">
        <f aca="false">J511/$J$1092</f>
        <v>0.00316613326578581</v>
      </c>
      <c r="L511" s="54" t="n">
        <v>182.14</v>
      </c>
      <c r="M511" s="56"/>
      <c r="N511" s="17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  <c r="AA511" s="55"/>
      <c r="AB511" s="55"/>
      <c r="AC511" s="55"/>
      <c r="AD511" s="55"/>
      <c r="AE511" s="54"/>
    </row>
    <row r="512" customFormat="false" ht="15" hidden="false" customHeight="false" outlineLevel="0" collapsed="false">
      <c r="A512" s="168"/>
      <c r="B512" s="228" t="s">
        <v>936</v>
      </c>
      <c r="C512" s="229" t="s">
        <v>937</v>
      </c>
      <c r="D512" s="228" t="s">
        <v>161</v>
      </c>
      <c r="E512" s="228" t="s">
        <v>938</v>
      </c>
      <c r="F512" s="230" t="s">
        <v>189</v>
      </c>
      <c r="G512" s="231" t="n">
        <v>16.92</v>
      </c>
      <c r="H512" s="232" t="n">
        <f aca="false">TRUNC(L512*(1-$C$13),2)</f>
        <v>494.54</v>
      </c>
      <c r="I512" s="233" t="n">
        <f aca="false">TRUNC((H512*(1+'DADOS GERAIS'!C$19)),2)</f>
        <v>619.25</v>
      </c>
      <c r="J512" s="233" t="n">
        <f aca="false">TRUNC(G512*I512,2)</f>
        <v>10477.71</v>
      </c>
      <c r="K512" s="234" t="n">
        <f aca="false">J512/$J$1092</f>
        <v>0.000960730609142328</v>
      </c>
      <c r="L512" s="54" t="n">
        <v>494.54</v>
      </c>
      <c r="M512" s="56"/>
      <c r="N512" s="17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  <c r="AA512" s="55"/>
      <c r="AB512" s="55"/>
      <c r="AC512" s="55"/>
      <c r="AD512" s="55"/>
      <c r="AE512" s="54"/>
    </row>
    <row r="513" customFormat="false" ht="15" hidden="false" customHeight="false" outlineLevel="0" collapsed="false">
      <c r="A513" s="168"/>
      <c r="B513" s="222" t="n">
        <v>15</v>
      </c>
      <c r="C513" s="222"/>
      <c r="D513" s="222"/>
      <c r="E513" s="222" t="s">
        <v>939</v>
      </c>
      <c r="F513" s="222"/>
      <c r="G513" s="223"/>
      <c r="H513" s="224"/>
      <c r="I513" s="222"/>
      <c r="J513" s="225" t="n">
        <f aca="false">J514+J516+J523</f>
        <v>153149.27</v>
      </c>
      <c r="K513" s="239" t="n">
        <f aca="false">J513/$J$1092</f>
        <v>0.0140426859931037</v>
      </c>
      <c r="L513" s="54"/>
      <c r="M513" s="56"/>
      <c r="N513" s="17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  <c r="AA513" s="55"/>
      <c r="AB513" s="55"/>
      <c r="AC513" s="55"/>
      <c r="AD513" s="55"/>
      <c r="AE513" s="54"/>
    </row>
    <row r="514" customFormat="false" ht="15" hidden="false" customHeight="false" outlineLevel="0" collapsed="false">
      <c r="A514" s="168"/>
      <c r="B514" s="222" t="s">
        <v>940</v>
      </c>
      <c r="C514" s="222"/>
      <c r="D514" s="222"/>
      <c r="E514" s="222" t="s">
        <v>941</v>
      </c>
      <c r="F514" s="222"/>
      <c r="G514" s="223"/>
      <c r="H514" s="224"/>
      <c r="I514" s="222"/>
      <c r="J514" s="225" t="n">
        <f aca="false">SUM(J515)</f>
        <v>1190.61</v>
      </c>
      <c r="K514" s="239" t="n">
        <f aca="false">J514/$J$1092</f>
        <v>0.000109170369341292</v>
      </c>
      <c r="L514" s="54"/>
      <c r="M514" s="56"/>
      <c r="N514" s="17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  <c r="AA514" s="55"/>
      <c r="AB514" s="55"/>
      <c r="AC514" s="55"/>
      <c r="AD514" s="55"/>
      <c r="AE514" s="54"/>
    </row>
    <row r="515" customFormat="false" ht="26.85" hidden="false" customHeight="false" outlineLevel="0" collapsed="false">
      <c r="A515" s="168"/>
      <c r="B515" s="228" t="s">
        <v>942</v>
      </c>
      <c r="C515" s="229" t="n">
        <v>100860</v>
      </c>
      <c r="D515" s="228" t="s">
        <v>172</v>
      </c>
      <c r="E515" s="228" t="s">
        <v>943</v>
      </c>
      <c r="F515" s="230" t="s">
        <v>174</v>
      </c>
      <c r="G515" s="231" t="n">
        <v>9</v>
      </c>
      <c r="H515" s="232" t="n">
        <f aca="false">TRUNC(L515*(1-$C$13),2)</f>
        <v>105.65</v>
      </c>
      <c r="I515" s="233" t="n">
        <f aca="false">TRUNC((H515*(1+'DADOS GERAIS'!C$19)),2)</f>
        <v>132.29</v>
      </c>
      <c r="J515" s="233" t="n">
        <f aca="false">TRUNC(G515*I515,2)</f>
        <v>1190.61</v>
      </c>
      <c r="K515" s="234" t="n">
        <f aca="false">J515/$J$1092</f>
        <v>0.000109170369341292</v>
      </c>
      <c r="L515" s="54" t="n">
        <v>105.65</v>
      </c>
      <c r="M515" s="56"/>
      <c r="N515" s="17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  <c r="AA515" s="55"/>
      <c r="AB515" s="55"/>
      <c r="AC515" s="55"/>
      <c r="AD515" s="55"/>
      <c r="AE515" s="54"/>
    </row>
    <row r="516" customFormat="false" ht="15" hidden="false" customHeight="false" outlineLevel="0" collapsed="false">
      <c r="A516" s="168"/>
      <c r="B516" s="222" t="s">
        <v>944</v>
      </c>
      <c r="C516" s="222"/>
      <c r="D516" s="222"/>
      <c r="E516" s="222" t="s">
        <v>945</v>
      </c>
      <c r="F516" s="222"/>
      <c r="G516" s="223"/>
      <c r="H516" s="224"/>
      <c r="I516" s="222"/>
      <c r="J516" s="225" t="n">
        <f aca="false">SUM(J517:J522)</f>
        <v>46609.65</v>
      </c>
      <c r="K516" s="239" t="n">
        <f aca="false">J516/$J$1092</f>
        <v>0.00427376950081752</v>
      </c>
      <c r="L516" s="54"/>
      <c r="M516" s="56"/>
      <c r="N516" s="17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  <c r="AA516" s="55"/>
      <c r="AB516" s="55"/>
      <c r="AC516" s="55"/>
      <c r="AD516" s="55"/>
      <c r="AE516" s="54"/>
    </row>
    <row r="517" customFormat="false" ht="26.85" hidden="false" customHeight="false" outlineLevel="0" collapsed="false">
      <c r="A517" s="168"/>
      <c r="B517" s="228" t="s">
        <v>946</v>
      </c>
      <c r="C517" s="229" t="n">
        <v>86932</v>
      </c>
      <c r="D517" s="228" t="s">
        <v>172</v>
      </c>
      <c r="E517" s="228" t="s">
        <v>947</v>
      </c>
      <c r="F517" s="230" t="s">
        <v>174</v>
      </c>
      <c r="G517" s="231" t="n">
        <v>23</v>
      </c>
      <c r="H517" s="232" t="n">
        <f aca="false">TRUNC(L517*(1-$C$13),2)</f>
        <v>635.53</v>
      </c>
      <c r="I517" s="233" t="n">
        <f aca="false">TRUNC((H517*(1+'DADOS GERAIS'!C$19)),2)</f>
        <v>795.8</v>
      </c>
      <c r="J517" s="233" t="n">
        <f aca="false">TRUNC(G517*I517,2)</f>
        <v>18303.4</v>
      </c>
      <c r="K517" s="234" t="n">
        <f aca="false">J517/$J$1092</f>
        <v>0.0016782900682855</v>
      </c>
      <c r="L517" s="54" t="n">
        <v>635.53</v>
      </c>
      <c r="M517" s="56"/>
      <c r="N517" s="17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  <c r="AA517" s="55"/>
      <c r="AB517" s="55"/>
      <c r="AC517" s="55"/>
      <c r="AD517" s="55"/>
      <c r="AE517" s="54"/>
    </row>
    <row r="518" customFormat="false" ht="15" hidden="false" customHeight="false" outlineLevel="0" collapsed="false">
      <c r="A518" s="168"/>
      <c r="B518" s="228" t="s">
        <v>948</v>
      </c>
      <c r="C518" s="229" t="s">
        <v>949</v>
      </c>
      <c r="D518" s="228" t="s">
        <v>161</v>
      </c>
      <c r="E518" s="228" t="s">
        <v>950</v>
      </c>
      <c r="F518" s="230" t="s">
        <v>174</v>
      </c>
      <c r="G518" s="231" t="n">
        <v>1</v>
      </c>
      <c r="H518" s="232" t="n">
        <f aca="false">TRUNC(L518*(1-$C$13),2)</f>
        <v>1137.83</v>
      </c>
      <c r="I518" s="233" t="n">
        <f aca="false">TRUNC((H518*(1+'DADOS GERAIS'!C$19)),2)</f>
        <v>1424.77</v>
      </c>
      <c r="J518" s="233" t="n">
        <f aca="false">TRUNC(G518*I518,2)</f>
        <v>1424.77</v>
      </c>
      <c r="K518" s="234" t="n">
        <f aca="false">J518/$J$1092</f>
        <v>0.000130641156320199</v>
      </c>
      <c r="L518" s="54" t="n">
        <v>1137.83</v>
      </c>
      <c r="M518" s="56"/>
      <c r="N518" s="250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  <c r="AA518" s="55"/>
      <c r="AB518" s="55"/>
      <c r="AC518" s="55"/>
      <c r="AD518" s="55"/>
      <c r="AE518" s="54"/>
    </row>
    <row r="519" customFormat="false" ht="35.25" hidden="false" customHeight="true" outlineLevel="0" collapsed="false">
      <c r="A519" s="168"/>
      <c r="B519" s="228" t="s">
        <v>951</v>
      </c>
      <c r="C519" s="229" t="s">
        <v>952</v>
      </c>
      <c r="D519" s="228" t="s">
        <v>161</v>
      </c>
      <c r="E519" s="228" t="s">
        <v>953</v>
      </c>
      <c r="F519" s="230" t="s">
        <v>174</v>
      </c>
      <c r="G519" s="231" t="n">
        <f aca="false">10+27</f>
        <v>37</v>
      </c>
      <c r="H519" s="232" t="n">
        <f aca="false">TRUNC(L519*(1-$C$13),2)</f>
        <v>370.07</v>
      </c>
      <c r="I519" s="233" t="n">
        <f aca="false">TRUNC((H519*(1+'DADOS GERAIS'!C$19)),2)</f>
        <v>463.39</v>
      </c>
      <c r="J519" s="233" t="n">
        <f aca="false">TRUNC(G519*I519,2)</f>
        <v>17145.43</v>
      </c>
      <c r="K519" s="234" t="n">
        <f aca="false">J519/$J$1092</f>
        <v>0.00157211255206597</v>
      </c>
      <c r="L519" s="54" t="n">
        <v>370.07</v>
      </c>
      <c r="M519" s="56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  <c r="AA519" s="55"/>
      <c r="AB519" s="55"/>
      <c r="AC519" s="55"/>
      <c r="AD519" s="55"/>
      <c r="AE519" s="54"/>
    </row>
    <row r="520" customFormat="false" ht="39.55" hidden="false" customHeight="false" outlineLevel="0" collapsed="false">
      <c r="A520" s="251"/>
      <c r="B520" s="228" t="s">
        <v>954</v>
      </c>
      <c r="C520" s="229" t="n">
        <v>86919</v>
      </c>
      <c r="D520" s="228" t="s">
        <v>172</v>
      </c>
      <c r="E520" s="228" t="s">
        <v>955</v>
      </c>
      <c r="F520" s="230" t="s">
        <v>174</v>
      </c>
      <c r="G520" s="231" t="n">
        <v>3</v>
      </c>
      <c r="H520" s="232" t="n">
        <f aca="false">TRUNC(L520*(1-$C$13),2)</f>
        <v>1092.68</v>
      </c>
      <c r="I520" s="233" t="n">
        <f aca="false">TRUNC((H520*(1+'DADOS GERAIS'!C$19)),2)</f>
        <v>1368.24</v>
      </c>
      <c r="J520" s="233" t="n">
        <f aca="false">TRUNC(G520*I520,2)</f>
        <v>4104.72</v>
      </c>
      <c r="K520" s="234" t="n">
        <f aca="false">J520/$J$1092</f>
        <v>0.00037637328633439</v>
      </c>
      <c r="L520" s="54" t="n">
        <v>1092.68</v>
      </c>
      <c r="M520" s="56"/>
      <c r="N520" s="252"/>
      <c r="O520" s="252"/>
      <c r="P520" s="252"/>
      <c r="Q520" s="252"/>
      <c r="R520" s="252"/>
      <c r="S520" s="252"/>
      <c r="T520" s="252"/>
      <c r="U520" s="252"/>
      <c r="V520" s="252"/>
      <c r="W520" s="252"/>
      <c r="X520" s="252"/>
      <c r="Y520" s="252"/>
      <c r="Z520" s="252"/>
      <c r="AA520" s="252"/>
      <c r="AB520" s="252"/>
      <c r="AC520" s="252"/>
      <c r="AD520" s="252"/>
      <c r="AE520" s="54"/>
    </row>
    <row r="521" customFormat="false" ht="15" hidden="false" customHeight="false" outlineLevel="0" collapsed="false">
      <c r="A521" s="251"/>
      <c r="B521" s="228" t="s">
        <v>956</v>
      </c>
      <c r="C521" s="229" t="n">
        <v>100858</v>
      </c>
      <c r="D521" s="228" t="s">
        <v>172</v>
      </c>
      <c r="E521" s="228" t="s">
        <v>957</v>
      </c>
      <c r="F521" s="230" t="s">
        <v>174</v>
      </c>
      <c r="G521" s="231" t="n">
        <v>2</v>
      </c>
      <c r="H521" s="232" t="n">
        <f aca="false">TRUNC(L521*(1-$C$13),2)</f>
        <v>843.66</v>
      </c>
      <c r="I521" s="233" t="n">
        <f aca="false">TRUNC((H521*(1+'DADOS GERAIS'!C$19)),2)</f>
        <v>1056.42</v>
      </c>
      <c r="J521" s="233" t="n">
        <f aca="false">TRUNC(G521*I521,2)</f>
        <v>2112.84</v>
      </c>
      <c r="K521" s="234" t="n">
        <f aca="false">J521/$J$1092</f>
        <v>0.000193732223951634</v>
      </c>
      <c r="L521" s="54" t="n">
        <v>843.66</v>
      </c>
      <c r="M521" s="56"/>
      <c r="N521" s="252"/>
      <c r="O521" s="252"/>
      <c r="P521" s="252"/>
      <c r="Q521" s="252"/>
      <c r="R521" s="252"/>
      <c r="S521" s="252"/>
      <c r="T521" s="252"/>
      <c r="U521" s="252"/>
      <c r="V521" s="252"/>
      <c r="W521" s="252"/>
      <c r="X521" s="252"/>
      <c r="Y521" s="252"/>
      <c r="Z521" s="252"/>
      <c r="AA521" s="252"/>
      <c r="AB521" s="252"/>
      <c r="AC521" s="252"/>
      <c r="AD521" s="252"/>
      <c r="AE521" s="54"/>
    </row>
    <row r="522" customFormat="false" ht="26.85" hidden="false" customHeight="false" outlineLevel="0" collapsed="false">
      <c r="A522" s="251"/>
      <c r="B522" s="228" t="s">
        <v>958</v>
      </c>
      <c r="C522" s="229" t="n">
        <v>86901</v>
      </c>
      <c r="D522" s="228" t="s">
        <v>172</v>
      </c>
      <c r="E522" s="228" t="s">
        <v>959</v>
      </c>
      <c r="F522" s="230" t="s">
        <v>174</v>
      </c>
      <c r="G522" s="231" t="n">
        <v>17</v>
      </c>
      <c r="H522" s="232" t="n">
        <f aca="false">TRUNC(L522*(1-$C$13),2)</f>
        <v>165.29</v>
      </c>
      <c r="I522" s="233" t="n">
        <f aca="false">TRUNC((H522*(1+'DADOS GERAIS'!C$19)),2)</f>
        <v>206.97</v>
      </c>
      <c r="J522" s="233" t="n">
        <f aca="false">TRUNC(G522*I522,2)</f>
        <v>3518.49</v>
      </c>
      <c r="K522" s="234" t="n">
        <f aca="false">J522/$J$1092</f>
        <v>0.000322620213859821</v>
      </c>
      <c r="L522" s="54" t="n">
        <v>165.29</v>
      </c>
      <c r="M522" s="56"/>
      <c r="N522" s="252"/>
      <c r="O522" s="252"/>
      <c r="P522" s="252"/>
      <c r="Q522" s="252"/>
      <c r="R522" s="252"/>
      <c r="S522" s="252"/>
      <c r="T522" s="252"/>
      <c r="U522" s="252"/>
      <c r="V522" s="252"/>
      <c r="W522" s="252"/>
      <c r="X522" s="252"/>
      <c r="Y522" s="252"/>
      <c r="Z522" s="252"/>
      <c r="AA522" s="252"/>
      <c r="AB522" s="252"/>
      <c r="AC522" s="252"/>
      <c r="AD522" s="252"/>
      <c r="AE522" s="54"/>
    </row>
    <row r="523" customFormat="false" ht="15" hidden="false" customHeight="false" outlineLevel="0" collapsed="false">
      <c r="A523" s="251"/>
      <c r="B523" s="222" t="s">
        <v>960</v>
      </c>
      <c r="C523" s="222"/>
      <c r="D523" s="222"/>
      <c r="E523" s="222" t="s">
        <v>961</v>
      </c>
      <c r="F523" s="222"/>
      <c r="G523" s="223"/>
      <c r="H523" s="224"/>
      <c r="I523" s="222"/>
      <c r="J523" s="225" t="n">
        <f aca="false">SUM(J524:J538)</f>
        <v>105349.01</v>
      </c>
      <c r="K523" s="239" t="n">
        <f aca="false">J523/$J$1092</f>
        <v>0.00965974612294492</v>
      </c>
      <c r="L523" s="54"/>
      <c r="M523" s="56"/>
      <c r="N523" s="252"/>
      <c r="O523" s="252"/>
      <c r="P523" s="252"/>
      <c r="Q523" s="252"/>
      <c r="R523" s="252"/>
      <c r="S523" s="252"/>
      <c r="T523" s="252"/>
      <c r="U523" s="252"/>
      <c r="V523" s="252"/>
      <c r="W523" s="252"/>
      <c r="X523" s="252"/>
      <c r="Y523" s="252"/>
      <c r="Z523" s="252"/>
      <c r="AA523" s="252"/>
      <c r="AB523" s="252"/>
      <c r="AC523" s="252"/>
      <c r="AD523" s="252"/>
      <c r="AE523" s="54"/>
    </row>
    <row r="524" customFormat="false" ht="26.85" hidden="false" customHeight="false" outlineLevel="0" collapsed="false">
      <c r="A524" s="22"/>
      <c r="B524" s="228" t="s">
        <v>962</v>
      </c>
      <c r="C524" s="229" t="s">
        <v>963</v>
      </c>
      <c r="D524" s="228" t="s">
        <v>161</v>
      </c>
      <c r="E524" s="228" t="s">
        <v>964</v>
      </c>
      <c r="F524" s="230" t="s">
        <v>174</v>
      </c>
      <c r="G524" s="231" t="n">
        <v>3</v>
      </c>
      <c r="H524" s="232" t="n">
        <f aca="false">TRUNC(L524*(1-$C$13),2)</f>
        <v>2529.87</v>
      </c>
      <c r="I524" s="233" t="n">
        <f aca="false">TRUNC((H524*(1+'DADOS GERAIS'!C$19)),2)</f>
        <v>3167.87</v>
      </c>
      <c r="J524" s="233" t="n">
        <f aca="false">TRUNC(G524*I524,2)</f>
        <v>9503.61</v>
      </c>
      <c r="K524" s="234" t="n">
        <f aca="false">J524/$J$1092</f>
        <v>0.000871412648789776</v>
      </c>
      <c r="L524" s="54" t="n">
        <v>2529.87</v>
      </c>
      <c r="M524" s="56"/>
      <c r="N524" s="252"/>
      <c r="O524" s="252"/>
      <c r="P524" s="252"/>
      <c r="Q524" s="252"/>
      <c r="R524" s="252"/>
      <c r="S524" s="252"/>
      <c r="T524" s="252"/>
      <c r="U524" s="252"/>
      <c r="V524" s="252"/>
      <c r="W524" s="252"/>
      <c r="X524" s="252"/>
      <c r="Y524" s="252"/>
      <c r="Z524" s="252"/>
      <c r="AA524" s="252"/>
      <c r="AB524" s="252"/>
      <c r="AC524" s="252"/>
      <c r="AD524" s="252"/>
      <c r="AE524" s="54"/>
    </row>
    <row r="525" customFormat="false" ht="26.85" hidden="false" customHeight="false" outlineLevel="0" collapsed="false">
      <c r="A525" s="22"/>
      <c r="B525" s="228" t="s">
        <v>965</v>
      </c>
      <c r="C525" s="229" t="n">
        <v>86900</v>
      </c>
      <c r="D525" s="228" t="s">
        <v>172</v>
      </c>
      <c r="E525" s="228" t="s">
        <v>966</v>
      </c>
      <c r="F525" s="230" t="s">
        <v>174</v>
      </c>
      <c r="G525" s="231" t="n">
        <v>17</v>
      </c>
      <c r="H525" s="232" t="n">
        <f aca="false">TRUNC(L525*(1-$C$13),2)</f>
        <v>235.78</v>
      </c>
      <c r="I525" s="233" t="n">
        <f aca="false">TRUNC((H525*(1+'DADOS GERAIS'!C$19)),2)</f>
        <v>295.24</v>
      </c>
      <c r="J525" s="233" t="n">
        <f aca="false">TRUNC(G525*I525,2)</f>
        <v>5019.08</v>
      </c>
      <c r="K525" s="234" t="n">
        <f aca="false">J525/$J$1092</f>
        <v>0.000460213518577444</v>
      </c>
      <c r="L525" s="54" t="n">
        <v>235.78</v>
      </c>
      <c r="M525" s="56"/>
      <c r="N525" s="252"/>
      <c r="O525" s="252"/>
      <c r="P525" s="252"/>
      <c r="Q525" s="252"/>
      <c r="R525" s="252"/>
      <c r="S525" s="252"/>
      <c r="T525" s="252"/>
      <c r="U525" s="252"/>
      <c r="V525" s="252"/>
      <c r="W525" s="252"/>
      <c r="X525" s="252"/>
      <c r="Y525" s="252"/>
      <c r="Z525" s="252"/>
      <c r="AA525" s="252"/>
      <c r="AB525" s="252"/>
      <c r="AC525" s="252"/>
      <c r="AD525" s="252"/>
      <c r="AE525" s="54"/>
    </row>
    <row r="526" customFormat="false" ht="26.85" hidden="false" customHeight="false" outlineLevel="0" collapsed="false">
      <c r="A526" s="22"/>
      <c r="B526" s="228" t="s">
        <v>967</v>
      </c>
      <c r="C526" s="229" t="n">
        <v>86913</v>
      </c>
      <c r="D526" s="228" t="s">
        <v>172</v>
      </c>
      <c r="E526" s="228" t="s">
        <v>968</v>
      </c>
      <c r="F526" s="230" t="s">
        <v>174</v>
      </c>
      <c r="G526" s="231" t="n">
        <f aca="false">G520</f>
        <v>3</v>
      </c>
      <c r="H526" s="232" t="n">
        <f aca="false">TRUNC(L526*(1-$C$13),2)</f>
        <v>93.76</v>
      </c>
      <c r="I526" s="233" t="n">
        <f aca="false">TRUNC((H526*(1+'DADOS GERAIS'!C$19)),2)</f>
        <v>117.4</v>
      </c>
      <c r="J526" s="233" t="n">
        <f aca="false">TRUNC(G526*I526,2)</f>
        <v>352.2</v>
      </c>
      <c r="K526" s="234" t="n">
        <f aca="false">J526/$J$1092</f>
        <v>3.22942055601775E-005</v>
      </c>
      <c r="L526" s="54" t="n">
        <v>93.76</v>
      </c>
      <c r="M526" s="56"/>
      <c r="N526" s="252"/>
      <c r="O526" s="252"/>
      <c r="P526" s="252"/>
      <c r="Q526" s="252"/>
      <c r="R526" s="252"/>
      <c r="S526" s="252"/>
      <c r="T526" s="252"/>
      <c r="U526" s="252"/>
      <c r="V526" s="252"/>
      <c r="W526" s="252"/>
      <c r="X526" s="252"/>
      <c r="Y526" s="252"/>
      <c r="Z526" s="252"/>
      <c r="AA526" s="252"/>
      <c r="AB526" s="252"/>
      <c r="AC526" s="252"/>
      <c r="AD526" s="252"/>
      <c r="AE526" s="54"/>
    </row>
    <row r="527" customFormat="false" ht="15" hidden="false" customHeight="false" outlineLevel="0" collapsed="false">
      <c r="A527" s="22"/>
      <c r="B527" s="228" t="s">
        <v>969</v>
      </c>
      <c r="C527" s="229" t="s">
        <v>970</v>
      </c>
      <c r="D527" s="228" t="s">
        <v>161</v>
      </c>
      <c r="E527" s="228" t="s">
        <v>971</v>
      </c>
      <c r="F527" s="230" t="s">
        <v>174</v>
      </c>
      <c r="G527" s="231" t="n">
        <v>3</v>
      </c>
      <c r="H527" s="232" t="n">
        <f aca="false">TRUNC(L527*(1-$C$13),2)</f>
        <v>370.64</v>
      </c>
      <c r="I527" s="233" t="n">
        <f aca="false">TRUNC((H527*(1+'DADOS GERAIS'!C$19)),2)</f>
        <v>464.11</v>
      </c>
      <c r="J527" s="233" t="n">
        <f aca="false">TRUNC(G527*I527,2)</f>
        <v>1392.33</v>
      </c>
      <c r="K527" s="234" t="n">
        <f aca="false">J527/$J$1092</f>
        <v>0.000127666641759233</v>
      </c>
      <c r="L527" s="54" t="n">
        <v>370.64</v>
      </c>
      <c r="M527" s="56"/>
      <c r="N527" s="252"/>
      <c r="O527" s="252"/>
      <c r="P527" s="252"/>
      <c r="Q527" s="252"/>
      <c r="R527" s="252"/>
      <c r="S527" s="252"/>
      <c r="T527" s="252"/>
      <c r="U527" s="252"/>
      <c r="V527" s="252"/>
      <c r="W527" s="252"/>
      <c r="X527" s="252"/>
      <c r="Y527" s="252"/>
      <c r="Z527" s="252"/>
      <c r="AA527" s="252"/>
      <c r="AB527" s="252"/>
      <c r="AC527" s="252"/>
      <c r="AD527" s="252"/>
      <c r="AE527" s="54"/>
    </row>
    <row r="528" customFormat="false" ht="15" hidden="false" customHeight="false" outlineLevel="0" collapsed="false">
      <c r="A528" s="22"/>
      <c r="B528" s="244" t="s">
        <v>972</v>
      </c>
      <c r="C528" s="253" t="s">
        <v>973</v>
      </c>
      <c r="D528" s="244" t="s">
        <v>161</v>
      </c>
      <c r="E528" s="244" t="s">
        <v>974</v>
      </c>
      <c r="F528" s="254" t="s">
        <v>174</v>
      </c>
      <c r="G528" s="255" t="n">
        <f aca="false">G525</f>
        <v>17</v>
      </c>
      <c r="H528" s="232" t="n">
        <f aca="false">TRUNC(L528*(1-$C$13),2)</f>
        <v>206.06</v>
      </c>
      <c r="I528" s="256" t="n">
        <f aca="false">TRUNC((H528*(1+'DADOS GERAIS'!C$19)),2)</f>
        <v>258.02</v>
      </c>
      <c r="J528" s="256" t="n">
        <f aca="false">TRUNC(G528*I528,2)</f>
        <v>4386.34</v>
      </c>
      <c r="K528" s="234" t="n">
        <f aca="false">J528/$J$1092</f>
        <v>0.000402195813789975</v>
      </c>
      <c r="L528" s="54" t="n">
        <v>206.06</v>
      </c>
      <c r="M528" s="56"/>
      <c r="N528" s="252"/>
      <c r="O528" s="252"/>
      <c r="P528" s="252"/>
      <c r="Q528" s="252"/>
      <c r="R528" s="252"/>
      <c r="S528" s="252"/>
      <c r="T528" s="252"/>
      <c r="U528" s="252"/>
      <c r="V528" s="252"/>
      <c r="W528" s="252"/>
      <c r="X528" s="252"/>
      <c r="Y528" s="252"/>
      <c r="Z528" s="252"/>
      <c r="AA528" s="252"/>
      <c r="AB528" s="252"/>
      <c r="AC528" s="252"/>
      <c r="AD528" s="252"/>
      <c r="AE528" s="54"/>
    </row>
    <row r="529" customFormat="false" ht="26.85" hidden="false" customHeight="false" outlineLevel="0" collapsed="false">
      <c r="A529" s="22"/>
      <c r="B529" s="228" t="s">
        <v>975</v>
      </c>
      <c r="C529" s="229" t="s">
        <v>976</v>
      </c>
      <c r="D529" s="228" t="s">
        <v>161</v>
      </c>
      <c r="E529" s="228" t="s">
        <v>977</v>
      </c>
      <c r="F529" s="230" t="s">
        <v>174</v>
      </c>
      <c r="G529" s="231" t="n">
        <f aca="false">G519+G522</f>
        <v>54</v>
      </c>
      <c r="H529" s="232" t="n">
        <f aca="false">TRUNC(L529*(1-$C$13),2)</f>
        <v>275.63</v>
      </c>
      <c r="I529" s="233" t="n">
        <f aca="false">TRUNC((H529*(1+'DADOS GERAIS'!C$19)),2)</f>
        <v>345.14</v>
      </c>
      <c r="J529" s="233" t="n">
        <f aca="false">TRUNC(G529*I529,2)</f>
        <v>18637.56</v>
      </c>
      <c r="K529" s="234" t="n">
        <f aca="false">J529/$J$1092</f>
        <v>0.00170893013566196</v>
      </c>
      <c r="L529" s="54" t="n">
        <v>275.63</v>
      </c>
      <c r="M529" s="56"/>
      <c r="N529" s="252"/>
      <c r="O529" s="252"/>
      <c r="P529" s="252"/>
      <c r="Q529" s="252"/>
      <c r="R529" s="252"/>
      <c r="S529" s="252"/>
      <c r="T529" s="252"/>
      <c r="U529" s="252"/>
      <c r="V529" s="252"/>
      <c r="W529" s="252"/>
      <c r="X529" s="252"/>
      <c r="Y529" s="252"/>
      <c r="Z529" s="252"/>
      <c r="AA529" s="252"/>
      <c r="AB529" s="252"/>
      <c r="AC529" s="252"/>
      <c r="AD529" s="252"/>
      <c r="AE529" s="54"/>
    </row>
    <row r="530" customFormat="false" ht="15" hidden="false" customHeight="false" outlineLevel="0" collapsed="false">
      <c r="A530" s="22"/>
      <c r="B530" s="228" t="s">
        <v>978</v>
      </c>
      <c r="C530" s="229" t="s">
        <v>979</v>
      </c>
      <c r="D530" s="228" t="s">
        <v>161</v>
      </c>
      <c r="E530" s="228" t="s">
        <v>980</v>
      </c>
      <c r="F530" s="230" t="s">
        <v>174</v>
      </c>
      <c r="G530" s="231" t="n">
        <v>12</v>
      </c>
      <c r="H530" s="232" t="n">
        <f aca="false">TRUNC(L530*(1-$C$13),2)</f>
        <v>815.39</v>
      </c>
      <c r="I530" s="233" t="n">
        <f aca="false">TRUNC((H530*(1+'DADOS GERAIS'!C$19)),2)</f>
        <v>1021.02</v>
      </c>
      <c r="J530" s="233" t="n">
        <f aca="false">TRUNC(G530*I530,2)</f>
        <v>12252.24</v>
      </c>
      <c r="K530" s="234" t="n">
        <f aca="false">J530/$J$1092</f>
        <v>0.001123442240581</v>
      </c>
      <c r="L530" s="54" t="n">
        <v>815.39</v>
      </c>
      <c r="M530" s="56"/>
      <c r="N530" s="252"/>
      <c r="O530" s="252"/>
      <c r="P530" s="252"/>
      <c r="Q530" s="252"/>
      <c r="R530" s="252"/>
      <c r="S530" s="252"/>
      <c r="T530" s="252"/>
      <c r="U530" s="252"/>
      <c r="V530" s="252"/>
      <c r="W530" s="252"/>
      <c r="X530" s="252"/>
      <c r="Y530" s="252"/>
      <c r="Z530" s="252"/>
      <c r="AA530" s="252"/>
      <c r="AB530" s="252"/>
      <c r="AC530" s="252"/>
      <c r="AD530" s="252"/>
      <c r="AE530" s="54"/>
    </row>
    <row r="531" customFormat="false" ht="26.85" hidden="false" customHeight="false" outlineLevel="0" collapsed="false">
      <c r="A531" s="22"/>
      <c r="B531" s="228" t="s">
        <v>981</v>
      </c>
      <c r="C531" s="229" t="n">
        <v>100868</v>
      </c>
      <c r="D531" s="228" t="s">
        <v>172</v>
      </c>
      <c r="E531" s="228" t="s">
        <v>982</v>
      </c>
      <c r="F531" s="230" t="s">
        <v>174</v>
      </c>
      <c r="G531" s="231" t="n">
        <v>22</v>
      </c>
      <c r="H531" s="232" t="n">
        <f aca="false">TRUNC(L531*(1-$C$13),2)</f>
        <v>453.73</v>
      </c>
      <c r="I531" s="233" t="n">
        <f aca="false">TRUNC((H531*(1+'DADOS GERAIS'!C$19)),2)</f>
        <v>568.15</v>
      </c>
      <c r="J531" s="233" t="n">
        <f aca="false">TRUNC(G531*I531,2)</f>
        <v>12499.3</v>
      </c>
      <c r="K531" s="234" t="n">
        <f aca="false">J531/$J$1092</f>
        <v>0.0011460958647312</v>
      </c>
      <c r="L531" s="54" t="n">
        <v>453.73</v>
      </c>
      <c r="M531" s="56"/>
      <c r="N531" s="252"/>
      <c r="O531" s="252"/>
      <c r="P531" s="252"/>
      <c r="Q531" s="252"/>
      <c r="R531" s="252"/>
      <c r="S531" s="252"/>
      <c r="T531" s="252"/>
      <c r="U531" s="252"/>
      <c r="V531" s="252"/>
      <c r="W531" s="252"/>
      <c r="X531" s="252"/>
      <c r="Y531" s="252"/>
      <c r="Z531" s="252"/>
      <c r="AA531" s="252"/>
      <c r="AB531" s="252"/>
      <c r="AC531" s="252"/>
      <c r="AD531" s="252"/>
      <c r="AE531" s="54"/>
    </row>
    <row r="532" customFormat="false" ht="15" hidden="false" customHeight="false" outlineLevel="0" collapsed="false">
      <c r="A532" s="22"/>
      <c r="B532" s="228" t="s">
        <v>983</v>
      </c>
      <c r="C532" s="229" t="s">
        <v>795</v>
      </c>
      <c r="D532" s="228" t="s">
        <v>161</v>
      </c>
      <c r="E532" s="228" t="s">
        <v>796</v>
      </c>
      <c r="F532" s="230" t="s">
        <v>174</v>
      </c>
      <c r="G532" s="231" t="n">
        <v>20</v>
      </c>
      <c r="H532" s="232" t="n">
        <f aca="false">TRUNC(L532*(1-$C$13),2)</f>
        <v>113.11</v>
      </c>
      <c r="I532" s="233" t="n">
        <f aca="false">TRUNC((H532*(1+'DADOS GERAIS'!C$19)),2)</f>
        <v>141.63</v>
      </c>
      <c r="J532" s="233" t="n">
        <f aca="false">TRUNC(G532*I532,2)</f>
        <v>2832.6</v>
      </c>
      <c r="K532" s="234" t="n">
        <f aca="false">J532/$J$1092</f>
        <v>0.000259729036541053</v>
      </c>
      <c r="L532" s="54" t="n">
        <v>113.11</v>
      </c>
      <c r="M532" s="56"/>
      <c r="N532" s="252"/>
      <c r="O532" s="252"/>
      <c r="P532" s="252"/>
      <c r="Q532" s="252"/>
      <c r="R532" s="252"/>
      <c r="S532" s="252"/>
      <c r="T532" s="252"/>
      <c r="U532" s="252"/>
      <c r="V532" s="252"/>
      <c r="W532" s="252"/>
      <c r="X532" s="252"/>
      <c r="Y532" s="252"/>
      <c r="Z532" s="252"/>
      <c r="AA532" s="252"/>
      <c r="AB532" s="252"/>
      <c r="AC532" s="252"/>
      <c r="AD532" s="252"/>
      <c r="AE532" s="54"/>
    </row>
    <row r="533" customFormat="false" ht="26.85" hidden="false" customHeight="false" outlineLevel="0" collapsed="false">
      <c r="A533" s="62"/>
      <c r="B533" s="228" t="s">
        <v>984</v>
      </c>
      <c r="C533" s="229" t="n">
        <v>100865</v>
      </c>
      <c r="D533" s="228" t="s">
        <v>172</v>
      </c>
      <c r="E533" s="228" t="s">
        <v>985</v>
      </c>
      <c r="F533" s="230" t="s">
        <v>174</v>
      </c>
      <c r="G533" s="231" t="n">
        <v>1</v>
      </c>
      <c r="H533" s="232" t="n">
        <f aca="false">TRUNC(L533*(1-$C$13),2)</f>
        <v>857.22</v>
      </c>
      <c r="I533" s="233" t="n">
        <f aca="false">TRUNC((H533*(1+'DADOS GERAIS'!C$19)),2)</f>
        <v>1073.4</v>
      </c>
      <c r="J533" s="233" t="n">
        <f aca="false">TRUNC(G533*I533,2)</f>
        <v>1073.4</v>
      </c>
      <c r="K533" s="234" t="n">
        <f aca="false">J533/$J$1092</f>
        <v>9.84230557873214E-005</v>
      </c>
      <c r="L533" s="54" t="n">
        <v>857.22</v>
      </c>
      <c r="M533" s="56"/>
      <c r="N533" s="54"/>
      <c r="O533" s="54"/>
      <c r="P533" s="54"/>
      <c r="Q533" s="54"/>
      <c r="R533" s="54"/>
      <c r="S533" s="54"/>
      <c r="T533" s="54"/>
      <c r="U533" s="54"/>
      <c r="V533" s="54"/>
      <c r="W533" s="54"/>
      <c r="X533" s="54"/>
      <c r="Y533" s="54"/>
      <c r="Z533" s="54"/>
      <c r="AA533" s="54"/>
      <c r="AB533" s="54"/>
      <c r="AC533" s="54"/>
      <c r="AD533" s="54"/>
      <c r="AE533" s="54"/>
    </row>
    <row r="534" customFormat="false" ht="26.85" hidden="false" customHeight="false" outlineLevel="0" collapsed="false">
      <c r="A534" s="62"/>
      <c r="B534" s="228" t="s">
        <v>986</v>
      </c>
      <c r="C534" s="229" t="n">
        <v>100867</v>
      </c>
      <c r="D534" s="228" t="s">
        <v>172</v>
      </c>
      <c r="E534" s="228" t="s">
        <v>987</v>
      </c>
      <c r="F534" s="230" t="s">
        <v>174</v>
      </c>
      <c r="G534" s="231" t="n">
        <v>39</v>
      </c>
      <c r="H534" s="232" t="n">
        <f aca="false">TRUNC(L534*(1-$C$13),2)</f>
        <v>433.63</v>
      </c>
      <c r="I534" s="233" t="n">
        <f aca="false">TRUNC((H534*(1+'DADOS GERAIS'!C$19)),2)</f>
        <v>542.98</v>
      </c>
      <c r="J534" s="233" t="n">
        <f aca="false">TRUNC(G534*I534,2)</f>
        <v>21176.22</v>
      </c>
      <c r="K534" s="234" t="n">
        <f aca="false">J534/$J$1092</f>
        <v>0.00194170698940245</v>
      </c>
      <c r="L534" s="54" t="n">
        <v>433.63</v>
      </c>
      <c r="M534" s="56"/>
      <c r="N534" s="54"/>
      <c r="O534" s="54"/>
      <c r="P534" s="54"/>
      <c r="Q534" s="54"/>
      <c r="R534" s="54"/>
      <c r="S534" s="54"/>
      <c r="T534" s="54"/>
      <c r="U534" s="54"/>
      <c r="V534" s="54"/>
      <c r="W534" s="54"/>
      <c r="X534" s="54"/>
      <c r="Y534" s="54"/>
      <c r="Z534" s="54"/>
      <c r="AA534" s="54"/>
      <c r="AB534" s="54"/>
      <c r="AC534" s="54"/>
      <c r="AD534" s="54"/>
      <c r="AE534" s="54"/>
    </row>
    <row r="535" customFormat="false" ht="26.85" hidden="false" customHeight="false" outlineLevel="0" collapsed="false">
      <c r="A535" s="62"/>
      <c r="B535" s="228" t="s">
        <v>988</v>
      </c>
      <c r="C535" s="229" t="n">
        <v>100875</v>
      </c>
      <c r="D535" s="228" t="s">
        <v>172</v>
      </c>
      <c r="E535" s="228" t="s">
        <v>989</v>
      </c>
      <c r="F535" s="230" t="s">
        <v>174</v>
      </c>
      <c r="G535" s="231" t="n">
        <v>3</v>
      </c>
      <c r="H535" s="232" t="n">
        <f aca="false">TRUNC(L535*(1-$C$13),2)</f>
        <v>1574.39</v>
      </c>
      <c r="I535" s="233" t="n">
        <f aca="false">TRUNC((H535*(1+'DADOS GERAIS'!C$19)),2)</f>
        <v>1971.43</v>
      </c>
      <c r="J535" s="233" t="n">
        <f aca="false">TRUNC(G535*I535,2)</f>
        <v>5914.29</v>
      </c>
      <c r="K535" s="234" t="n">
        <f aca="false">J535/$J$1092</f>
        <v>0.000542297833624368</v>
      </c>
      <c r="L535" s="54" t="n">
        <v>1574.39</v>
      </c>
      <c r="M535" s="56"/>
      <c r="N535" s="54"/>
      <c r="O535" s="54"/>
      <c r="P535" s="54"/>
      <c r="Q535" s="54"/>
      <c r="R535" s="54"/>
      <c r="S535" s="54"/>
      <c r="T535" s="54"/>
      <c r="U535" s="54"/>
      <c r="V535" s="54"/>
      <c r="W535" s="54"/>
      <c r="X535" s="54"/>
      <c r="Y535" s="54"/>
      <c r="Z535" s="54"/>
      <c r="AA535" s="54"/>
      <c r="AB535" s="54"/>
      <c r="AC535" s="54"/>
      <c r="AD535" s="54"/>
      <c r="AE535" s="54"/>
    </row>
    <row r="536" customFormat="false" ht="15" hidden="false" customHeight="false" outlineLevel="0" collapsed="false">
      <c r="A536" s="62"/>
      <c r="B536" s="228" t="s">
        <v>990</v>
      </c>
      <c r="C536" s="229" t="s">
        <v>991</v>
      </c>
      <c r="D536" s="228" t="s">
        <v>161</v>
      </c>
      <c r="E536" s="228" t="s">
        <v>992</v>
      </c>
      <c r="F536" s="230" t="s">
        <v>174</v>
      </c>
      <c r="G536" s="231" t="n">
        <v>42</v>
      </c>
      <c r="H536" s="232" t="n">
        <f aca="false">TRUNC(L536*(1-$C$13),2)</f>
        <v>113.95</v>
      </c>
      <c r="I536" s="233" t="n">
        <f aca="false">TRUNC((H536*(1+'DADOS GERAIS'!C$19)),2)</f>
        <v>142.68</v>
      </c>
      <c r="J536" s="233" t="n">
        <f aca="false">TRUNC(G536*I536,2)</f>
        <v>5992.56</v>
      </c>
      <c r="K536" s="234" t="n">
        <f aca="false">J536/$J$1092</f>
        <v>0.000549474629391532</v>
      </c>
      <c r="L536" s="54" t="n">
        <v>113.95</v>
      </c>
      <c r="M536" s="56"/>
      <c r="N536" s="54"/>
      <c r="O536" s="54"/>
      <c r="P536" s="54"/>
      <c r="Q536" s="54"/>
      <c r="R536" s="54"/>
      <c r="S536" s="54"/>
      <c r="T536" s="54"/>
      <c r="U536" s="54"/>
      <c r="V536" s="54"/>
      <c r="W536" s="54"/>
      <c r="X536" s="54"/>
      <c r="Y536" s="54"/>
      <c r="Z536" s="54"/>
      <c r="AA536" s="54"/>
      <c r="AB536" s="54"/>
      <c r="AC536" s="54"/>
      <c r="AD536" s="54"/>
      <c r="AE536" s="54"/>
    </row>
    <row r="537" customFormat="false" ht="26.85" hidden="false" customHeight="false" outlineLevel="0" collapsed="false">
      <c r="A537" s="62"/>
      <c r="B537" s="228" t="s">
        <v>993</v>
      </c>
      <c r="C537" s="229" t="s">
        <v>994</v>
      </c>
      <c r="D537" s="228" t="s">
        <v>161</v>
      </c>
      <c r="E537" s="228" t="s">
        <v>995</v>
      </c>
      <c r="F537" s="230" t="s">
        <v>174</v>
      </c>
      <c r="G537" s="231" t="n">
        <v>11</v>
      </c>
      <c r="H537" s="232" t="n">
        <f aca="false">TRUNC(L537*(1-$C$13),2)</f>
        <v>243.09</v>
      </c>
      <c r="I537" s="233" t="n">
        <f aca="false">TRUNC((H537*(1+'DADOS GERAIS'!C$19)),2)</f>
        <v>304.39</v>
      </c>
      <c r="J537" s="233" t="n">
        <f aca="false">TRUNC(G537*I537,2)</f>
        <v>3348.29</v>
      </c>
      <c r="K537" s="234" t="n">
        <f aca="false">J537/$J$1092</f>
        <v>0.000307014098623188</v>
      </c>
      <c r="L537" s="54" t="n">
        <v>243.09</v>
      </c>
      <c r="M537" s="56"/>
      <c r="N537" s="54"/>
      <c r="O537" s="54"/>
      <c r="P537" s="54"/>
      <c r="Q537" s="54"/>
      <c r="R537" s="54"/>
      <c r="S537" s="54"/>
      <c r="T537" s="54"/>
      <c r="U537" s="54"/>
      <c r="V537" s="54"/>
      <c r="W537" s="54"/>
      <c r="X537" s="54"/>
      <c r="Y537" s="54"/>
      <c r="Z537" s="54"/>
      <c r="AA537" s="54"/>
      <c r="AB537" s="54"/>
      <c r="AC537" s="54"/>
      <c r="AD537" s="54"/>
      <c r="AE537" s="54"/>
    </row>
    <row r="538" customFormat="false" ht="15" hidden="false" customHeight="false" outlineLevel="0" collapsed="false">
      <c r="A538" s="62"/>
      <c r="B538" s="228" t="s">
        <v>996</v>
      </c>
      <c r="C538" s="229" t="n">
        <v>377</v>
      </c>
      <c r="D538" s="228" t="s">
        <v>172</v>
      </c>
      <c r="E538" s="228" t="s">
        <v>997</v>
      </c>
      <c r="F538" s="230" t="s">
        <v>174</v>
      </c>
      <c r="G538" s="231" t="n">
        <f aca="false">G517</f>
        <v>23</v>
      </c>
      <c r="H538" s="232" t="n">
        <f aca="false">TRUNC(L538*(1-$C$13),2)</f>
        <v>33.65</v>
      </c>
      <c r="I538" s="233" t="n">
        <f aca="false">TRUNC((H538*(1+'DADOS GERAIS'!C$19)),2)</f>
        <v>42.13</v>
      </c>
      <c r="J538" s="233" t="n">
        <f aca="false">TRUNC(G538*I538,2)</f>
        <v>968.99</v>
      </c>
      <c r="K538" s="234" t="n">
        <f aca="false">J538/$J$1092</f>
        <v>8.88494101242375E-005</v>
      </c>
      <c r="L538" s="54" t="n">
        <v>33.65</v>
      </c>
      <c r="M538" s="56"/>
      <c r="N538" s="54"/>
      <c r="O538" s="54"/>
      <c r="P538" s="54"/>
      <c r="Q538" s="54"/>
      <c r="R538" s="54"/>
      <c r="S538" s="54"/>
      <c r="T538" s="54"/>
      <c r="U538" s="54"/>
      <c r="V538" s="54"/>
      <c r="W538" s="54"/>
      <c r="X538" s="54"/>
      <c r="Y538" s="54"/>
      <c r="Z538" s="54"/>
      <c r="AA538" s="54"/>
      <c r="AB538" s="54"/>
      <c r="AC538" s="54"/>
      <c r="AD538" s="54"/>
      <c r="AE538" s="54"/>
    </row>
    <row r="539" customFormat="false" ht="15" hidden="false" customHeight="false" outlineLevel="0" collapsed="false">
      <c r="A539" s="62"/>
      <c r="B539" s="222" t="n">
        <v>16</v>
      </c>
      <c r="C539" s="222"/>
      <c r="D539" s="222"/>
      <c r="E539" s="222" t="s">
        <v>998</v>
      </c>
      <c r="F539" s="222"/>
      <c r="G539" s="223"/>
      <c r="H539" s="224"/>
      <c r="I539" s="222"/>
      <c r="J539" s="225" t="n">
        <f aca="false">J540+J691</f>
        <v>470449.53</v>
      </c>
      <c r="K539" s="239" t="n">
        <f aca="false">J539/$J$1092</f>
        <v>0.0431368365346647</v>
      </c>
      <c r="L539" s="54"/>
      <c r="M539" s="56"/>
      <c r="N539" s="54"/>
      <c r="O539" s="54"/>
      <c r="P539" s="54"/>
      <c r="Q539" s="54"/>
      <c r="R539" s="54"/>
      <c r="S539" s="54"/>
      <c r="T539" s="54"/>
      <c r="U539" s="54"/>
      <c r="V539" s="54"/>
      <c r="W539" s="54"/>
      <c r="X539" s="54"/>
      <c r="Y539" s="54"/>
      <c r="Z539" s="54"/>
      <c r="AA539" s="54"/>
      <c r="AB539" s="54"/>
      <c r="AC539" s="54"/>
      <c r="AD539" s="54"/>
      <c r="AE539" s="54"/>
    </row>
    <row r="540" customFormat="false" ht="15" hidden="false" customHeight="false" outlineLevel="0" collapsed="false">
      <c r="A540" s="62"/>
      <c r="B540" s="222" t="s">
        <v>999</v>
      </c>
      <c r="C540" s="222"/>
      <c r="D540" s="222"/>
      <c r="E540" s="222" t="s">
        <v>213</v>
      </c>
      <c r="F540" s="222"/>
      <c r="G540" s="223"/>
      <c r="H540" s="224"/>
      <c r="I540" s="222"/>
      <c r="J540" s="225" t="n">
        <f aca="false">J541+J576+J629+J654</f>
        <v>445318.12</v>
      </c>
      <c r="K540" s="239" t="n">
        <f aca="false">J540/$J$1092</f>
        <v>0.0408324670839063</v>
      </c>
      <c r="L540" s="54"/>
      <c r="M540" s="56"/>
      <c r="N540" s="54"/>
      <c r="O540" s="54"/>
      <c r="P540" s="54"/>
      <c r="Q540" s="54"/>
      <c r="R540" s="54"/>
      <c r="S540" s="54"/>
      <c r="T540" s="54"/>
      <c r="U540" s="54"/>
      <c r="V540" s="54"/>
      <c r="W540" s="54"/>
      <c r="X540" s="54"/>
      <c r="Y540" s="54"/>
      <c r="Z540" s="54"/>
      <c r="AA540" s="54"/>
      <c r="AB540" s="54"/>
      <c r="AC540" s="54"/>
      <c r="AD540" s="54"/>
      <c r="AE540" s="54"/>
    </row>
    <row r="541" customFormat="false" ht="15" hidden="false" customHeight="false" outlineLevel="0" collapsed="false">
      <c r="A541" s="62"/>
      <c r="B541" s="222" t="s">
        <v>1000</v>
      </c>
      <c r="C541" s="222"/>
      <c r="D541" s="222"/>
      <c r="E541" s="222" t="s">
        <v>1001</v>
      </c>
      <c r="F541" s="222"/>
      <c r="G541" s="223"/>
      <c r="H541" s="224"/>
      <c r="I541" s="222"/>
      <c r="J541" s="225" t="n">
        <f aca="false">SUM(J542:J575)</f>
        <v>72668.12</v>
      </c>
      <c r="K541" s="239" t="n">
        <f aca="false">J541/$J$1092</f>
        <v>0.00666314368242944</v>
      </c>
      <c r="L541" s="54"/>
      <c r="M541" s="56"/>
      <c r="N541" s="54"/>
      <c r="O541" s="54"/>
      <c r="P541" s="54"/>
      <c r="Q541" s="54"/>
      <c r="R541" s="54"/>
      <c r="S541" s="54"/>
      <c r="T541" s="54"/>
      <c r="U541" s="54"/>
      <c r="V541" s="54"/>
      <c r="W541" s="54"/>
      <c r="X541" s="54"/>
      <c r="Y541" s="54"/>
      <c r="Z541" s="54"/>
      <c r="AA541" s="54"/>
      <c r="AB541" s="54"/>
      <c r="AC541" s="54"/>
      <c r="AD541" s="54"/>
      <c r="AE541" s="54"/>
    </row>
    <row r="542" customFormat="false" ht="15" hidden="false" customHeight="false" outlineLevel="0" collapsed="false">
      <c r="A542" s="62"/>
      <c r="B542" s="228" t="s">
        <v>1002</v>
      </c>
      <c r="C542" s="229" t="s">
        <v>1003</v>
      </c>
      <c r="D542" s="228" t="s">
        <v>161</v>
      </c>
      <c r="E542" s="228" t="s">
        <v>1004</v>
      </c>
      <c r="F542" s="230" t="s">
        <v>174</v>
      </c>
      <c r="G542" s="231" t="n">
        <v>1</v>
      </c>
      <c r="H542" s="232" t="n">
        <f aca="false">TRUNC(L542*(1-$C$13),2)</f>
        <v>75.18</v>
      </c>
      <c r="I542" s="233" t="n">
        <f aca="false">TRUNC((H542*(1+'DADOS GERAIS'!C$19)),2)</f>
        <v>94.13</v>
      </c>
      <c r="J542" s="233" t="n">
        <f aca="false">TRUNC(G542*I542,2)</f>
        <v>94.13</v>
      </c>
      <c r="K542" s="234" t="n">
        <f aca="false">J542/$J$1092</f>
        <v>8.63104363821554E-006</v>
      </c>
      <c r="L542" s="54" t="n">
        <v>75.18</v>
      </c>
      <c r="M542" s="56"/>
      <c r="N542" s="54"/>
      <c r="O542" s="54"/>
      <c r="P542" s="54"/>
      <c r="Q542" s="54"/>
      <c r="R542" s="54"/>
      <c r="S542" s="54"/>
      <c r="T542" s="54"/>
      <c r="U542" s="54"/>
      <c r="V542" s="54"/>
      <c r="W542" s="54"/>
      <c r="X542" s="54"/>
      <c r="Y542" s="54"/>
      <c r="Z542" s="54"/>
      <c r="AA542" s="54"/>
      <c r="AB542" s="54"/>
      <c r="AC542" s="54"/>
      <c r="AD542" s="54"/>
      <c r="AE542" s="54"/>
    </row>
    <row r="543" customFormat="false" ht="26.85" hidden="false" customHeight="false" outlineLevel="0" collapsed="false">
      <c r="A543" s="62"/>
      <c r="B543" s="228" t="s">
        <v>1005</v>
      </c>
      <c r="C543" s="229" t="n">
        <v>104994</v>
      </c>
      <c r="D543" s="228" t="s">
        <v>172</v>
      </c>
      <c r="E543" s="228" t="s">
        <v>1006</v>
      </c>
      <c r="F543" s="230" t="s">
        <v>174</v>
      </c>
      <c r="G543" s="231" t="n">
        <v>1</v>
      </c>
      <c r="H543" s="232" t="n">
        <f aca="false">TRUNC(L543*(1-$C$13),2)</f>
        <v>0</v>
      </c>
      <c r="I543" s="233" t="n">
        <f aca="false">TRUNC((H543*(1+'DADOS GERAIS'!C$19)),2)</f>
        <v>0</v>
      </c>
      <c r="J543" s="233" t="n">
        <f aca="false">TRUNC(G543*I543,2)</f>
        <v>0</v>
      </c>
      <c r="K543" s="234" t="n">
        <f aca="false">J543/$J$1092</f>
        <v>0</v>
      </c>
      <c r="L543" s="54" t="n">
        <v>0</v>
      </c>
      <c r="M543" s="56"/>
      <c r="N543" s="54"/>
      <c r="O543" s="54"/>
      <c r="P543" s="54"/>
      <c r="Q543" s="54"/>
      <c r="R543" s="54"/>
      <c r="S543" s="54"/>
      <c r="T543" s="54"/>
      <c r="U543" s="54"/>
      <c r="V543" s="54"/>
      <c r="W543" s="54"/>
      <c r="X543" s="54"/>
      <c r="Y543" s="54"/>
      <c r="Z543" s="54"/>
      <c r="AA543" s="54"/>
      <c r="AB543" s="54"/>
      <c r="AC543" s="54"/>
      <c r="AD543" s="54"/>
      <c r="AE543" s="54"/>
    </row>
    <row r="544" customFormat="false" ht="15" hidden="false" customHeight="false" outlineLevel="0" collapsed="false">
      <c r="A544" s="62"/>
      <c r="B544" s="228" t="s">
        <v>1007</v>
      </c>
      <c r="C544" s="229" t="s">
        <v>1008</v>
      </c>
      <c r="D544" s="228" t="s">
        <v>161</v>
      </c>
      <c r="E544" s="228" t="s">
        <v>1009</v>
      </c>
      <c r="F544" s="230" t="s">
        <v>174</v>
      </c>
      <c r="G544" s="231" t="n">
        <v>1</v>
      </c>
      <c r="H544" s="232" t="n">
        <f aca="false">TRUNC(L544*(1-$C$13),2)</f>
        <v>993.54</v>
      </c>
      <c r="I544" s="233" t="n">
        <f aca="false">TRUNC((H544*(1+'DADOS GERAIS'!C$19)),2)</f>
        <v>1244.1</v>
      </c>
      <c r="J544" s="233" t="n">
        <f aca="false">TRUNC(G544*I544,2)</f>
        <v>1244.1</v>
      </c>
      <c r="K544" s="234" t="n">
        <f aca="false">J544/$J$1092</f>
        <v>0.000114075017425942</v>
      </c>
      <c r="L544" s="54" t="n">
        <v>993.54</v>
      </c>
      <c r="M544" s="56"/>
      <c r="N544" s="54"/>
      <c r="O544" s="54"/>
      <c r="P544" s="54"/>
      <c r="Q544" s="54"/>
      <c r="R544" s="54"/>
      <c r="S544" s="54"/>
      <c r="T544" s="54"/>
      <c r="U544" s="54"/>
      <c r="V544" s="54"/>
      <c r="W544" s="54"/>
      <c r="X544" s="54"/>
      <c r="Y544" s="54"/>
      <c r="Z544" s="54"/>
      <c r="AA544" s="54"/>
      <c r="AB544" s="54"/>
      <c r="AC544" s="54"/>
      <c r="AD544" s="54"/>
      <c r="AE544" s="54"/>
    </row>
    <row r="545" customFormat="false" ht="26.85" hidden="false" customHeight="false" outlineLevel="0" collapsed="false">
      <c r="A545" s="62"/>
      <c r="B545" s="228" t="s">
        <v>1010</v>
      </c>
      <c r="C545" s="229" t="n">
        <v>103039</v>
      </c>
      <c r="D545" s="228" t="s">
        <v>172</v>
      </c>
      <c r="E545" s="228" t="s">
        <v>1011</v>
      </c>
      <c r="F545" s="230" t="s">
        <v>174</v>
      </c>
      <c r="G545" s="231" t="n">
        <v>1</v>
      </c>
      <c r="H545" s="232" t="n">
        <f aca="false">TRUNC(L545*(1-$C$13),2)</f>
        <v>110.31</v>
      </c>
      <c r="I545" s="233" t="n">
        <f aca="false">TRUNC((H545*(1+'DADOS GERAIS'!C$19)),2)</f>
        <v>138.12</v>
      </c>
      <c r="J545" s="233" t="n">
        <f aca="false">TRUNC(G545*I545,2)</f>
        <v>138.12</v>
      </c>
      <c r="K545" s="234" t="n">
        <f aca="false">J545/$J$1092</f>
        <v>1.26646100850986E-005</v>
      </c>
      <c r="L545" s="54" t="n">
        <v>110.31</v>
      </c>
      <c r="M545" s="56"/>
      <c r="N545" s="54"/>
      <c r="O545" s="54"/>
      <c r="P545" s="54"/>
      <c r="Q545" s="54"/>
      <c r="R545" s="54"/>
      <c r="S545" s="54"/>
      <c r="T545" s="54"/>
      <c r="U545" s="54"/>
      <c r="V545" s="54"/>
      <c r="W545" s="54"/>
      <c r="X545" s="54"/>
      <c r="Y545" s="54"/>
      <c r="Z545" s="54"/>
      <c r="AA545" s="54"/>
      <c r="AB545" s="54"/>
      <c r="AC545" s="54"/>
      <c r="AD545" s="54"/>
      <c r="AE545" s="54"/>
    </row>
    <row r="546" customFormat="false" ht="26.85" hidden="false" customHeight="false" outlineLevel="0" collapsed="false">
      <c r="A546" s="62"/>
      <c r="B546" s="228" t="s">
        <v>1012</v>
      </c>
      <c r="C546" s="229" t="n">
        <v>94492</v>
      </c>
      <c r="D546" s="228" t="s">
        <v>172</v>
      </c>
      <c r="E546" s="228" t="s">
        <v>1013</v>
      </c>
      <c r="F546" s="230" t="s">
        <v>174</v>
      </c>
      <c r="G546" s="231" t="n">
        <v>1</v>
      </c>
      <c r="H546" s="232" t="n">
        <f aca="false">TRUNC(L546*(1-$C$13),2)</f>
        <v>103.2</v>
      </c>
      <c r="I546" s="233" t="n">
        <f aca="false">TRUNC((H546*(1+'DADOS GERAIS'!C$19)),2)</f>
        <v>129.22</v>
      </c>
      <c r="J546" s="233" t="n">
        <f aca="false">TRUNC(G546*I546,2)</f>
        <v>129.22</v>
      </c>
      <c r="K546" s="234" t="n">
        <f aca="false">J546/$J$1092</f>
        <v>1.18485441297165E-005</v>
      </c>
      <c r="L546" s="54" t="n">
        <v>103.2</v>
      </c>
      <c r="M546" s="56"/>
      <c r="N546" s="54"/>
      <c r="O546" s="54"/>
      <c r="P546" s="54"/>
      <c r="Q546" s="54"/>
      <c r="R546" s="54"/>
      <c r="S546" s="54"/>
      <c r="T546" s="54"/>
      <c r="U546" s="54"/>
      <c r="V546" s="54"/>
      <c r="W546" s="54"/>
      <c r="X546" s="54"/>
      <c r="Y546" s="54"/>
      <c r="Z546" s="54"/>
      <c r="AA546" s="54"/>
      <c r="AB546" s="54"/>
      <c r="AC546" s="54"/>
      <c r="AD546" s="54"/>
      <c r="AE546" s="54"/>
    </row>
    <row r="547" customFormat="false" ht="26.85" hidden="false" customHeight="false" outlineLevel="0" collapsed="false">
      <c r="A547" s="62"/>
      <c r="B547" s="228" t="s">
        <v>1014</v>
      </c>
      <c r="C547" s="229" t="n">
        <v>94681</v>
      </c>
      <c r="D547" s="228" t="s">
        <v>172</v>
      </c>
      <c r="E547" s="228" t="s">
        <v>1015</v>
      </c>
      <c r="F547" s="230" t="s">
        <v>174</v>
      </c>
      <c r="G547" s="231" t="n">
        <v>1</v>
      </c>
      <c r="H547" s="232" t="n">
        <f aca="false">TRUNC(L547*(1-$C$13),2)</f>
        <v>56.31</v>
      </c>
      <c r="I547" s="233" t="n">
        <f aca="false">TRUNC((H547*(1+'DADOS GERAIS'!C$19)),2)</f>
        <v>70.51</v>
      </c>
      <c r="J547" s="233" t="n">
        <f aca="false">TRUNC(G547*I547,2)</f>
        <v>70.51</v>
      </c>
      <c r="K547" s="234" t="n">
        <f aca="false">J547/$J$1092</f>
        <v>6.4652596083138E-006</v>
      </c>
      <c r="L547" s="54" t="n">
        <v>56.31</v>
      </c>
      <c r="M547" s="56"/>
      <c r="N547" s="54"/>
      <c r="O547" s="54"/>
      <c r="P547" s="54"/>
      <c r="Q547" s="54"/>
      <c r="R547" s="54"/>
      <c r="S547" s="54"/>
      <c r="T547" s="54"/>
      <c r="U547" s="54"/>
      <c r="V547" s="54"/>
      <c r="W547" s="54"/>
      <c r="X547" s="54"/>
      <c r="Y547" s="54"/>
      <c r="Z547" s="54"/>
      <c r="AA547" s="54"/>
      <c r="AB547" s="54"/>
      <c r="AC547" s="54"/>
      <c r="AD547" s="54"/>
      <c r="AE547" s="54"/>
    </row>
    <row r="548" customFormat="false" ht="26.85" hidden="false" customHeight="false" outlineLevel="0" collapsed="false">
      <c r="A548" s="62"/>
      <c r="B548" s="228" t="s">
        <v>1016</v>
      </c>
      <c r="C548" s="229" t="n">
        <v>94662</v>
      </c>
      <c r="D548" s="228" t="s">
        <v>172</v>
      </c>
      <c r="E548" s="228" t="s">
        <v>1017</v>
      </c>
      <c r="F548" s="230" t="s">
        <v>174</v>
      </c>
      <c r="G548" s="231" t="n">
        <v>5</v>
      </c>
      <c r="H548" s="232" t="n">
        <f aca="false">TRUNC(L548*(1-$C$13),2)</f>
        <v>12.2</v>
      </c>
      <c r="I548" s="233" t="n">
        <f aca="false">TRUNC((H548*(1+'DADOS GERAIS'!C$19)),2)</f>
        <v>15.27</v>
      </c>
      <c r="J548" s="233" t="n">
        <f aca="false">TRUNC(G548*I548,2)</f>
        <v>76.35</v>
      </c>
      <c r="K548" s="234" t="n">
        <f aca="false">J548/$J$1092</f>
        <v>7.00074558353082E-006</v>
      </c>
      <c r="L548" s="54" t="n">
        <v>12.2</v>
      </c>
      <c r="M548" s="56"/>
      <c r="N548" s="54"/>
      <c r="O548" s="54"/>
      <c r="P548" s="54"/>
      <c r="Q548" s="54"/>
      <c r="R548" s="54"/>
      <c r="S548" s="54"/>
      <c r="T548" s="54"/>
      <c r="U548" s="54"/>
      <c r="V548" s="54"/>
      <c r="W548" s="54"/>
      <c r="X548" s="54"/>
      <c r="Y548" s="54"/>
      <c r="Z548" s="54"/>
      <c r="AA548" s="54"/>
      <c r="AB548" s="54"/>
      <c r="AC548" s="54"/>
      <c r="AD548" s="54"/>
      <c r="AE548" s="54"/>
    </row>
    <row r="549" customFormat="false" ht="26.85" hidden="false" customHeight="false" outlineLevel="0" collapsed="false">
      <c r="A549" s="62"/>
      <c r="B549" s="228" t="s">
        <v>1018</v>
      </c>
      <c r="C549" s="229" t="n">
        <v>103986</v>
      </c>
      <c r="D549" s="228" t="s">
        <v>172</v>
      </c>
      <c r="E549" s="228" t="s">
        <v>1019</v>
      </c>
      <c r="F549" s="230" t="s">
        <v>174</v>
      </c>
      <c r="G549" s="231" t="n">
        <v>18</v>
      </c>
      <c r="H549" s="232" t="n">
        <f aca="false">TRUNC(L549*(1-$C$13),2)</f>
        <v>31.5</v>
      </c>
      <c r="I549" s="233" t="n">
        <f aca="false">TRUNC((H549*(1+'DADOS GERAIS'!C$19)),2)</f>
        <v>39.44</v>
      </c>
      <c r="J549" s="233" t="n">
        <f aca="false">TRUNC(G549*I549,2)</f>
        <v>709.92</v>
      </c>
      <c r="K549" s="234" t="n">
        <f aca="false">J549/$J$1092</f>
        <v>6.50945553983E-005</v>
      </c>
      <c r="L549" s="54" t="n">
        <v>31.5</v>
      </c>
      <c r="M549" s="56"/>
      <c r="N549" s="54"/>
      <c r="O549" s="54"/>
      <c r="P549" s="54"/>
      <c r="Q549" s="54"/>
      <c r="R549" s="54"/>
      <c r="S549" s="54"/>
      <c r="T549" s="54"/>
      <c r="U549" s="54"/>
      <c r="V549" s="54"/>
      <c r="W549" s="54"/>
      <c r="X549" s="54"/>
      <c r="Y549" s="54"/>
      <c r="Z549" s="54"/>
      <c r="AA549" s="54"/>
      <c r="AB549" s="54"/>
      <c r="AC549" s="54"/>
      <c r="AD549" s="54"/>
      <c r="AE549" s="54"/>
    </row>
    <row r="550" customFormat="false" ht="26.85" hidden="false" customHeight="false" outlineLevel="0" collapsed="false">
      <c r="A550" s="62"/>
      <c r="B550" s="228" t="s">
        <v>1020</v>
      </c>
      <c r="C550" s="229" t="n">
        <v>103979</v>
      </c>
      <c r="D550" s="228" t="s">
        <v>172</v>
      </c>
      <c r="E550" s="228" t="s">
        <v>1021</v>
      </c>
      <c r="F550" s="230" t="s">
        <v>216</v>
      </c>
      <c r="G550" s="231" t="n">
        <v>274.1</v>
      </c>
      <c r="H550" s="232" t="n">
        <f aca="false">TRUNC(L550*(1-$C$13),2)</f>
        <v>33.84</v>
      </c>
      <c r="I550" s="233" t="n">
        <f aca="false">TRUNC((H550*(1+'DADOS GERAIS'!C$19)),2)</f>
        <v>42.37</v>
      </c>
      <c r="J550" s="233" t="n">
        <f aca="false">TRUNC(G550*I550,2)</f>
        <v>11613.61</v>
      </c>
      <c r="K550" s="234" t="n">
        <f aca="false">J550/$J$1092</f>
        <v>0.00106488446517812</v>
      </c>
      <c r="L550" s="54" t="n">
        <v>33.84</v>
      </c>
      <c r="M550" s="56"/>
      <c r="N550" s="54"/>
      <c r="O550" s="54"/>
      <c r="P550" s="54"/>
      <c r="Q550" s="54"/>
      <c r="R550" s="54"/>
      <c r="S550" s="54"/>
      <c r="T550" s="54"/>
      <c r="U550" s="54"/>
      <c r="V550" s="54"/>
      <c r="W550" s="54"/>
      <c r="X550" s="54"/>
      <c r="Y550" s="54"/>
      <c r="Z550" s="54"/>
      <c r="AA550" s="54"/>
      <c r="AB550" s="54"/>
      <c r="AC550" s="54"/>
      <c r="AD550" s="54"/>
      <c r="AE550" s="54"/>
    </row>
    <row r="551" customFormat="false" ht="26.85" hidden="false" customHeight="false" outlineLevel="0" collapsed="false">
      <c r="A551" s="62"/>
      <c r="B551" s="228" t="s">
        <v>1022</v>
      </c>
      <c r="C551" s="229" t="n">
        <v>104008</v>
      </c>
      <c r="D551" s="228" t="s">
        <v>172</v>
      </c>
      <c r="E551" s="228" t="s">
        <v>1023</v>
      </c>
      <c r="F551" s="230" t="s">
        <v>174</v>
      </c>
      <c r="G551" s="231" t="n">
        <v>13</v>
      </c>
      <c r="H551" s="232" t="n">
        <f aca="false">TRUNC(L551*(1-$C$13),2)</f>
        <v>35.82</v>
      </c>
      <c r="I551" s="233" t="n">
        <f aca="false">TRUNC((H551*(1+'DADOS GERAIS'!C$19)),2)</f>
        <v>44.85</v>
      </c>
      <c r="J551" s="233" t="n">
        <f aca="false">TRUNC(G551*I551,2)</f>
        <v>583.05</v>
      </c>
      <c r="K551" s="234" t="n">
        <f aca="false">J551/$J$1092</f>
        <v>5.34614893579259E-005</v>
      </c>
      <c r="L551" s="54" t="n">
        <v>35.82</v>
      </c>
      <c r="M551" s="56"/>
      <c r="N551" s="54"/>
      <c r="O551" s="54"/>
      <c r="P551" s="54"/>
      <c r="Q551" s="54"/>
      <c r="R551" s="54"/>
      <c r="S551" s="54"/>
      <c r="T551" s="54"/>
      <c r="U551" s="54"/>
      <c r="V551" s="54"/>
      <c r="W551" s="54"/>
      <c r="X551" s="54"/>
      <c r="Y551" s="54"/>
      <c r="Z551" s="54"/>
      <c r="AA551" s="54"/>
      <c r="AB551" s="54"/>
      <c r="AC551" s="54"/>
      <c r="AD551" s="54"/>
      <c r="AE551" s="54"/>
    </row>
    <row r="552" customFormat="false" ht="15" hidden="false" customHeight="false" outlineLevel="0" collapsed="false">
      <c r="A552" s="62"/>
      <c r="B552" s="228" t="s">
        <v>1024</v>
      </c>
      <c r="C552" s="229" t="n">
        <v>89353</v>
      </c>
      <c r="D552" s="228" t="s">
        <v>172</v>
      </c>
      <c r="E552" s="228" t="s">
        <v>1025</v>
      </c>
      <c r="F552" s="230" t="s">
        <v>174</v>
      </c>
      <c r="G552" s="231" t="n">
        <v>1</v>
      </c>
      <c r="H552" s="232" t="n">
        <f aca="false">TRUNC(L552*(1-$C$13),2)</f>
        <v>51.11</v>
      </c>
      <c r="I552" s="233" t="n">
        <f aca="false">TRUNC((H552*(1+'DADOS GERAIS'!C$19)),2)</f>
        <v>63.99</v>
      </c>
      <c r="J552" s="233" t="n">
        <f aca="false">TRUNC(G552*I552,2)</f>
        <v>63.99</v>
      </c>
      <c r="K552" s="234" t="n">
        <f aca="false">J552/$J$1092</f>
        <v>5.86742252639342E-006</v>
      </c>
      <c r="L552" s="54" t="n">
        <v>51.11</v>
      </c>
      <c r="M552" s="56"/>
      <c r="N552" s="54"/>
      <c r="O552" s="54"/>
      <c r="P552" s="54"/>
      <c r="Q552" s="54"/>
      <c r="R552" s="54"/>
      <c r="S552" s="54"/>
      <c r="T552" s="54"/>
      <c r="U552" s="54"/>
      <c r="V552" s="54"/>
      <c r="W552" s="54"/>
      <c r="X552" s="54"/>
      <c r="Y552" s="54"/>
      <c r="Z552" s="54"/>
      <c r="AA552" s="54"/>
      <c r="AB552" s="54"/>
      <c r="AC552" s="54"/>
      <c r="AD552" s="54"/>
      <c r="AE552" s="54"/>
    </row>
    <row r="553" customFormat="false" ht="26.85" hidden="false" customHeight="false" outlineLevel="0" collapsed="false">
      <c r="A553" s="62"/>
      <c r="B553" s="228" t="s">
        <v>1026</v>
      </c>
      <c r="C553" s="229" t="n">
        <v>94794</v>
      </c>
      <c r="D553" s="228" t="s">
        <v>172</v>
      </c>
      <c r="E553" s="228" t="s">
        <v>1027</v>
      </c>
      <c r="F553" s="230" t="s">
        <v>174</v>
      </c>
      <c r="G553" s="231" t="n">
        <v>2</v>
      </c>
      <c r="H553" s="232" t="n">
        <f aca="false">TRUNC(L553*(1-$C$13),2)</f>
        <v>216.14</v>
      </c>
      <c r="I553" s="233" t="n">
        <f aca="false">TRUNC((H553*(1+'DADOS GERAIS'!C$19)),2)</f>
        <v>270.64</v>
      </c>
      <c r="J553" s="233" t="n">
        <f aca="false">TRUNC(G553*I553,2)</f>
        <v>541.28</v>
      </c>
      <c r="K553" s="234" t="n">
        <f aca="false">J553/$J$1092</f>
        <v>4.96314809358685E-005</v>
      </c>
      <c r="L553" s="54" t="n">
        <v>216.14</v>
      </c>
      <c r="M553" s="56"/>
      <c r="N553" s="54"/>
      <c r="O553" s="54"/>
      <c r="P553" s="54"/>
      <c r="Q553" s="54"/>
      <c r="R553" s="54"/>
      <c r="S553" s="54"/>
      <c r="T553" s="54"/>
      <c r="U553" s="54"/>
      <c r="V553" s="54"/>
      <c r="W553" s="54"/>
      <c r="X553" s="54"/>
      <c r="Y553" s="54"/>
      <c r="Z553" s="54"/>
      <c r="AA553" s="54"/>
      <c r="AB553" s="54"/>
      <c r="AC553" s="54"/>
      <c r="AD553" s="54"/>
      <c r="AE553" s="54"/>
    </row>
    <row r="554" customFormat="false" ht="26.85" hidden="false" customHeight="false" outlineLevel="0" collapsed="false">
      <c r="A554" s="62"/>
      <c r="B554" s="228" t="s">
        <v>1028</v>
      </c>
      <c r="C554" s="229" t="n">
        <v>89987</v>
      </c>
      <c r="D554" s="228" t="s">
        <v>172</v>
      </c>
      <c r="E554" s="228" t="s">
        <v>1029</v>
      </c>
      <c r="F554" s="230" t="s">
        <v>174</v>
      </c>
      <c r="G554" s="231" t="n">
        <v>65</v>
      </c>
      <c r="H554" s="232" t="n">
        <f aca="false">TRUNC(L554*(1-$C$13),2)</f>
        <v>121.97</v>
      </c>
      <c r="I554" s="233" t="n">
        <f aca="false">TRUNC((H554*(1+'DADOS GERAIS'!C$19)),2)</f>
        <v>152.72</v>
      </c>
      <c r="J554" s="233" t="n">
        <f aca="false">TRUNC(G554*I554,2)</f>
        <v>9926.8</v>
      </c>
      <c r="K554" s="234" t="n">
        <f aca="false">J554/$J$1092</f>
        <v>0.000910216126504175</v>
      </c>
      <c r="L554" s="54" t="n">
        <v>121.97</v>
      </c>
      <c r="M554" s="56"/>
      <c r="N554" s="54"/>
      <c r="O554" s="54"/>
      <c r="P554" s="54"/>
      <c r="Q554" s="54"/>
      <c r="R554" s="54"/>
      <c r="S554" s="54"/>
      <c r="T554" s="54"/>
      <c r="U554" s="54"/>
      <c r="V554" s="54"/>
      <c r="W554" s="54"/>
      <c r="X554" s="54"/>
      <c r="Y554" s="54"/>
      <c r="Z554" s="54"/>
      <c r="AA554" s="54"/>
      <c r="AB554" s="54"/>
      <c r="AC554" s="54"/>
      <c r="AD554" s="54"/>
      <c r="AE554" s="54"/>
    </row>
    <row r="555" customFormat="false" ht="26.85" hidden="false" customHeight="false" outlineLevel="0" collapsed="false">
      <c r="A555" s="62"/>
      <c r="B555" s="228" t="s">
        <v>1030</v>
      </c>
      <c r="C555" s="229" t="n">
        <v>89985</v>
      </c>
      <c r="D555" s="228" t="s">
        <v>172</v>
      </c>
      <c r="E555" s="228" t="s">
        <v>1031</v>
      </c>
      <c r="F555" s="230" t="s">
        <v>174</v>
      </c>
      <c r="G555" s="231" t="n">
        <v>10</v>
      </c>
      <c r="H555" s="232" t="n">
        <f aca="false">TRUNC(L555*(1-$C$13),2)</f>
        <v>115.7</v>
      </c>
      <c r="I555" s="233" t="n">
        <f aca="false">TRUNC((H555*(1+'DADOS GERAIS'!C$19)),2)</f>
        <v>144.87</v>
      </c>
      <c r="J555" s="233" t="n">
        <f aca="false">TRUNC(G555*I555,2)</f>
        <v>1448.7</v>
      </c>
      <c r="K555" s="234" t="n">
        <f aca="false">J555/$J$1092</f>
        <v>0.000132835365119333</v>
      </c>
      <c r="L555" s="54" t="n">
        <v>115.7</v>
      </c>
      <c r="M555" s="56"/>
      <c r="N555" s="54"/>
      <c r="O555" s="54"/>
      <c r="P555" s="54"/>
      <c r="Q555" s="54"/>
      <c r="R555" s="54"/>
      <c r="S555" s="54"/>
      <c r="T555" s="54"/>
      <c r="U555" s="54"/>
      <c r="V555" s="54"/>
      <c r="W555" s="54"/>
      <c r="X555" s="54"/>
      <c r="Y555" s="54"/>
      <c r="Z555" s="54"/>
      <c r="AA555" s="54"/>
      <c r="AB555" s="54"/>
      <c r="AC555" s="54"/>
      <c r="AD555" s="54"/>
      <c r="AE555" s="54"/>
    </row>
    <row r="556" customFormat="false" ht="26.85" hidden="false" customHeight="false" outlineLevel="0" collapsed="false">
      <c r="A556" s="62"/>
      <c r="B556" s="228" t="s">
        <v>1032</v>
      </c>
      <c r="C556" s="229" t="n">
        <v>92336</v>
      </c>
      <c r="D556" s="228" t="s">
        <v>172</v>
      </c>
      <c r="E556" s="228" t="s">
        <v>1033</v>
      </c>
      <c r="F556" s="230" t="s">
        <v>216</v>
      </c>
      <c r="G556" s="231" t="n">
        <v>2</v>
      </c>
      <c r="H556" s="232" t="n">
        <f aca="false">TRUNC(L556*(1-$C$13),2)</f>
        <v>109.45</v>
      </c>
      <c r="I556" s="233" t="n">
        <f aca="false">TRUNC((H556*(1+'DADOS GERAIS'!C$19)),2)</f>
        <v>137.05</v>
      </c>
      <c r="J556" s="233" t="n">
        <f aca="false">TRUNC(G556*I556,2)</f>
        <v>274.1</v>
      </c>
      <c r="K556" s="234" t="n">
        <f aca="false">J556/$J$1092</f>
        <v>2.51329975696896E-005</v>
      </c>
      <c r="L556" s="54" t="n">
        <v>109.45</v>
      </c>
      <c r="M556" s="56"/>
      <c r="N556" s="54"/>
      <c r="O556" s="54"/>
      <c r="P556" s="54"/>
      <c r="Q556" s="54"/>
      <c r="R556" s="54"/>
      <c r="S556" s="54"/>
      <c r="T556" s="54"/>
      <c r="U556" s="54"/>
      <c r="V556" s="54"/>
      <c r="W556" s="54"/>
      <c r="X556" s="54"/>
      <c r="Y556" s="54"/>
      <c r="Z556" s="54"/>
      <c r="AA556" s="54"/>
      <c r="AB556" s="54"/>
      <c r="AC556" s="54"/>
      <c r="AD556" s="54"/>
      <c r="AE556" s="54"/>
    </row>
    <row r="557" customFormat="false" ht="26.85" hidden="false" customHeight="false" outlineLevel="0" collapsed="false">
      <c r="A557" s="62"/>
      <c r="B557" s="228" t="s">
        <v>1034</v>
      </c>
      <c r="C557" s="229" t="n">
        <v>89373</v>
      </c>
      <c r="D557" s="228" t="s">
        <v>172</v>
      </c>
      <c r="E557" s="228" t="s">
        <v>1035</v>
      </c>
      <c r="F557" s="230" t="s">
        <v>174</v>
      </c>
      <c r="G557" s="231" t="n">
        <v>10</v>
      </c>
      <c r="H557" s="232" t="n">
        <f aca="false">TRUNC(L557*(1-$C$13),2)</f>
        <v>7.83</v>
      </c>
      <c r="I557" s="233" t="n">
        <f aca="false">TRUNC((H557*(1+'DADOS GERAIS'!C$19)),2)</f>
        <v>9.8</v>
      </c>
      <c r="J557" s="233" t="n">
        <f aca="false">TRUNC(G557*I557,2)</f>
        <v>98</v>
      </c>
      <c r="K557" s="234" t="n">
        <f aca="false">J557/$J$1092</f>
        <v>8.98589478960079E-006</v>
      </c>
      <c r="L557" s="54" t="n">
        <v>7.83</v>
      </c>
      <c r="M557" s="56"/>
      <c r="N557" s="54"/>
      <c r="O557" s="54"/>
      <c r="P557" s="54"/>
      <c r="Q557" s="54"/>
      <c r="R557" s="54"/>
      <c r="S557" s="54"/>
      <c r="T557" s="54"/>
      <c r="U557" s="54"/>
      <c r="V557" s="54"/>
      <c r="W557" s="54"/>
      <c r="X557" s="54"/>
      <c r="Y557" s="54"/>
      <c r="Z557" s="54"/>
      <c r="AA557" s="54"/>
      <c r="AB557" s="54"/>
      <c r="AC557" s="54"/>
      <c r="AD557" s="54"/>
      <c r="AE557" s="54"/>
    </row>
    <row r="558" customFormat="false" ht="26.85" hidden="false" customHeight="false" outlineLevel="0" collapsed="false">
      <c r="A558" s="62"/>
      <c r="B558" s="228" t="s">
        <v>1036</v>
      </c>
      <c r="C558" s="229" t="n">
        <v>94656</v>
      </c>
      <c r="D558" s="228" t="s">
        <v>172</v>
      </c>
      <c r="E558" s="228" t="s">
        <v>1037</v>
      </c>
      <c r="F558" s="230" t="s">
        <v>174</v>
      </c>
      <c r="G558" s="231" t="n">
        <v>142</v>
      </c>
      <c r="H558" s="232" t="n">
        <f aca="false">TRUNC(L558*(1-$C$13),2)</f>
        <v>3.83</v>
      </c>
      <c r="I558" s="233" t="n">
        <f aca="false">TRUNC((H558*(1+'DADOS GERAIS'!C$19)),2)</f>
        <v>4.79</v>
      </c>
      <c r="J558" s="233" t="n">
        <f aca="false">TRUNC(G558*I558,2)</f>
        <v>680.18</v>
      </c>
      <c r="K558" s="234" t="n">
        <f aca="false">J558/$J$1092</f>
        <v>6.2367611408068E-005</v>
      </c>
      <c r="L558" s="54" t="n">
        <v>3.83</v>
      </c>
      <c r="M558" s="56"/>
      <c r="N558" s="54"/>
      <c r="O558" s="54"/>
      <c r="P558" s="54"/>
      <c r="Q558" s="54"/>
      <c r="R558" s="54"/>
      <c r="S558" s="54"/>
      <c r="T558" s="54"/>
      <c r="U558" s="54"/>
      <c r="V558" s="54"/>
      <c r="W558" s="54"/>
      <c r="X558" s="54"/>
      <c r="Y558" s="54"/>
      <c r="Z558" s="54"/>
      <c r="AA558" s="54"/>
      <c r="AB558" s="54"/>
      <c r="AC558" s="54"/>
      <c r="AD558" s="54"/>
      <c r="AE558" s="54"/>
    </row>
    <row r="559" customFormat="false" ht="26.85" hidden="false" customHeight="false" outlineLevel="0" collapsed="false">
      <c r="A559" s="62"/>
      <c r="B559" s="228" t="s">
        <v>1038</v>
      </c>
      <c r="C559" s="229" t="n">
        <v>104002</v>
      </c>
      <c r="D559" s="228" t="s">
        <v>172</v>
      </c>
      <c r="E559" s="228" t="s">
        <v>1039</v>
      </c>
      <c r="F559" s="230" t="s">
        <v>174</v>
      </c>
      <c r="G559" s="231" t="n">
        <v>2</v>
      </c>
      <c r="H559" s="232" t="n">
        <f aca="false">TRUNC(L559*(1-$C$13),2)</f>
        <v>19.84</v>
      </c>
      <c r="I559" s="233" t="n">
        <f aca="false">TRUNC((H559*(1+'DADOS GERAIS'!C$19)),2)</f>
        <v>24.84</v>
      </c>
      <c r="J559" s="233" t="n">
        <f aca="false">TRUNC(G559*I559,2)</f>
        <v>49.68</v>
      </c>
      <c r="K559" s="234" t="n">
        <f aca="false">J559/$J$1092</f>
        <v>4.55529850150375E-006</v>
      </c>
      <c r="L559" s="54" t="n">
        <v>19.84</v>
      </c>
      <c r="M559" s="56"/>
      <c r="N559" s="54"/>
      <c r="O559" s="54"/>
      <c r="P559" s="54"/>
      <c r="Q559" s="54"/>
      <c r="R559" s="54"/>
      <c r="S559" s="54"/>
      <c r="T559" s="54"/>
      <c r="U559" s="54"/>
      <c r="V559" s="54"/>
      <c r="W559" s="54"/>
      <c r="X559" s="54"/>
      <c r="Y559" s="54"/>
      <c r="Z559" s="54"/>
      <c r="AA559" s="54"/>
      <c r="AB559" s="54"/>
      <c r="AC559" s="54"/>
      <c r="AD559" s="54"/>
      <c r="AE559" s="54"/>
    </row>
    <row r="560" customFormat="false" ht="26.85" hidden="false" customHeight="false" outlineLevel="0" collapsed="false">
      <c r="A560" s="62"/>
      <c r="B560" s="228" t="s">
        <v>1040</v>
      </c>
      <c r="C560" s="229" t="n">
        <v>103966</v>
      </c>
      <c r="D560" s="228" t="s">
        <v>172</v>
      </c>
      <c r="E560" s="228" t="s">
        <v>1041</v>
      </c>
      <c r="F560" s="230" t="s">
        <v>174</v>
      </c>
      <c r="G560" s="231" t="n">
        <v>11</v>
      </c>
      <c r="H560" s="232" t="n">
        <f aca="false">TRUNC(L560*(1-$C$13),2)</f>
        <v>11.05</v>
      </c>
      <c r="I560" s="233" t="n">
        <f aca="false">TRUNC((H560*(1+'DADOS GERAIS'!C$19)),2)</f>
        <v>13.83</v>
      </c>
      <c r="J560" s="233" t="n">
        <f aca="false">TRUNC(G560*I560,2)</f>
        <v>152.13</v>
      </c>
      <c r="K560" s="234" t="n">
        <f aca="false">J560/$J$1092</f>
        <v>1.39492262687956E-005</v>
      </c>
      <c r="L560" s="54" t="n">
        <v>11.05</v>
      </c>
      <c r="M560" s="56"/>
      <c r="N560" s="54"/>
      <c r="O560" s="54"/>
      <c r="P560" s="54"/>
      <c r="Q560" s="54"/>
      <c r="R560" s="54"/>
      <c r="S560" s="54"/>
      <c r="T560" s="54"/>
      <c r="U560" s="54"/>
      <c r="V560" s="54"/>
      <c r="W560" s="54"/>
      <c r="X560" s="54"/>
      <c r="Y560" s="54"/>
      <c r="Z560" s="54"/>
      <c r="AA560" s="54"/>
      <c r="AB560" s="54"/>
      <c r="AC560" s="54"/>
      <c r="AD560" s="54"/>
      <c r="AE560" s="54"/>
    </row>
    <row r="561" customFormat="false" ht="26.85" hidden="false" customHeight="false" outlineLevel="0" collapsed="false">
      <c r="A561" s="62"/>
      <c r="B561" s="228" t="s">
        <v>1042</v>
      </c>
      <c r="C561" s="229" t="n">
        <v>89489</v>
      </c>
      <c r="D561" s="228" t="s">
        <v>172</v>
      </c>
      <c r="E561" s="228" t="s">
        <v>1043</v>
      </c>
      <c r="F561" s="230" t="s">
        <v>174</v>
      </c>
      <c r="G561" s="231" t="n">
        <v>197</v>
      </c>
      <c r="H561" s="232" t="n">
        <f aca="false">TRUNC(L561*(1-$C$13),2)</f>
        <v>8.7</v>
      </c>
      <c r="I561" s="233" t="n">
        <f aca="false">TRUNC((H561*(1+'DADOS GERAIS'!C$19)),2)</f>
        <v>10.89</v>
      </c>
      <c r="J561" s="233" t="n">
        <f aca="false">TRUNC(G561*I561,2)</f>
        <v>2145.33</v>
      </c>
      <c r="K561" s="234" t="n">
        <f aca="false">J561/$J$1092</f>
        <v>0.000196711323152799</v>
      </c>
      <c r="L561" s="54" t="n">
        <v>8.7</v>
      </c>
      <c r="M561" s="56"/>
      <c r="N561" s="54"/>
      <c r="O561" s="54"/>
      <c r="P561" s="54"/>
      <c r="Q561" s="54"/>
      <c r="R561" s="54"/>
      <c r="S561" s="54"/>
      <c r="T561" s="54"/>
      <c r="U561" s="54"/>
      <c r="V561" s="54"/>
      <c r="W561" s="54"/>
      <c r="X561" s="54"/>
      <c r="Y561" s="54"/>
      <c r="Z561" s="54"/>
      <c r="AA561" s="54"/>
      <c r="AB561" s="54"/>
      <c r="AC561" s="54"/>
      <c r="AD561" s="54"/>
      <c r="AE561" s="54"/>
    </row>
    <row r="562" customFormat="false" ht="26.85" hidden="false" customHeight="false" outlineLevel="0" collapsed="false">
      <c r="A562" s="62"/>
      <c r="B562" s="228" t="s">
        <v>1044</v>
      </c>
      <c r="C562" s="229" t="n">
        <v>89384</v>
      </c>
      <c r="D562" s="228" t="s">
        <v>172</v>
      </c>
      <c r="E562" s="228" t="s">
        <v>1045</v>
      </c>
      <c r="F562" s="230" t="s">
        <v>174</v>
      </c>
      <c r="G562" s="231" t="n">
        <v>1</v>
      </c>
      <c r="H562" s="232" t="n">
        <f aca="false">TRUNC(L562*(1-$C$13),2)</f>
        <v>14.88</v>
      </c>
      <c r="I562" s="233" t="n">
        <f aca="false">TRUNC((H562*(1+'DADOS GERAIS'!C$19)),2)</f>
        <v>18.63</v>
      </c>
      <c r="J562" s="233" t="n">
        <f aca="false">TRUNC(G562*I562,2)</f>
        <v>18.63</v>
      </c>
      <c r="K562" s="234" t="n">
        <f aca="false">J562/$J$1092</f>
        <v>1.70823693806391E-006</v>
      </c>
      <c r="L562" s="54" t="n">
        <v>14.88</v>
      </c>
      <c r="M562" s="56"/>
      <c r="N562" s="54"/>
      <c r="O562" s="54"/>
      <c r="P562" s="54"/>
      <c r="Q562" s="54"/>
      <c r="R562" s="54"/>
      <c r="S562" s="54"/>
      <c r="T562" s="54"/>
      <c r="U562" s="54"/>
      <c r="V562" s="54"/>
      <c r="W562" s="54"/>
      <c r="X562" s="54"/>
      <c r="Y562" s="54"/>
      <c r="Z562" s="54"/>
      <c r="AA562" s="54"/>
      <c r="AB562" s="54"/>
      <c r="AC562" s="54"/>
      <c r="AD562" s="54"/>
      <c r="AE562" s="54"/>
    </row>
    <row r="563" customFormat="false" ht="26.85" hidden="false" customHeight="false" outlineLevel="0" collapsed="false">
      <c r="A563" s="62"/>
      <c r="B563" s="228" t="s">
        <v>1046</v>
      </c>
      <c r="C563" s="229" t="n">
        <v>89408</v>
      </c>
      <c r="D563" s="228" t="s">
        <v>172</v>
      </c>
      <c r="E563" s="228" t="s">
        <v>1047</v>
      </c>
      <c r="F563" s="230" t="s">
        <v>174</v>
      </c>
      <c r="G563" s="231" t="n">
        <v>4</v>
      </c>
      <c r="H563" s="232" t="n">
        <f aca="false">TRUNC(L563*(1-$C$13),2)</f>
        <v>9.35</v>
      </c>
      <c r="I563" s="233" t="n">
        <f aca="false">TRUNC((H563*(1+'DADOS GERAIS'!C$19)),2)</f>
        <v>11.7</v>
      </c>
      <c r="J563" s="233" t="n">
        <f aca="false">TRUNC(G563*I563,2)</f>
        <v>46.8</v>
      </c>
      <c r="K563" s="234" t="n">
        <f aca="false">J563/$J$1092</f>
        <v>4.29122322605426E-006</v>
      </c>
      <c r="L563" s="54" t="n">
        <v>9.35</v>
      </c>
      <c r="M563" s="56"/>
      <c r="N563" s="54"/>
      <c r="O563" s="54"/>
      <c r="P563" s="54"/>
      <c r="Q563" s="54"/>
      <c r="R563" s="54"/>
      <c r="S563" s="54"/>
      <c r="T563" s="54"/>
      <c r="U563" s="54"/>
      <c r="V563" s="54"/>
      <c r="W563" s="54"/>
      <c r="X563" s="54"/>
      <c r="Y563" s="54"/>
      <c r="Z563" s="54"/>
      <c r="AA563" s="54"/>
      <c r="AB563" s="54"/>
      <c r="AC563" s="54"/>
      <c r="AD563" s="54"/>
      <c r="AE563" s="54"/>
    </row>
    <row r="564" customFormat="false" ht="26.85" hidden="false" customHeight="false" outlineLevel="0" collapsed="false">
      <c r="A564" s="62"/>
      <c r="B564" s="228" t="s">
        <v>1048</v>
      </c>
      <c r="C564" s="229" t="n">
        <v>89530</v>
      </c>
      <c r="D564" s="228" t="s">
        <v>172</v>
      </c>
      <c r="E564" s="228" t="s">
        <v>1049</v>
      </c>
      <c r="F564" s="230" t="s">
        <v>174</v>
      </c>
      <c r="G564" s="231" t="n">
        <v>66</v>
      </c>
      <c r="H564" s="232" t="n">
        <f aca="false">TRUNC(L564*(1-$C$13),2)</f>
        <v>18.97</v>
      </c>
      <c r="I564" s="233" t="n">
        <f aca="false">TRUNC((H564*(1+'DADOS GERAIS'!C$19)),2)</f>
        <v>23.75</v>
      </c>
      <c r="J564" s="233" t="n">
        <f aca="false">TRUNC(G564*I564,2)</f>
        <v>1567.5</v>
      </c>
      <c r="K564" s="234" t="n">
        <f aca="false">J564/$J$1092</f>
        <v>0.000143728470231625</v>
      </c>
      <c r="L564" s="54" t="n">
        <v>18.97</v>
      </c>
      <c r="M564" s="56"/>
      <c r="N564" s="54"/>
      <c r="O564" s="54"/>
      <c r="P564" s="54"/>
      <c r="Q564" s="54"/>
      <c r="R564" s="54"/>
      <c r="S564" s="54"/>
      <c r="T564" s="54"/>
      <c r="U564" s="54"/>
      <c r="V564" s="54"/>
      <c r="W564" s="54"/>
      <c r="X564" s="54"/>
      <c r="Y564" s="54"/>
      <c r="Z564" s="54"/>
      <c r="AA564" s="54"/>
      <c r="AB564" s="54"/>
      <c r="AC564" s="54"/>
      <c r="AD564" s="54"/>
      <c r="AE564" s="54"/>
    </row>
    <row r="565" customFormat="false" ht="26.85" hidden="false" customHeight="false" outlineLevel="0" collapsed="false">
      <c r="A565" s="62"/>
      <c r="B565" s="228" t="s">
        <v>1050</v>
      </c>
      <c r="C565" s="229" t="n">
        <v>89577</v>
      </c>
      <c r="D565" s="228" t="s">
        <v>172</v>
      </c>
      <c r="E565" s="228" t="s">
        <v>1051</v>
      </c>
      <c r="F565" s="230" t="s">
        <v>174</v>
      </c>
      <c r="G565" s="231" t="n">
        <v>2</v>
      </c>
      <c r="H565" s="232" t="n">
        <f aca="false">TRUNC(L565*(1-$C$13),2)</f>
        <v>42.97</v>
      </c>
      <c r="I565" s="233" t="n">
        <f aca="false">TRUNC((H565*(1+'DADOS GERAIS'!C$19)),2)</f>
        <v>53.8</v>
      </c>
      <c r="J565" s="233" t="n">
        <f aca="false">TRUNC(G565*I565,2)</f>
        <v>107.6</v>
      </c>
      <c r="K565" s="234" t="n">
        <f aca="false">J565/$J$1092</f>
        <v>9.86614570776577E-006</v>
      </c>
      <c r="L565" s="54" t="n">
        <v>42.97</v>
      </c>
      <c r="M565" s="56"/>
      <c r="N565" s="54"/>
      <c r="O565" s="54"/>
      <c r="P565" s="54"/>
      <c r="Q565" s="54"/>
      <c r="R565" s="54"/>
      <c r="S565" s="54"/>
      <c r="T565" s="54"/>
      <c r="U565" s="54"/>
      <c r="V565" s="54"/>
      <c r="W565" s="54"/>
      <c r="X565" s="54"/>
      <c r="Y565" s="54"/>
      <c r="Z565" s="54"/>
      <c r="AA565" s="54"/>
      <c r="AB565" s="54"/>
      <c r="AC565" s="54"/>
      <c r="AD565" s="54"/>
      <c r="AE565" s="54"/>
    </row>
    <row r="566" customFormat="false" ht="26.85" hidden="false" customHeight="false" outlineLevel="0" collapsed="false">
      <c r="A566" s="62"/>
      <c r="B566" s="228" t="s">
        <v>1052</v>
      </c>
      <c r="C566" s="229" t="n">
        <v>89356</v>
      </c>
      <c r="D566" s="228" t="s">
        <v>172</v>
      </c>
      <c r="E566" s="228" t="s">
        <v>1053</v>
      </c>
      <c r="F566" s="230" t="s">
        <v>216</v>
      </c>
      <c r="G566" s="231" t="n">
        <v>655</v>
      </c>
      <c r="H566" s="232" t="n">
        <f aca="false">TRUNC(L566*(1-$C$13),2)</f>
        <v>25.26</v>
      </c>
      <c r="I566" s="233" t="n">
        <f aca="false">TRUNC((H566*(1+'DADOS GERAIS'!C$19)),2)</f>
        <v>31.63</v>
      </c>
      <c r="J566" s="233" t="n">
        <f aca="false">TRUNC(G566*I566,2)</f>
        <v>20717.65</v>
      </c>
      <c r="K566" s="234" t="n">
        <f aca="false">J566/$J$1092</f>
        <v>0.0018996594202834</v>
      </c>
      <c r="L566" s="54" t="n">
        <v>25.26</v>
      </c>
      <c r="M566" s="56"/>
      <c r="N566" s="54"/>
      <c r="O566" s="54"/>
      <c r="P566" s="54"/>
      <c r="Q566" s="54"/>
      <c r="R566" s="54"/>
      <c r="S566" s="54"/>
      <c r="T566" s="54"/>
      <c r="U566" s="54"/>
      <c r="V566" s="54"/>
      <c r="W566" s="54"/>
      <c r="X566" s="54"/>
      <c r="Y566" s="54"/>
      <c r="Z566" s="54"/>
      <c r="AA566" s="54"/>
      <c r="AB566" s="54"/>
      <c r="AC566" s="54"/>
      <c r="AD566" s="54"/>
      <c r="AE566" s="54"/>
    </row>
    <row r="567" customFormat="false" ht="26.85" hidden="false" customHeight="false" outlineLevel="0" collapsed="false">
      <c r="A567" s="62"/>
      <c r="B567" s="228" t="s">
        <v>1054</v>
      </c>
      <c r="C567" s="229" t="n">
        <v>89869</v>
      </c>
      <c r="D567" s="228" t="s">
        <v>172</v>
      </c>
      <c r="E567" s="228" t="s">
        <v>1055</v>
      </c>
      <c r="F567" s="230" t="s">
        <v>174</v>
      </c>
      <c r="G567" s="231" t="n">
        <v>89</v>
      </c>
      <c r="H567" s="232" t="n">
        <f aca="false">TRUNC(L567*(1-$C$13),2)</f>
        <v>11.16</v>
      </c>
      <c r="I567" s="233" t="n">
        <f aca="false">TRUNC((H567*(1+'DADOS GERAIS'!C$19)),2)</f>
        <v>13.97</v>
      </c>
      <c r="J567" s="233" t="n">
        <f aca="false">TRUNC(G567*I567,2)</f>
        <v>1243.33</v>
      </c>
      <c r="K567" s="234" t="n">
        <f aca="false">J567/$J$1092</f>
        <v>0.000114004413966881</v>
      </c>
      <c r="L567" s="54" t="n">
        <v>11.16</v>
      </c>
      <c r="M567" s="56"/>
      <c r="N567" s="54"/>
      <c r="O567" s="54"/>
      <c r="P567" s="54"/>
      <c r="Q567" s="54"/>
      <c r="R567" s="54"/>
      <c r="S567" s="54"/>
      <c r="T567" s="54"/>
      <c r="U567" s="54"/>
      <c r="V567" s="54"/>
      <c r="W567" s="54"/>
      <c r="X567" s="54"/>
      <c r="Y567" s="54"/>
      <c r="Z567" s="54"/>
      <c r="AA567" s="54"/>
      <c r="AB567" s="54"/>
      <c r="AC567" s="54"/>
      <c r="AD567" s="54"/>
      <c r="AE567" s="54"/>
    </row>
    <row r="568" customFormat="false" ht="26.85" hidden="false" customHeight="false" outlineLevel="0" collapsed="false">
      <c r="A568" s="62"/>
      <c r="B568" s="228" t="s">
        <v>1056</v>
      </c>
      <c r="C568" s="229" t="n">
        <v>89627</v>
      </c>
      <c r="D568" s="228" t="s">
        <v>172</v>
      </c>
      <c r="E568" s="228" t="s">
        <v>1057</v>
      </c>
      <c r="F568" s="230" t="s">
        <v>174</v>
      </c>
      <c r="G568" s="231" t="n">
        <v>33</v>
      </c>
      <c r="H568" s="232" t="n">
        <f aca="false">TRUNC(L568*(1-$C$13),2)</f>
        <v>22.98</v>
      </c>
      <c r="I568" s="233" t="n">
        <f aca="false">TRUNC((H568*(1+'DADOS GERAIS'!C$19)),2)</f>
        <v>28.77</v>
      </c>
      <c r="J568" s="233" t="n">
        <f aca="false">TRUNC(G568*I568,2)</f>
        <v>949.41</v>
      </c>
      <c r="K568" s="234" t="n">
        <f aca="false">J568/$J$1092</f>
        <v>8.70540650223968E-005</v>
      </c>
      <c r="L568" s="54" t="n">
        <v>22.98</v>
      </c>
      <c r="M568" s="56"/>
      <c r="N568" s="54"/>
      <c r="O568" s="54"/>
      <c r="P568" s="54"/>
      <c r="Q568" s="54"/>
      <c r="R568" s="54"/>
      <c r="S568" s="54"/>
      <c r="T568" s="54"/>
      <c r="U568" s="54"/>
      <c r="V568" s="54"/>
      <c r="W568" s="54"/>
      <c r="X568" s="54"/>
      <c r="Y568" s="54"/>
      <c r="Z568" s="54"/>
      <c r="AA568" s="54"/>
      <c r="AB568" s="54"/>
      <c r="AC568" s="54"/>
      <c r="AD568" s="54"/>
      <c r="AE568" s="54"/>
    </row>
    <row r="569" customFormat="false" ht="26.85" hidden="false" customHeight="false" outlineLevel="0" collapsed="false">
      <c r="A569" s="62"/>
      <c r="B569" s="228" t="s">
        <v>1058</v>
      </c>
      <c r="C569" s="229" t="n">
        <v>89366</v>
      </c>
      <c r="D569" s="228" t="s">
        <v>172</v>
      </c>
      <c r="E569" s="228" t="s">
        <v>1059</v>
      </c>
      <c r="F569" s="230" t="s">
        <v>174</v>
      </c>
      <c r="G569" s="231" t="n">
        <v>22</v>
      </c>
      <c r="H569" s="232" t="n">
        <f aca="false">TRUNC(L569*(1-$C$13),2)</f>
        <v>18.46</v>
      </c>
      <c r="I569" s="233" t="n">
        <f aca="false">TRUNC((H569*(1+'DADOS GERAIS'!C$19)),2)</f>
        <v>23.11</v>
      </c>
      <c r="J569" s="233" t="n">
        <f aca="false">TRUNC(G569*I569,2)</f>
        <v>508.42</v>
      </c>
      <c r="K569" s="234" t="n">
        <f aca="false">J569/$J$1092</f>
        <v>4.6618455397233E-005</v>
      </c>
      <c r="L569" s="54" t="n">
        <v>18.46</v>
      </c>
      <c r="M569" s="56"/>
      <c r="N569" s="54"/>
      <c r="O569" s="54"/>
      <c r="P569" s="54"/>
      <c r="Q569" s="54"/>
      <c r="R569" s="54"/>
      <c r="S569" s="54"/>
      <c r="T569" s="54"/>
      <c r="U569" s="54"/>
      <c r="V569" s="54"/>
      <c r="W569" s="54"/>
      <c r="X569" s="54"/>
      <c r="Y569" s="54"/>
      <c r="Z569" s="54"/>
      <c r="AA569" s="54"/>
      <c r="AB569" s="54"/>
      <c r="AC569" s="54"/>
      <c r="AD569" s="54"/>
      <c r="AE569" s="54"/>
    </row>
    <row r="570" customFormat="false" ht="26.85" hidden="false" customHeight="false" outlineLevel="0" collapsed="false">
      <c r="A570" s="62"/>
      <c r="B570" s="228" t="s">
        <v>1060</v>
      </c>
      <c r="C570" s="229" t="n">
        <v>90373</v>
      </c>
      <c r="D570" s="228" t="s">
        <v>172</v>
      </c>
      <c r="E570" s="228" t="s">
        <v>1061</v>
      </c>
      <c r="F570" s="230" t="s">
        <v>174</v>
      </c>
      <c r="G570" s="231" t="n">
        <v>117</v>
      </c>
      <c r="H570" s="232" t="n">
        <f aca="false">TRUNC(L570*(1-$C$13),2)</f>
        <v>14.6</v>
      </c>
      <c r="I570" s="233" t="n">
        <f aca="false">TRUNC((H570*(1+'DADOS GERAIS'!C$19)),2)</f>
        <v>18.28</v>
      </c>
      <c r="J570" s="233" t="n">
        <f aca="false">TRUNC(G570*I570,2)</f>
        <v>2138.76</v>
      </c>
      <c r="K570" s="234" t="n">
        <f aca="false">J570/$J$1092</f>
        <v>0.00019610890143068</v>
      </c>
      <c r="L570" s="54" t="n">
        <v>14.6</v>
      </c>
      <c r="M570" s="56"/>
      <c r="N570" s="54"/>
      <c r="O570" s="54"/>
      <c r="P570" s="54"/>
      <c r="Q570" s="54"/>
      <c r="R570" s="54"/>
      <c r="S570" s="54"/>
      <c r="T570" s="54"/>
      <c r="U570" s="54"/>
      <c r="V570" s="54"/>
      <c r="W570" s="54"/>
      <c r="X570" s="54"/>
      <c r="Y570" s="54"/>
      <c r="Z570" s="54"/>
      <c r="AA570" s="54"/>
      <c r="AB570" s="54"/>
      <c r="AC570" s="54"/>
      <c r="AD570" s="54"/>
      <c r="AE570" s="54"/>
    </row>
    <row r="571" customFormat="false" ht="26.85" hidden="false" customHeight="false" outlineLevel="0" collapsed="false">
      <c r="A571" s="62"/>
      <c r="B571" s="228" t="s">
        <v>1062</v>
      </c>
      <c r="C571" s="229" t="n">
        <v>89396</v>
      </c>
      <c r="D571" s="228" t="s">
        <v>172</v>
      </c>
      <c r="E571" s="228" t="s">
        <v>1063</v>
      </c>
      <c r="F571" s="230" t="s">
        <v>174</v>
      </c>
      <c r="G571" s="231" t="n">
        <v>1</v>
      </c>
      <c r="H571" s="232" t="n">
        <f aca="false">TRUNC(L571*(1-$C$13),2)</f>
        <v>23.18</v>
      </c>
      <c r="I571" s="233" t="n">
        <f aca="false">TRUNC((H571*(1+'DADOS GERAIS'!C$19)),2)</f>
        <v>29.02</v>
      </c>
      <c r="J571" s="233" t="n">
        <f aca="false">TRUNC(G571*I571,2)</f>
        <v>29.02</v>
      </c>
      <c r="K571" s="234" t="n">
        <f aca="false">J571/$J$1092</f>
        <v>2.66092517136954E-006</v>
      </c>
      <c r="L571" s="54" t="n">
        <v>23.18</v>
      </c>
      <c r="M571" s="56"/>
      <c r="N571" s="54"/>
      <c r="O571" s="54"/>
      <c r="P571" s="54"/>
      <c r="Q571" s="54"/>
      <c r="R571" s="54"/>
      <c r="S571" s="54"/>
      <c r="T571" s="54"/>
      <c r="U571" s="54"/>
      <c r="V571" s="54"/>
      <c r="W571" s="54"/>
      <c r="X571" s="54"/>
      <c r="Y571" s="54"/>
      <c r="Z571" s="54"/>
      <c r="AA571" s="54"/>
      <c r="AB571" s="54"/>
      <c r="AC571" s="54"/>
      <c r="AD571" s="54"/>
      <c r="AE571" s="54"/>
    </row>
    <row r="572" customFormat="false" ht="26.85" hidden="false" customHeight="false" outlineLevel="0" collapsed="false">
      <c r="A572" s="62"/>
      <c r="B572" s="228" t="s">
        <v>1064</v>
      </c>
      <c r="C572" s="229" t="n">
        <v>102617</v>
      </c>
      <c r="D572" s="228" t="s">
        <v>172</v>
      </c>
      <c r="E572" s="228" t="s">
        <v>1065</v>
      </c>
      <c r="F572" s="230" t="s">
        <v>174</v>
      </c>
      <c r="G572" s="231" t="n">
        <v>1</v>
      </c>
      <c r="H572" s="232" t="n">
        <f aca="false">TRUNC(L572*(1-$C$13),2)</f>
        <v>3531.43</v>
      </c>
      <c r="I572" s="233" t="n">
        <f aca="false">TRUNC((H572*(1+'DADOS GERAIS'!C$19)),2)</f>
        <v>4422.01</v>
      </c>
      <c r="J572" s="233" t="n">
        <f aca="false">TRUNC(G572*I572,2)</f>
        <v>4422.01</v>
      </c>
      <c r="K572" s="234" t="n">
        <f aca="false">J572/$J$1092</f>
        <v>0.000405466496107782</v>
      </c>
      <c r="L572" s="54" t="n">
        <v>3531.43</v>
      </c>
      <c r="M572" s="56"/>
      <c r="N572" s="54"/>
      <c r="O572" s="54"/>
      <c r="P572" s="54"/>
      <c r="Q572" s="54"/>
      <c r="R572" s="54"/>
      <c r="S572" s="54"/>
      <c r="T572" s="54"/>
      <c r="U572" s="54"/>
      <c r="V572" s="54"/>
      <c r="W572" s="54"/>
      <c r="X572" s="54"/>
      <c r="Y572" s="54"/>
      <c r="Z572" s="54"/>
      <c r="AA572" s="54"/>
      <c r="AB572" s="54"/>
      <c r="AC572" s="54"/>
      <c r="AD572" s="54"/>
      <c r="AE572" s="54"/>
    </row>
    <row r="573" customFormat="false" ht="15" hidden="false" customHeight="false" outlineLevel="0" collapsed="false">
      <c r="A573" s="62"/>
      <c r="B573" s="228" t="s">
        <v>1066</v>
      </c>
      <c r="C573" s="229" t="n">
        <v>94797</v>
      </c>
      <c r="D573" s="228" t="s">
        <v>172</v>
      </c>
      <c r="E573" s="228" t="s">
        <v>1067</v>
      </c>
      <c r="F573" s="230" t="s">
        <v>174</v>
      </c>
      <c r="G573" s="231" t="n">
        <v>1</v>
      </c>
      <c r="H573" s="232" t="n">
        <f aca="false">TRUNC(L573*(1-$C$13),2)</f>
        <v>133.55</v>
      </c>
      <c r="I573" s="233" t="n">
        <f aca="false">TRUNC((H573*(1+'DADOS GERAIS'!C$19)),2)</f>
        <v>167.22</v>
      </c>
      <c r="J573" s="233" t="n">
        <f aca="false">TRUNC(G573*I573,2)</f>
        <v>167.22</v>
      </c>
      <c r="K573" s="234" t="n">
        <f aca="false">J573/$J$1092</f>
        <v>1.53328706807862E-005</v>
      </c>
      <c r="L573" s="54" t="n">
        <v>133.55</v>
      </c>
      <c r="M573" s="56"/>
      <c r="N573" s="54"/>
      <c r="O573" s="54"/>
      <c r="P573" s="54"/>
      <c r="Q573" s="54"/>
      <c r="R573" s="54"/>
      <c r="S573" s="54"/>
      <c r="T573" s="54"/>
      <c r="U573" s="54"/>
      <c r="V573" s="54"/>
      <c r="W573" s="54"/>
      <c r="X573" s="54"/>
      <c r="Y573" s="54"/>
      <c r="Z573" s="54"/>
      <c r="AA573" s="54"/>
      <c r="AB573" s="54"/>
      <c r="AC573" s="54"/>
      <c r="AD573" s="54"/>
      <c r="AE573" s="54"/>
    </row>
    <row r="574" customFormat="false" ht="26.85" hidden="false" customHeight="false" outlineLevel="0" collapsed="false">
      <c r="A574" s="62"/>
      <c r="B574" s="228" t="s">
        <v>1068</v>
      </c>
      <c r="C574" s="229" t="n">
        <v>102620</v>
      </c>
      <c r="D574" s="228" t="s">
        <v>172</v>
      </c>
      <c r="E574" s="228" t="s">
        <v>1069</v>
      </c>
      <c r="F574" s="230" t="s">
        <v>174</v>
      </c>
      <c r="G574" s="231" t="n">
        <v>1</v>
      </c>
      <c r="H574" s="232" t="n">
        <f aca="false">TRUNC(L574*(1-$C$13),2)</f>
        <v>8204.42</v>
      </c>
      <c r="I574" s="233" t="n">
        <f aca="false">TRUNC((H574*(1+'DADOS GERAIS'!C$19)),2)</f>
        <v>10273.48</v>
      </c>
      <c r="J574" s="233" t="n">
        <f aca="false">TRUNC(G574*I574,2)</f>
        <v>10273.48</v>
      </c>
      <c r="K574" s="234" t="n">
        <f aca="false">J574/$J$1092</f>
        <v>0.000942004187786408</v>
      </c>
      <c r="L574" s="54" t="n">
        <v>8204.42</v>
      </c>
      <c r="M574" s="56"/>
      <c r="N574" s="54"/>
      <c r="O574" s="54"/>
      <c r="P574" s="54"/>
      <c r="Q574" s="54"/>
      <c r="R574" s="54"/>
      <c r="S574" s="54"/>
      <c r="T574" s="54"/>
      <c r="U574" s="54"/>
      <c r="V574" s="54"/>
      <c r="W574" s="54"/>
      <c r="X574" s="54"/>
      <c r="Y574" s="54"/>
      <c r="Z574" s="54"/>
      <c r="AA574" s="54"/>
      <c r="AB574" s="54"/>
      <c r="AC574" s="54"/>
      <c r="AD574" s="54"/>
      <c r="AE574" s="54"/>
    </row>
    <row r="575" customFormat="false" ht="15" hidden="false" customHeight="false" outlineLevel="0" collapsed="false">
      <c r="A575" s="62"/>
      <c r="B575" s="228" t="s">
        <v>1070</v>
      </c>
      <c r="C575" s="229" t="n">
        <v>94800</v>
      </c>
      <c r="D575" s="228" t="s">
        <v>172</v>
      </c>
      <c r="E575" s="228" t="s">
        <v>1071</v>
      </c>
      <c r="F575" s="230" t="s">
        <v>174</v>
      </c>
      <c r="G575" s="231" t="n">
        <v>1</v>
      </c>
      <c r="H575" s="232" t="n">
        <f aca="false">TRUNC(L575*(1-$C$13),2)</f>
        <v>350.66</v>
      </c>
      <c r="I575" s="233" t="n">
        <f aca="false">TRUNC((H575*(1+'DADOS GERAIS'!C$19)),2)</f>
        <v>439.09</v>
      </c>
      <c r="J575" s="233" t="n">
        <f aca="false">TRUNC(G575*I575,2)</f>
        <v>439.09</v>
      </c>
      <c r="K575" s="234" t="n">
        <f aca="false">J575/$J$1092</f>
        <v>4.02613932976103E-005</v>
      </c>
      <c r="L575" s="54" t="n">
        <v>350.66</v>
      </c>
      <c r="M575" s="56"/>
      <c r="N575" s="54"/>
      <c r="O575" s="54"/>
      <c r="P575" s="54"/>
      <c r="Q575" s="54"/>
      <c r="R575" s="54"/>
      <c r="S575" s="54"/>
      <c r="T575" s="54"/>
      <c r="U575" s="54"/>
      <c r="V575" s="54"/>
      <c r="W575" s="54"/>
      <c r="X575" s="54"/>
      <c r="Y575" s="54"/>
      <c r="Z575" s="54"/>
      <c r="AA575" s="54"/>
      <c r="AB575" s="54"/>
      <c r="AC575" s="54"/>
      <c r="AD575" s="54"/>
      <c r="AE575" s="54"/>
    </row>
    <row r="576" customFormat="false" ht="15" hidden="false" customHeight="false" outlineLevel="0" collapsed="false">
      <c r="A576" s="62"/>
      <c r="B576" s="222" t="s">
        <v>1072</v>
      </c>
      <c r="C576" s="222"/>
      <c r="D576" s="222"/>
      <c r="E576" s="222" t="s">
        <v>1073</v>
      </c>
      <c r="F576" s="222"/>
      <c r="G576" s="223"/>
      <c r="H576" s="224"/>
      <c r="I576" s="222"/>
      <c r="J576" s="225" t="n">
        <f aca="false">SUM(J577:J628)</f>
        <v>135336.77</v>
      </c>
      <c r="K576" s="239" t="n">
        <f aca="false">J576/$J$1092</f>
        <v>0.0124094079222898</v>
      </c>
      <c r="L576" s="54"/>
      <c r="M576" s="56"/>
      <c r="N576" s="54"/>
      <c r="O576" s="54"/>
      <c r="P576" s="54"/>
      <c r="Q576" s="54"/>
      <c r="R576" s="54"/>
      <c r="S576" s="54"/>
      <c r="T576" s="54"/>
      <c r="U576" s="54"/>
      <c r="V576" s="54"/>
      <c r="W576" s="54"/>
      <c r="X576" s="54"/>
      <c r="Y576" s="54"/>
      <c r="Z576" s="54"/>
      <c r="AA576" s="54"/>
      <c r="AB576" s="54"/>
      <c r="AC576" s="54"/>
      <c r="AD576" s="54"/>
      <c r="AE576" s="54"/>
    </row>
    <row r="577" customFormat="false" ht="26.85" hidden="false" customHeight="false" outlineLevel="0" collapsed="false">
      <c r="A577" s="62"/>
      <c r="B577" s="228" t="s">
        <v>1074</v>
      </c>
      <c r="C577" s="229" t="n">
        <v>89707</v>
      </c>
      <c r="D577" s="228" t="s">
        <v>172</v>
      </c>
      <c r="E577" s="228" t="s">
        <v>1075</v>
      </c>
      <c r="F577" s="230" t="s">
        <v>174</v>
      </c>
      <c r="G577" s="231" t="n">
        <v>1</v>
      </c>
      <c r="H577" s="232" t="n">
        <f aca="false">TRUNC(L577*(1-$C$13),2)</f>
        <v>55.14</v>
      </c>
      <c r="I577" s="233" t="n">
        <f aca="false">TRUNC((H577*(1+'DADOS GERAIS'!C$19)),2)</f>
        <v>69.04</v>
      </c>
      <c r="J577" s="233" t="n">
        <f aca="false">TRUNC(G577*I577,2)</f>
        <v>69.04</v>
      </c>
      <c r="K577" s="234" t="n">
        <f aca="false">J577/$J$1092</f>
        <v>6.33047118646978E-006</v>
      </c>
      <c r="L577" s="54" t="n">
        <v>55.14</v>
      </c>
      <c r="M577" s="56"/>
      <c r="N577" s="54"/>
      <c r="O577" s="54"/>
      <c r="P577" s="54"/>
      <c r="Q577" s="54"/>
      <c r="R577" s="54"/>
      <c r="S577" s="54"/>
      <c r="T577" s="54"/>
      <c r="U577" s="54"/>
      <c r="V577" s="54"/>
      <c r="W577" s="54"/>
      <c r="X577" s="54"/>
      <c r="Y577" s="54"/>
      <c r="Z577" s="54"/>
      <c r="AA577" s="54"/>
      <c r="AB577" s="54"/>
      <c r="AC577" s="54"/>
      <c r="AD577" s="54"/>
      <c r="AE577" s="54"/>
    </row>
    <row r="578" customFormat="false" ht="15" hidden="false" customHeight="false" outlineLevel="0" collapsed="false">
      <c r="A578" s="62"/>
      <c r="B578" s="228" t="s">
        <v>1076</v>
      </c>
      <c r="C578" s="229" t="n">
        <v>53043</v>
      </c>
      <c r="D578" s="228" t="s">
        <v>453</v>
      </c>
      <c r="E578" s="228" t="s">
        <v>1077</v>
      </c>
      <c r="F578" s="230" t="s">
        <v>174</v>
      </c>
      <c r="G578" s="231" t="n">
        <v>11</v>
      </c>
      <c r="H578" s="232" t="n">
        <f aca="false">TRUNC(L578*(1-$C$13),2)</f>
        <v>378.65</v>
      </c>
      <c r="I578" s="233" t="n">
        <f aca="false">TRUNC((H578*(1+'DADOS GERAIS'!C$19)),2)</f>
        <v>474.14</v>
      </c>
      <c r="J578" s="233" t="n">
        <f aca="false">TRUNC(G578*I578,2)</f>
        <v>5215.54</v>
      </c>
      <c r="K578" s="234" t="n">
        <f aca="false">J578/$J$1092</f>
        <v>0.000478227486846475</v>
      </c>
      <c r="L578" s="54" t="n">
        <v>378.65</v>
      </c>
      <c r="M578" s="56"/>
      <c r="N578" s="54"/>
      <c r="O578" s="54"/>
      <c r="P578" s="54"/>
      <c r="Q578" s="54"/>
      <c r="R578" s="54"/>
      <c r="S578" s="54"/>
      <c r="T578" s="54"/>
      <c r="U578" s="54"/>
      <c r="V578" s="54"/>
      <c r="W578" s="54"/>
      <c r="X578" s="54"/>
      <c r="Y578" s="54"/>
      <c r="Z578" s="54"/>
      <c r="AA578" s="54"/>
      <c r="AB578" s="54"/>
      <c r="AC578" s="54"/>
      <c r="AD578" s="54"/>
      <c r="AE578" s="54"/>
    </row>
    <row r="579" customFormat="false" ht="26.85" hidden="false" customHeight="false" outlineLevel="0" collapsed="false">
      <c r="A579" s="62"/>
      <c r="B579" s="228" t="s">
        <v>1078</v>
      </c>
      <c r="C579" s="229" t="n">
        <v>97903</v>
      </c>
      <c r="D579" s="228" t="s">
        <v>172</v>
      </c>
      <c r="E579" s="228" t="s">
        <v>1079</v>
      </c>
      <c r="F579" s="230" t="s">
        <v>174</v>
      </c>
      <c r="G579" s="231" t="n">
        <v>1</v>
      </c>
      <c r="H579" s="232" t="n">
        <f aca="false">TRUNC(L579*(1-$C$13),2)</f>
        <v>816.42</v>
      </c>
      <c r="I579" s="233" t="n">
        <f aca="false">TRUNC((H579*(1+'DADOS GERAIS'!C$19)),2)</f>
        <v>1022.31</v>
      </c>
      <c r="J579" s="233" t="n">
        <f aca="false">TRUNC(G579*I579,2)</f>
        <v>1022.31</v>
      </c>
      <c r="K579" s="234" t="n">
        <f aca="false">J579/$J$1092</f>
        <v>9.37384704322121E-005</v>
      </c>
      <c r="L579" s="54" t="n">
        <v>816.42</v>
      </c>
      <c r="M579" s="56"/>
      <c r="N579" s="54"/>
      <c r="O579" s="54"/>
      <c r="P579" s="54"/>
      <c r="Q579" s="54"/>
      <c r="R579" s="54"/>
      <c r="S579" s="54"/>
      <c r="T579" s="54"/>
      <c r="U579" s="54"/>
      <c r="V579" s="54"/>
      <c r="W579" s="54"/>
      <c r="X579" s="54"/>
      <c r="Y579" s="54"/>
      <c r="Z579" s="54"/>
      <c r="AA579" s="54"/>
      <c r="AB579" s="54"/>
      <c r="AC579" s="54"/>
      <c r="AD579" s="54"/>
      <c r="AE579" s="54"/>
    </row>
    <row r="580" customFormat="false" ht="26.85" hidden="false" customHeight="false" outlineLevel="0" collapsed="false">
      <c r="A580" s="62"/>
      <c r="B580" s="228" t="s">
        <v>1080</v>
      </c>
      <c r="C580" s="229" t="n">
        <v>104328</v>
      </c>
      <c r="D580" s="228" t="s">
        <v>172</v>
      </c>
      <c r="E580" s="228" t="s">
        <v>1081</v>
      </c>
      <c r="F580" s="230" t="s">
        <v>174</v>
      </c>
      <c r="G580" s="231" t="n">
        <v>46</v>
      </c>
      <c r="H580" s="232" t="n">
        <f aca="false">TRUNC(L580*(1-$C$13),2)</f>
        <v>80.62</v>
      </c>
      <c r="I580" s="233" t="n">
        <f aca="false">TRUNC((H580*(1+'DADOS GERAIS'!C$19)),2)</f>
        <v>100.95</v>
      </c>
      <c r="J580" s="233" t="n">
        <f aca="false">TRUNC(G580*I580,2)</f>
        <v>4643.7</v>
      </c>
      <c r="K580" s="234" t="n">
        <f aca="false">J580/$J$1092</f>
        <v>0.000425793873821114</v>
      </c>
      <c r="L580" s="54" t="n">
        <v>80.62</v>
      </c>
      <c r="M580" s="56"/>
      <c r="N580" s="54"/>
      <c r="O580" s="54"/>
      <c r="P580" s="54"/>
      <c r="Q580" s="54"/>
      <c r="R580" s="54"/>
      <c r="S580" s="54"/>
      <c r="T580" s="54"/>
      <c r="U580" s="54"/>
      <c r="V580" s="54"/>
      <c r="W580" s="54"/>
      <c r="X580" s="54"/>
      <c r="Y580" s="54"/>
      <c r="Z580" s="54"/>
      <c r="AA580" s="54"/>
      <c r="AB580" s="54"/>
      <c r="AC580" s="54"/>
      <c r="AD580" s="54"/>
      <c r="AE580" s="54"/>
    </row>
    <row r="581" customFormat="false" ht="26.85" hidden="false" customHeight="false" outlineLevel="0" collapsed="false">
      <c r="A581" s="62"/>
      <c r="B581" s="228" t="s">
        <v>1082</v>
      </c>
      <c r="C581" s="229" t="n">
        <v>89708</v>
      </c>
      <c r="D581" s="228" t="s">
        <v>172</v>
      </c>
      <c r="E581" s="228" t="s">
        <v>1083</v>
      </c>
      <c r="F581" s="230" t="s">
        <v>174</v>
      </c>
      <c r="G581" s="231" t="n">
        <v>4</v>
      </c>
      <c r="H581" s="232" t="n">
        <f aca="false">TRUNC(L581*(1-$C$13),2)</f>
        <v>119.94</v>
      </c>
      <c r="I581" s="233" t="n">
        <f aca="false">TRUNC((H581*(1+'DADOS GERAIS'!C$19)),2)</f>
        <v>150.18</v>
      </c>
      <c r="J581" s="233" t="n">
        <f aca="false">TRUNC(G581*I581,2)</f>
        <v>600.72</v>
      </c>
      <c r="K581" s="234" t="n">
        <f aca="false">J581/$J$1092</f>
        <v>5.50817012041734E-005</v>
      </c>
      <c r="L581" s="54" t="n">
        <v>119.94</v>
      </c>
      <c r="M581" s="56"/>
      <c r="N581" s="54"/>
      <c r="O581" s="54"/>
      <c r="P581" s="54"/>
      <c r="Q581" s="54"/>
      <c r="R581" s="54"/>
      <c r="S581" s="54"/>
      <c r="T581" s="54"/>
      <c r="U581" s="54"/>
      <c r="V581" s="54"/>
      <c r="W581" s="54"/>
      <c r="X581" s="54"/>
      <c r="Y581" s="54"/>
      <c r="Z581" s="54"/>
      <c r="AA581" s="54"/>
      <c r="AB581" s="54"/>
      <c r="AC581" s="54"/>
      <c r="AD581" s="54"/>
      <c r="AE581" s="54"/>
    </row>
    <row r="582" customFormat="false" ht="26.85" hidden="false" customHeight="false" outlineLevel="0" collapsed="false">
      <c r="A582" s="62"/>
      <c r="B582" s="228" t="s">
        <v>1084</v>
      </c>
      <c r="C582" s="229" t="n">
        <v>89709</v>
      </c>
      <c r="D582" s="228" t="s">
        <v>172</v>
      </c>
      <c r="E582" s="228" t="s">
        <v>1085</v>
      </c>
      <c r="F582" s="230" t="s">
        <v>174</v>
      </c>
      <c r="G582" s="231" t="n">
        <v>8</v>
      </c>
      <c r="H582" s="232" t="n">
        <f aca="false">TRUNC(L582*(1-$C$13),2)</f>
        <v>23.7</v>
      </c>
      <c r="I582" s="233" t="n">
        <f aca="false">TRUNC((H582*(1+'DADOS GERAIS'!C$19)),2)</f>
        <v>29.67</v>
      </c>
      <c r="J582" s="233" t="n">
        <f aca="false">TRUNC(G582*I582,2)</f>
        <v>237.36</v>
      </c>
      <c r="K582" s="234" t="n">
        <f aca="false">J582/$J$1092</f>
        <v>2.1764203951629E-005</v>
      </c>
      <c r="L582" s="54" t="n">
        <v>23.7</v>
      </c>
      <c r="M582" s="56"/>
      <c r="N582" s="54"/>
      <c r="O582" s="54"/>
      <c r="P582" s="54"/>
      <c r="Q582" s="54"/>
      <c r="R582" s="54"/>
      <c r="S582" s="54"/>
      <c r="T582" s="54"/>
      <c r="U582" s="54"/>
      <c r="V582" s="54"/>
      <c r="W582" s="54"/>
      <c r="X582" s="54"/>
      <c r="Y582" s="54"/>
      <c r="Z582" s="54"/>
      <c r="AA582" s="54"/>
      <c r="AB582" s="54"/>
      <c r="AC582" s="54"/>
      <c r="AD582" s="54"/>
      <c r="AE582" s="54"/>
    </row>
    <row r="583" customFormat="false" ht="15" hidden="false" customHeight="false" outlineLevel="0" collapsed="false">
      <c r="A583" s="62"/>
      <c r="B583" s="228" t="s">
        <v>1086</v>
      </c>
      <c r="C583" s="229" t="n">
        <v>86883</v>
      </c>
      <c r="D583" s="228" t="s">
        <v>172</v>
      </c>
      <c r="E583" s="228" t="s">
        <v>1087</v>
      </c>
      <c r="F583" s="230" t="s">
        <v>174</v>
      </c>
      <c r="G583" s="231" t="n">
        <v>74</v>
      </c>
      <c r="H583" s="232" t="n">
        <f aca="false">TRUNC(L583*(1-$C$13),2)</f>
        <v>13.39</v>
      </c>
      <c r="I583" s="233" t="n">
        <f aca="false">TRUNC((H583*(1+'DADOS GERAIS'!C$19)),2)</f>
        <v>16.76</v>
      </c>
      <c r="J583" s="233" t="n">
        <f aca="false">TRUNC(G583*I583,2)</f>
        <v>1240.24</v>
      </c>
      <c r="K583" s="234" t="n">
        <f aca="false">J583/$J$1092</f>
        <v>0.000113721083202597</v>
      </c>
      <c r="L583" s="54" t="n">
        <v>13.39</v>
      </c>
      <c r="M583" s="56"/>
      <c r="N583" s="54"/>
      <c r="O583" s="54"/>
      <c r="P583" s="54"/>
      <c r="Q583" s="54"/>
      <c r="R583" s="54"/>
      <c r="S583" s="54"/>
      <c r="T583" s="54"/>
      <c r="U583" s="54"/>
      <c r="V583" s="54"/>
      <c r="W583" s="54"/>
      <c r="X583" s="54"/>
      <c r="Y583" s="54"/>
      <c r="Z583" s="54"/>
      <c r="AA583" s="54"/>
      <c r="AB583" s="54"/>
      <c r="AC583" s="54"/>
      <c r="AD583" s="54"/>
      <c r="AE583" s="54"/>
    </row>
    <row r="584" customFormat="false" ht="15" hidden="false" customHeight="false" outlineLevel="0" collapsed="false">
      <c r="A584" s="62"/>
      <c r="B584" s="228" t="s">
        <v>1088</v>
      </c>
      <c r="C584" s="229" t="n">
        <v>86882</v>
      </c>
      <c r="D584" s="228" t="s">
        <v>172</v>
      </c>
      <c r="E584" s="228" t="s">
        <v>1089</v>
      </c>
      <c r="F584" s="230" t="s">
        <v>174</v>
      </c>
      <c r="G584" s="231" t="n">
        <v>5</v>
      </c>
      <c r="H584" s="232" t="n">
        <f aca="false">TRUNC(L584*(1-$C$13),2)</f>
        <v>24.73</v>
      </c>
      <c r="I584" s="233" t="n">
        <f aca="false">TRUNC((H584*(1+'DADOS GERAIS'!C$19)),2)</f>
        <v>30.96</v>
      </c>
      <c r="J584" s="233" t="n">
        <f aca="false">TRUNC(G584*I584,2)</f>
        <v>154.8</v>
      </c>
      <c r="K584" s="234" t="n">
        <f aca="false">J584/$J$1092</f>
        <v>1.41940460554102E-005</v>
      </c>
      <c r="L584" s="54" t="n">
        <v>24.73</v>
      </c>
      <c r="M584" s="56"/>
      <c r="N584" s="54"/>
      <c r="O584" s="54"/>
      <c r="P584" s="54"/>
      <c r="Q584" s="54"/>
      <c r="R584" s="54"/>
      <c r="S584" s="54"/>
      <c r="T584" s="54"/>
      <c r="U584" s="54"/>
      <c r="V584" s="54"/>
      <c r="W584" s="54"/>
      <c r="X584" s="54"/>
      <c r="Y584" s="54"/>
      <c r="Z584" s="54"/>
      <c r="AA584" s="54"/>
      <c r="AB584" s="54"/>
      <c r="AC584" s="54"/>
      <c r="AD584" s="54"/>
      <c r="AE584" s="54"/>
    </row>
    <row r="585" customFormat="false" ht="15" hidden="false" customHeight="false" outlineLevel="0" collapsed="false">
      <c r="A585" s="62"/>
      <c r="B585" s="228" t="s">
        <v>1090</v>
      </c>
      <c r="C585" s="229" t="s">
        <v>1091</v>
      </c>
      <c r="D585" s="228" t="s">
        <v>161</v>
      </c>
      <c r="E585" s="228" t="s">
        <v>1092</v>
      </c>
      <c r="F585" s="230" t="s">
        <v>174</v>
      </c>
      <c r="G585" s="231" t="n">
        <v>1</v>
      </c>
      <c r="H585" s="232" t="n">
        <f aca="false">TRUNC(L585*(1-$C$13),2)</f>
        <v>216.65</v>
      </c>
      <c r="I585" s="233" t="n">
        <f aca="false">TRUNC((H585*(1+'DADOS GERAIS'!C$19)),2)</f>
        <v>271.28</v>
      </c>
      <c r="J585" s="233" t="n">
        <f aca="false">TRUNC(G585*I585,2)</f>
        <v>271.28</v>
      </c>
      <c r="K585" s="234" t="n">
        <f aca="false">J585/$J$1092</f>
        <v>2.48744238624786E-005</v>
      </c>
      <c r="L585" s="54" t="n">
        <v>216.65</v>
      </c>
      <c r="M585" s="56"/>
      <c r="N585" s="54"/>
      <c r="O585" s="54"/>
      <c r="P585" s="54"/>
      <c r="Q585" s="54"/>
      <c r="R585" s="54"/>
      <c r="S585" s="54"/>
      <c r="T585" s="54"/>
      <c r="U585" s="54"/>
      <c r="V585" s="54"/>
      <c r="W585" s="54"/>
      <c r="X585" s="54"/>
      <c r="Y585" s="54"/>
      <c r="Z585" s="54"/>
      <c r="AA585" s="54"/>
      <c r="AB585" s="54"/>
      <c r="AC585" s="54"/>
      <c r="AD585" s="54"/>
      <c r="AE585" s="54"/>
    </row>
    <row r="586" customFormat="false" ht="26.85" hidden="false" customHeight="false" outlineLevel="0" collapsed="false">
      <c r="A586" s="62"/>
      <c r="B586" s="228" t="s">
        <v>1093</v>
      </c>
      <c r="C586" s="229" t="n">
        <v>86879</v>
      </c>
      <c r="D586" s="228" t="s">
        <v>172</v>
      </c>
      <c r="E586" s="228" t="s">
        <v>1094</v>
      </c>
      <c r="F586" s="230" t="s">
        <v>174</v>
      </c>
      <c r="G586" s="231" t="n">
        <v>79</v>
      </c>
      <c r="H586" s="232" t="n">
        <f aca="false">TRUNC(L586*(1-$C$13),2)</f>
        <v>10.52</v>
      </c>
      <c r="I586" s="233" t="n">
        <f aca="false">TRUNC((H586*(1+'DADOS GERAIS'!C$19)),2)</f>
        <v>13.17</v>
      </c>
      <c r="J586" s="233" t="n">
        <f aca="false">TRUNC(G586*I586,2)</f>
        <v>1040.43</v>
      </c>
      <c r="K586" s="234" t="n">
        <f aca="false">J586/$J$1092</f>
        <v>9.53999440402485E-005</v>
      </c>
      <c r="L586" s="54" t="n">
        <v>10.52</v>
      </c>
      <c r="M586" s="56"/>
      <c r="N586" s="54"/>
      <c r="O586" s="54"/>
      <c r="P586" s="54"/>
      <c r="Q586" s="54"/>
      <c r="R586" s="54"/>
      <c r="S586" s="54"/>
      <c r="T586" s="54"/>
      <c r="U586" s="54"/>
      <c r="V586" s="54"/>
      <c r="W586" s="54"/>
      <c r="X586" s="54"/>
      <c r="Y586" s="54"/>
      <c r="Z586" s="54"/>
      <c r="AA586" s="54"/>
      <c r="AB586" s="54"/>
      <c r="AC586" s="54"/>
      <c r="AD586" s="54"/>
      <c r="AE586" s="54"/>
    </row>
    <row r="587" customFormat="false" ht="26.85" hidden="false" customHeight="false" outlineLevel="0" collapsed="false">
      <c r="A587" s="62"/>
      <c r="B587" s="228" t="s">
        <v>1095</v>
      </c>
      <c r="C587" s="229" t="n">
        <v>104063</v>
      </c>
      <c r="D587" s="228" t="s">
        <v>172</v>
      </c>
      <c r="E587" s="228" t="s">
        <v>1096</v>
      </c>
      <c r="F587" s="230" t="s">
        <v>174</v>
      </c>
      <c r="G587" s="231" t="n">
        <v>30</v>
      </c>
      <c r="H587" s="232" t="n">
        <f aca="false">TRUNC(L587*(1-$C$13),2)</f>
        <v>78.07</v>
      </c>
      <c r="I587" s="233" t="n">
        <f aca="false">TRUNC((H587*(1+'DADOS GERAIS'!C$19)),2)</f>
        <v>97.75</v>
      </c>
      <c r="J587" s="233" t="n">
        <f aca="false">TRUNC(G587*I587,2)</f>
        <v>2932.5</v>
      </c>
      <c r="K587" s="234" t="n">
        <f aca="false">J587/$J$1092</f>
        <v>0.000268889147658207</v>
      </c>
      <c r="L587" s="54" t="n">
        <v>78.07</v>
      </c>
      <c r="M587" s="56"/>
      <c r="N587" s="54"/>
      <c r="O587" s="54"/>
      <c r="P587" s="54"/>
      <c r="Q587" s="54"/>
      <c r="R587" s="54"/>
      <c r="S587" s="54"/>
      <c r="T587" s="54"/>
      <c r="U587" s="54"/>
      <c r="V587" s="54"/>
      <c r="W587" s="54"/>
      <c r="X587" s="54"/>
      <c r="Y587" s="54"/>
      <c r="Z587" s="54"/>
      <c r="AA587" s="54"/>
      <c r="AB587" s="54"/>
      <c r="AC587" s="54"/>
      <c r="AD587" s="54"/>
      <c r="AE587" s="54"/>
    </row>
    <row r="588" customFormat="false" ht="26.85" hidden="false" customHeight="false" outlineLevel="0" collapsed="false">
      <c r="A588" s="62"/>
      <c r="B588" s="228" t="s">
        <v>1097</v>
      </c>
      <c r="C588" s="229" t="n">
        <v>89811</v>
      </c>
      <c r="D588" s="228" t="s">
        <v>172</v>
      </c>
      <c r="E588" s="228" t="s">
        <v>1098</v>
      </c>
      <c r="F588" s="230" t="s">
        <v>174</v>
      </c>
      <c r="G588" s="231" t="n">
        <v>26</v>
      </c>
      <c r="H588" s="232" t="n">
        <f aca="false">TRUNC(L588*(1-$C$13),2)</f>
        <v>49.22</v>
      </c>
      <c r="I588" s="233" t="n">
        <f aca="false">TRUNC((H588*(1+'DADOS GERAIS'!C$19)),2)</f>
        <v>61.63</v>
      </c>
      <c r="J588" s="233" t="n">
        <f aca="false">TRUNC(G588*I588,2)</f>
        <v>1602.38</v>
      </c>
      <c r="K588" s="234" t="n">
        <f aca="false">J588/$J$1092</f>
        <v>0.000146926715234291</v>
      </c>
      <c r="L588" s="54" t="n">
        <v>49.22</v>
      </c>
      <c r="M588" s="56"/>
      <c r="N588" s="54"/>
      <c r="O588" s="54"/>
      <c r="P588" s="54"/>
      <c r="Q588" s="54"/>
      <c r="R588" s="54"/>
      <c r="S588" s="54"/>
      <c r="T588" s="54"/>
      <c r="U588" s="54"/>
      <c r="V588" s="54"/>
      <c r="W588" s="54"/>
      <c r="X588" s="54"/>
      <c r="Y588" s="54"/>
      <c r="Z588" s="54"/>
      <c r="AA588" s="54"/>
      <c r="AB588" s="54"/>
      <c r="AC588" s="54"/>
      <c r="AD588" s="54"/>
      <c r="AE588" s="54"/>
    </row>
    <row r="589" customFormat="false" ht="26.85" hidden="false" customHeight="false" outlineLevel="0" collapsed="false">
      <c r="A589" s="62"/>
      <c r="B589" s="228" t="s">
        <v>1099</v>
      </c>
      <c r="C589" s="229" t="n">
        <v>89728</v>
      </c>
      <c r="D589" s="228" t="s">
        <v>172</v>
      </c>
      <c r="E589" s="228" t="s">
        <v>1100</v>
      </c>
      <c r="F589" s="230" t="s">
        <v>174</v>
      </c>
      <c r="G589" s="231" t="n">
        <v>138</v>
      </c>
      <c r="H589" s="232" t="n">
        <f aca="false">TRUNC(L589*(1-$C$13),2)</f>
        <v>14.85</v>
      </c>
      <c r="I589" s="233" t="n">
        <f aca="false">TRUNC((H589*(1+'DADOS GERAIS'!C$19)),2)</f>
        <v>18.59</v>
      </c>
      <c r="J589" s="233" t="n">
        <f aca="false">TRUNC(G589*I589,2)</f>
        <v>2565.42</v>
      </c>
      <c r="K589" s="234" t="n">
        <f aca="false">J589/$J$1092</f>
        <v>0.000235230553174874</v>
      </c>
      <c r="L589" s="54" t="n">
        <v>14.85</v>
      </c>
      <c r="M589" s="56"/>
      <c r="N589" s="54"/>
      <c r="O589" s="54"/>
      <c r="P589" s="54"/>
      <c r="Q589" s="54"/>
      <c r="R589" s="54"/>
      <c r="S589" s="54"/>
      <c r="T589" s="54"/>
      <c r="U589" s="54"/>
      <c r="V589" s="54"/>
      <c r="W589" s="54"/>
      <c r="X589" s="54"/>
      <c r="Y589" s="54"/>
      <c r="Z589" s="54"/>
      <c r="AA589" s="54"/>
      <c r="AB589" s="54"/>
      <c r="AC589" s="54"/>
      <c r="AD589" s="54"/>
      <c r="AE589" s="54"/>
    </row>
    <row r="590" customFormat="false" ht="26.85" hidden="false" customHeight="false" outlineLevel="0" collapsed="false">
      <c r="A590" s="62"/>
      <c r="B590" s="228" t="s">
        <v>1101</v>
      </c>
      <c r="C590" s="229" t="n">
        <v>89746</v>
      </c>
      <c r="D590" s="228" t="s">
        <v>172</v>
      </c>
      <c r="E590" s="228" t="s">
        <v>1102</v>
      </c>
      <c r="F590" s="230" t="s">
        <v>174</v>
      </c>
      <c r="G590" s="231" t="n">
        <v>4</v>
      </c>
      <c r="H590" s="232" t="n">
        <f aca="false">TRUNC(L590*(1-$C$13),2)</f>
        <v>31.01</v>
      </c>
      <c r="I590" s="233" t="n">
        <f aca="false">TRUNC((H590*(1+'DADOS GERAIS'!C$19)),2)</f>
        <v>38.83</v>
      </c>
      <c r="J590" s="233" t="n">
        <f aca="false">TRUNC(G590*I590,2)</f>
        <v>155.32</v>
      </c>
      <c r="K590" s="234" t="n">
        <f aca="false">J590/$J$1092</f>
        <v>1.42417263134775E-005</v>
      </c>
      <c r="L590" s="54" t="n">
        <v>31.01</v>
      </c>
      <c r="M590" s="56"/>
      <c r="N590" s="54"/>
      <c r="O590" s="54"/>
      <c r="P590" s="54"/>
      <c r="Q590" s="54"/>
      <c r="R590" s="54"/>
      <c r="S590" s="54"/>
      <c r="T590" s="54"/>
      <c r="U590" s="54"/>
      <c r="V590" s="54"/>
      <c r="W590" s="54"/>
      <c r="X590" s="54"/>
      <c r="Y590" s="54"/>
      <c r="Z590" s="54"/>
      <c r="AA590" s="54"/>
      <c r="AB590" s="54"/>
      <c r="AC590" s="54"/>
      <c r="AD590" s="54"/>
      <c r="AE590" s="54"/>
    </row>
    <row r="591" customFormat="false" ht="26.85" hidden="false" customHeight="false" outlineLevel="0" collapsed="false">
      <c r="A591" s="62"/>
      <c r="B591" s="228" t="s">
        <v>1103</v>
      </c>
      <c r="C591" s="229" t="n">
        <v>89726</v>
      </c>
      <c r="D591" s="228" t="s">
        <v>172</v>
      </c>
      <c r="E591" s="228" t="s">
        <v>1104</v>
      </c>
      <c r="F591" s="230" t="s">
        <v>174</v>
      </c>
      <c r="G591" s="231" t="n">
        <v>64</v>
      </c>
      <c r="H591" s="232" t="n">
        <f aca="false">TRUNC(L591*(1-$C$13),2)</f>
        <v>11.65</v>
      </c>
      <c r="I591" s="233" t="n">
        <f aca="false">TRUNC((H591*(1+'DADOS GERAIS'!C$19)),2)</f>
        <v>14.58</v>
      </c>
      <c r="J591" s="233" t="n">
        <f aca="false">TRUNC(G591*I591,2)</f>
        <v>933.12</v>
      </c>
      <c r="K591" s="234" t="n">
        <f aca="false">J591/$J$1092</f>
        <v>8.55603892456356E-005</v>
      </c>
      <c r="L591" s="54" t="n">
        <v>11.65</v>
      </c>
      <c r="M591" s="56"/>
      <c r="N591" s="54"/>
      <c r="O591" s="54"/>
      <c r="P591" s="54"/>
      <c r="Q591" s="54"/>
      <c r="R591" s="54"/>
      <c r="S591" s="54"/>
      <c r="T591" s="54"/>
      <c r="U591" s="54"/>
      <c r="V591" s="54"/>
      <c r="W591" s="54"/>
      <c r="X591" s="54"/>
      <c r="Y591" s="54"/>
      <c r="Z591" s="54"/>
      <c r="AA591" s="54"/>
      <c r="AB591" s="54"/>
      <c r="AC591" s="54"/>
      <c r="AD591" s="54"/>
      <c r="AE591" s="54"/>
    </row>
    <row r="592" customFormat="false" ht="26.85" hidden="false" customHeight="false" outlineLevel="0" collapsed="false">
      <c r="A592" s="62"/>
      <c r="B592" s="228" t="s">
        <v>1105</v>
      </c>
      <c r="C592" s="229" t="n">
        <v>89732</v>
      </c>
      <c r="D592" s="228" t="s">
        <v>172</v>
      </c>
      <c r="E592" s="228" t="s">
        <v>1106</v>
      </c>
      <c r="F592" s="230" t="s">
        <v>174</v>
      </c>
      <c r="G592" s="231" t="n">
        <v>73</v>
      </c>
      <c r="H592" s="232" t="n">
        <f aca="false">TRUNC(L592*(1-$C$13),2)</f>
        <v>16.85</v>
      </c>
      <c r="I592" s="233" t="n">
        <f aca="false">TRUNC((H592*(1+'DADOS GERAIS'!C$19)),2)</f>
        <v>21.09</v>
      </c>
      <c r="J592" s="233" t="n">
        <f aca="false">TRUNC(G592*I592,2)</f>
        <v>1539.57</v>
      </c>
      <c r="K592" s="234" t="n">
        <f aca="false">J592/$J$1092</f>
        <v>0.000141167490216589</v>
      </c>
      <c r="L592" s="54" t="n">
        <v>16.85</v>
      </c>
      <c r="M592" s="56"/>
      <c r="N592" s="54"/>
      <c r="O592" s="54"/>
      <c r="P592" s="54"/>
      <c r="Q592" s="54"/>
      <c r="R592" s="54"/>
      <c r="S592" s="54"/>
      <c r="T592" s="54"/>
      <c r="U592" s="54"/>
      <c r="V592" s="54"/>
      <c r="W592" s="54"/>
      <c r="X592" s="54"/>
      <c r="Y592" s="54"/>
      <c r="Z592" s="54"/>
      <c r="AA592" s="54"/>
      <c r="AB592" s="54"/>
      <c r="AC592" s="54"/>
      <c r="AD592" s="54"/>
      <c r="AE592" s="54"/>
    </row>
    <row r="593" customFormat="false" ht="26.85" hidden="false" customHeight="false" outlineLevel="0" collapsed="false">
      <c r="A593" s="62"/>
      <c r="B593" s="228" t="s">
        <v>1107</v>
      </c>
      <c r="C593" s="229" t="n">
        <v>89739</v>
      </c>
      <c r="D593" s="228" t="s">
        <v>172</v>
      </c>
      <c r="E593" s="228" t="s">
        <v>1108</v>
      </c>
      <c r="F593" s="230" t="s">
        <v>174</v>
      </c>
      <c r="G593" s="231" t="n">
        <v>6</v>
      </c>
      <c r="H593" s="232" t="n">
        <f aca="false">TRUNC(L593*(1-$C$13),2)</f>
        <v>25.69</v>
      </c>
      <c r="I593" s="233" t="n">
        <f aca="false">TRUNC((H593*(1+'DADOS GERAIS'!C$19)),2)</f>
        <v>32.16</v>
      </c>
      <c r="J593" s="233" t="n">
        <f aca="false">TRUNC(G593*I593,2)</f>
        <v>192.96</v>
      </c>
      <c r="K593" s="234" t="n">
        <f aca="false">J593/$J$1092</f>
        <v>1.7693043455116E-005</v>
      </c>
      <c r="L593" s="54" t="n">
        <v>25.69</v>
      </c>
      <c r="M593" s="56"/>
      <c r="N593" s="54"/>
      <c r="O593" s="54"/>
      <c r="P593" s="54"/>
      <c r="Q593" s="54"/>
      <c r="R593" s="54"/>
      <c r="S593" s="54"/>
      <c r="T593" s="54"/>
      <c r="U593" s="54"/>
      <c r="V593" s="54"/>
      <c r="W593" s="54"/>
      <c r="X593" s="54"/>
      <c r="Y593" s="54"/>
      <c r="Z593" s="54"/>
      <c r="AA593" s="54"/>
      <c r="AB593" s="54"/>
      <c r="AC593" s="54"/>
      <c r="AD593" s="54"/>
      <c r="AE593" s="54"/>
    </row>
    <row r="594" customFormat="false" ht="26.85" hidden="false" customHeight="false" outlineLevel="0" collapsed="false">
      <c r="A594" s="62"/>
      <c r="B594" s="228" t="s">
        <v>1109</v>
      </c>
      <c r="C594" s="229" t="n">
        <v>89724</v>
      </c>
      <c r="D594" s="228" t="s">
        <v>172</v>
      </c>
      <c r="E594" s="228" t="s">
        <v>1110</v>
      </c>
      <c r="F594" s="230" t="s">
        <v>174</v>
      </c>
      <c r="G594" s="231" t="n">
        <v>78</v>
      </c>
      <c r="H594" s="232" t="n">
        <f aca="false">TRUNC(L594*(1-$C$13),2)</f>
        <v>11.37</v>
      </c>
      <c r="I594" s="233" t="n">
        <f aca="false">TRUNC((H594*(1+'DADOS GERAIS'!C$19)),2)</f>
        <v>14.23</v>
      </c>
      <c r="J594" s="233" t="n">
        <f aca="false">TRUNC(G594*I594,2)</f>
        <v>1109.94</v>
      </c>
      <c r="K594" s="234" t="n">
        <f aca="false">J594/$J$1092</f>
        <v>0.000101773510844587</v>
      </c>
      <c r="L594" s="54" t="n">
        <v>11.37</v>
      </c>
      <c r="M594" s="56"/>
      <c r="N594" s="54"/>
      <c r="O594" s="54"/>
      <c r="P594" s="54"/>
      <c r="Q594" s="54"/>
      <c r="R594" s="54"/>
      <c r="S594" s="54"/>
      <c r="T594" s="54"/>
      <c r="U594" s="54"/>
      <c r="V594" s="54"/>
      <c r="W594" s="54"/>
      <c r="X594" s="54"/>
      <c r="Y594" s="54"/>
      <c r="Z594" s="54"/>
      <c r="AA594" s="54"/>
      <c r="AB594" s="54"/>
      <c r="AC594" s="54"/>
      <c r="AD594" s="54"/>
      <c r="AE594" s="54"/>
    </row>
    <row r="595" customFormat="false" ht="26.85" hidden="false" customHeight="false" outlineLevel="0" collapsed="false">
      <c r="A595" s="62"/>
      <c r="B595" s="228" t="s">
        <v>1111</v>
      </c>
      <c r="C595" s="229" t="n">
        <v>89731</v>
      </c>
      <c r="D595" s="228" t="s">
        <v>172</v>
      </c>
      <c r="E595" s="228" t="s">
        <v>1112</v>
      </c>
      <c r="F595" s="230" t="s">
        <v>174</v>
      </c>
      <c r="G595" s="231" t="n">
        <v>91</v>
      </c>
      <c r="H595" s="232" t="n">
        <f aca="false">TRUNC(L595*(1-$C$13),2)</f>
        <v>15.98</v>
      </c>
      <c r="I595" s="233" t="n">
        <f aca="false">TRUNC((H595*(1+'DADOS GERAIS'!C$19)),2)</f>
        <v>20</v>
      </c>
      <c r="J595" s="233" t="n">
        <f aca="false">TRUNC(G595*I595,2)</f>
        <v>1820</v>
      </c>
      <c r="K595" s="234" t="n">
        <f aca="false">J595/$J$1092</f>
        <v>0.000166880903235443</v>
      </c>
      <c r="L595" s="54" t="n">
        <v>15.98</v>
      </c>
      <c r="M595" s="56"/>
      <c r="N595" s="54"/>
      <c r="O595" s="54"/>
      <c r="P595" s="54"/>
      <c r="Q595" s="54"/>
      <c r="R595" s="54"/>
      <c r="S595" s="54"/>
      <c r="T595" s="54"/>
      <c r="U595" s="54"/>
      <c r="V595" s="54"/>
      <c r="W595" s="54"/>
      <c r="X595" s="54"/>
      <c r="Y595" s="54"/>
      <c r="Z595" s="54"/>
      <c r="AA595" s="54"/>
      <c r="AB595" s="54"/>
      <c r="AC595" s="54"/>
      <c r="AD595" s="54"/>
      <c r="AE595" s="54"/>
    </row>
    <row r="596" customFormat="false" ht="39.55" hidden="false" customHeight="false" outlineLevel="0" collapsed="false">
      <c r="A596" s="62"/>
      <c r="B596" s="228" t="s">
        <v>1113</v>
      </c>
      <c r="C596" s="229" t="n">
        <v>104345</v>
      </c>
      <c r="D596" s="228" t="s">
        <v>172</v>
      </c>
      <c r="E596" s="228" t="s">
        <v>1114</v>
      </c>
      <c r="F596" s="230" t="s">
        <v>174</v>
      </c>
      <c r="G596" s="231" t="n">
        <v>30</v>
      </c>
      <c r="H596" s="232" t="n">
        <f aca="false">TRUNC(L596*(1-$C$13),2)</f>
        <v>47.53</v>
      </c>
      <c r="I596" s="233" t="n">
        <f aca="false">TRUNC((H596*(1+'DADOS GERAIS'!C$19)),2)</f>
        <v>59.51</v>
      </c>
      <c r="J596" s="233" t="n">
        <f aca="false">TRUNC(G596*I596,2)</f>
        <v>1785.3</v>
      </c>
      <c r="K596" s="234" t="n">
        <f aca="false">J596/$J$1092</f>
        <v>0.000163699162937493</v>
      </c>
      <c r="L596" s="54" t="n">
        <v>47.53</v>
      </c>
      <c r="M596" s="56"/>
      <c r="N596" s="54"/>
      <c r="O596" s="54"/>
      <c r="P596" s="54"/>
      <c r="Q596" s="54"/>
      <c r="R596" s="54"/>
      <c r="S596" s="54"/>
      <c r="T596" s="54"/>
      <c r="U596" s="54"/>
      <c r="V596" s="54"/>
      <c r="W596" s="54"/>
      <c r="X596" s="54"/>
      <c r="Y596" s="54"/>
      <c r="Z596" s="54"/>
      <c r="AA596" s="54"/>
      <c r="AB596" s="54"/>
      <c r="AC596" s="54"/>
      <c r="AD596" s="54"/>
      <c r="AE596" s="54"/>
    </row>
    <row r="597" customFormat="false" ht="39.55" hidden="false" customHeight="false" outlineLevel="0" collapsed="false">
      <c r="A597" s="62"/>
      <c r="B597" s="228" t="s">
        <v>1115</v>
      </c>
      <c r="C597" s="229" t="n">
        <v>104347</v>
      </c>
      <c r="D597" s="228" t="s">
        <v>172</v>
      </c>
      <c r="E597" s="228" t="s">
        <v>1116</v>
      </c>
      <c r="F597" s="230" t="s">
        <v>174</v>
      </c>
      <c r="G597" s="231" t="n">
        <v>2</v>
      </c>
      <c r="H597" s="232" t="n">
        <f aca="false">TRUNC(L597*(1-$C$13),2)</f>
        <v>53.12</v>
      </c>
      <c r="I597" s="233" t="n">
        <f aca="false">TRUNC((H597*(1+'DADOS GERAIS'!C$19)),2)</f>
        <v>66.51</v>
      </c>
      <c r="J597" s="233" t="n">
        <f aca="false">TRUNC(G597*I597,2)</f>
        <v>133.02</v>
      </c>
      <c r="K597" s="234" t="n">
        <f aca="false">J597/$J$1092</f>
        <v>1.21969767848234E-005</v>
      </c>
      <c r="L597" s="54" t="n">
        <v>53.12</v>
      </c>
      <c r="M597" s="56"/>
      <c r="N597" s="54"/>
      <c r="O597" s="54"/>
      <c r="P597" s="54"/>
      <c r="Q597" s="54"/>
      <c r="R597" s="54"/>
      <c r="S597" s="54"/>
      <c r="T597" s="54"/>
      <c r="U597" s="54"/>
      <c r="V597" s="54"/>
      <c r="W597" s="54"/>
      <c r="X597" s="54"/>
      <c r="Y597" s="54"/>
      <c r="Z597" s="54"/>
      <c r="AA597" s="54"/>
      <c r="AB597" s="54"/>
      <c r="AC597" s="54"/>
      <c r="AD597" s="54"/>
      <c r="AE597" s="54"/>
    </row>
    <row r="598" customFormat="false" ht="26.85" hidden="false" customHeight="false" outlineLevel="0" collapsed="false">
      <c r="A598" s="62"/>
      <c r="B598" s="228" t="s">
        <v>1117</v>
      </c>
      <c r="C598" s="229" t="n">
        <v>89797</v>
      </c>
      <c r="D598" s="228" t="s">
        <v>172</v>
      </c>
      <c r="E598" s="228" t="s">
        <v>1118</v>
      </c>
      <c r="F598" s="230" t="s">
        <v>174</v>
      </c>
      <c r="G598" s="231" t="n">
        <v>13</v>
      </c>
      <c r="H598" s="232" t="n">
        <f aca="false">TRUNC(L598*(1-$C$13),2)</f>
        <v>57.15</v>
      </c>
      <c r="I598" s="233" t="n">
        <f aca="false">TRUNC((H598*(1+'DADOS GERAIS'!C$19)),2)</f>
        <v>71.56</v>
      </c>
      <c r="J598" s="233" t="n">
        <f aca="false">TRUNC(G598*I598,2)</f>
        <v>930.28</v>
      </c>
      <c r="K598" s="234" t="n">
        <f aca="false">J598/$J$1092</f>
        <v>8.52999816823452E-005</v>
      </c>
      <c r="L598" s="54" t="n">
        <v>57.15</v>
      </c>
      <c r="M598" s="56"/>
      <c r="N598" s="54"/>
      <c r="O598" s="54"/>
      <c r="P598" s="54"/>
      <c r="Q598" s="54"/>
      <c r="R598" s="54"/>
      <c r="S598" s="54"/>
      <c r="T598" s="54"/>
      <c r="U598" s="54"/>
      <c r="V598" s="54"/>
      <c r="W598" s="54"/>
      <c r="X598" s="54"/>
      <c r="Y598" s="54"/>
      <c r="Z598" s="54"/>
      <c r="AA598" s="54"/>
      <c r="AB598" s="54"/>
      <c r="AC598" s="54"/>
      <c r="AD598" s="54"/>
      <c r="AE598" s="54"/>
    </row>
    <row r="599" customFormat="false" ht="26.85" hidden="false" customHeight="false" outlineLevel="0" collapsed="false">
      <c r="A599" s="62"/>
      <c r="B599" s="228" t="s">
        <v>1119</v>
      </c>
      <c r="C599" s="229" t="n">
        <v>89783</v>
      </c>
      <c r="D599" s="228" t="s">
        <v>172</v>
      </c>
      <c r="E599" s="228" t="s">
        <v>1120</v>
      </c>
      <c r="F599" s="230" t="s">
        <v>174</v>
      </c>
      <c r="G599" s="231" t="n">
        <v>17</v>
      </c>
      <c r="H599" s="232" t="n">
        <f aca="false">TRUNC(L599*(1-$C$13),2)</f>
        <v>16.69</v>
      </c>
      <c r="I599" s="233" t="n">
        <f aca="false">TRUNC((H599*(1+'DADOS GERAIS'!C$19)),2)</f>
        <v>20.89</v>
      </c>
      <c r="J599" s="233" t="n">
        <f aca="false">TRUNC(G599*I599,2)</f>
        <v>355.13</v>
      </c>
      <c r="K599" s="234" t="n">
        <f aca="false">J599/$J$1092</f>
        <v>3.25628654758258E-005</v>
      </c>
      <c r="L599" s="54" t="n">
        <v>16.69</v>
      </c>
      <c r="M599" s="56"/>
      <c r="N599" s="54"/>
      <c r="O599" s="54"/>
      <c r="P599" s="54"/>
      <c r="Q599" s="54"/>
      <c r="R599" s="54"/>
      <c r="S599" s="54"/>
      <c r="T599" s="54"/>
      <c r="U599" s="54"/>
      <c r="V599" s="54"/>
      <c r="W599" s="54"/>
      <c r="X599" s="54"/>
      <c r="Y599" s="54"/>
      <c r="Z599" s="54"/>
      <c r="AA599" s="54"/>
      <c r="AB599" s="54"/>
      <c r="AC599" s="54"/>
      <c r="AD599" s="54"/>
      <c r="AE599" s="54"/>
    </row>
    <row r="600" customFormat="false" ht="26.85" hidden="false" customHeight="false" outlineLevel="0" collapsed="false">
      <c r="A600" s="62"/>
      <c r="B600" s="228" t="s">
        <v>1121</v>
      </c>
      <c r="C600" s="229" t="n">
        <v>89785</v>
      </c>
      <c r="D600" s="228" t="s">
        <v>172</v>
      </c>
      <c r="E600" s="228" t="s">
        <v>1122</v>
      </c>
      <c r="F600" s="230" t="s">
        <v>174</v>
      </c>
      <c r="G600" s="231" t="n">
        <v>8</v>
      </c>
      <c r="H600" s="232" t="n">
        <f aca="false">TRUNC(L600*(1-$C$13),2)</f>
        <v>29.08</v>
      </c>
      <c r="I600" s="233" t="n">
        <f aca="false">TRUNC((H600*(1+'DADOS GERAIS'!C$19)),2)</f>
        <v>36.41</v>
      </c>
      <c r="J600" s="233" t="n">
        <f aca="false">TRUNC(G600*I600,2)</f>
        <v>291.28</v>
      </c>
      <c r="K600" s="234" t="n">
        <f aca="false">J600/$J$1092</f>
        <v>2.6708279941989E-005</v>
      </c>
      <c r="L600" s="54" t="n">
        <v>29.08</v>
      </c>
      <c r="M600" s="56"/>
      <c r="N600" s="54"/>
      <c r="O600" s="54"/>
      <c r="P600" s="54"/>
      <c r="Q600" s="54"/>
      <c r="R600" s="54"/>
      <c r="S600" s="54"/>
      <c r="T600" s="54"/>
      <c r="U600" s="54"/>
      <c r="V600" s="54"/>
      <c r="W600" s="54"/>
      <c r="X600" s="54"/>
      <c r="Y600" s="54"/>
      <c r="Z600" s="54"/>
      <c r="AA600" s="54"/>
      <c r="AB600" s="54"/>
      <c r="AC600" s="54"/>
      <c r="AD600" s="54"/>
      <c r="AE600" s="54"/>
    </row>
    <row r="601" customFormat="false" ht="26.85" hidden="false" customHeight="false" outlineLevel="0" collapsed="false">
      <c r="A601" s="62"/>
      <c r="B601" s="228" t="s">
        <v>1123</v>
      </c>
      <c r="C601" s="229" t="n">
        <v>104350</v>
      </c>
      <c r="D601" s="228" t="s">
        <v>172</v>
      </c>
      <c r="E601" s="228" t="s">
        <v>1124</v>
      </c>
      <c r="F601" s="230" t="s">
        <v>174</v>
      </c>
      <c r="G601" s="231" t="n">
        <v>12</v>
      </c>
      <c r="H601" s="232" t="n">
        <f aca="false">TRUNC(L601*(1-$C$13),2)</f>
        <v>33.12</v>
      </c>
      <c r="I601" s="233" t="n">
        <f aca="false">TRUNC((H601*(1+'DADOS GERAIS'!C$19)),2)</f>
        <v>41.47</v>
      </c>
      <c r="J601" s="233" t="n">
        <f aca="false">TRUNC(G601*I601,2)</f>
        <v>497.64</v>
      </c>
      <c r="K601" s="234" t="n">
        <f aca="false">J601/$J$1092</f>
        <v>4.56300069703769E-005</v>
      </c>
      <c r="L601" s="54" t="n">
        <v>33.12</v>
      </c>
      <c r="M601" s="56"/>
      <c r="N601" s="54"/>
      <c r="O601" s="54"/>
      <c r="P601" s="54"/>
      <c r="Q601" s="54"/>
      <c r="R601" s="54"/>
      <c r="S601" s="54"/>
      <c r="T601" s="54"/>
      <c r="U601" s="54"/>
      <c r="V601" s="54"/>
      <c r="W601" s="54"/>
      <c r="X601" s="54"/>
      <c r="Y601" s="54"/>
      <c r="Z601" s="54"/>
      <c r="AA601" s="54"/>
      <c r="AB601" s="54"/>
      <c r="AC601" s="54"/>
      <c r="AD601" s="54"/>
      <c r="AE601" s="54"/>
    </row>
    <row r="602" customFormat="false" ht="15" hidden="false" customHeight="false" outlineLevel="0" collapsed="false">
      <c r="A602" s="62"/>
      <c r="B602" s="228" t="s">
        <v>1125</v>
      </c>
      <c r="C602" s="229" t="s">
        <v>1126</v>
      </c>
      <c r="D602" s="228" t="s">
        <v>161</v>
      </c>
      <c r="E602" s="228" t="s">
        <v>1127</v>
      </c>
      <c r="F602" s="230" t="s">
        <v>174</v>
      </c>
      <c r="G602" s="231" t="n">
        <v>1</v>
      </c>
      <c r="H602" s="232" t="n">
        <f aca="false">TRUNC(L602*(1-$C$13),2)</f>
        <v>78.14</v>
      </c>
      <c r="I602" s="233" t="n">
        <f aca="false">TRUNC((H602*(1+'DADOS GERAIS'!C$19)),2)</f>
        <v>97.84</v>
      </c>
      <c r="J602" s="233" t="n">
        <f aca="false">TRUNC(G602*I602,2)</f>
        <v>97.84</v>
      </c>
      <c r="K602" s="234" t="n">
        <f aca="false">J602/$J$1092</f>
        <v>8.97122394096471E-006</v>
      </c>
      <c r="L602" s="54" t="n">
        <v>78.14</v>
      </c>
      <c r="M602" s="56"/>
      <c r="N602" s="54"/>
      <c r="O602" s="54"/>
      <c r="P602" s="54"/>
      <c r="Q602" s="54"/>
      <c r="R602" s="54"/>
      <c r="S602" s="54"/>
      <c r="T602" s="54"/>
      <c r="U602" s="54"/>
      <c r="V602" s="54"/>
      <c r="W602" s="54"/>
      <c r="X602" s="54"/>
      <c r="Y602" s="54"/>
      <c r="Z602" s="54"/>
      <c r="AA602" s="54"/>
      <c r="AB602" s="54"/>
      <c r="AC602" s="54"/>
      <c r="AD602" s="54"/>
      <c r="AE602" s="54"/>
    </row>
    <row r="603" customFormat="false" ht="26.85" hidden="false" customHeight="false" outlineLevel="0" collapsed="false">
      <c r="A603" s="62"/>
      <c r="B603" s="228" t="s">
        <v>1128</v>
      </c>
      <c r="C603" s="229" t="n">
        <v>89549</v>
      </c>
      <c r="D603" s="228" t="s">
        <v>172</v>
      </c>
      <c r="E603" s="228" t="s">
        <v>1129</v>
      </c>
      <c r="F603" s="230" t="s">
        <v>174</v>
      </c>
      <c r="G603" s="231" t="n">
        <v>7</v>
      </c>
      <c r="H603" s="232" t="n">
        <f aca="false">TRUNC(L603*(1-$C$13),2)</f>
        <v>20.98</v>
      </c>
      <c r="I603" s="233" t="n">
        <f aca="false">TRUNC((H603*(1+'DADOS GERAIS'!C$19)),2)</f>
        <v>26.27</v>
      </c>
      <c r="J603" s="233" t="n">
        <f aca="false">TRUNC(G603*I603,2)</f>
        <v>183.89</v>
      </c>
      <c r="K603" s="234" t="n">
        <f aca="false">J603/$J$1092</f>
        <v>1.68613897230581E-005</v>
      </c>
      <c r="L603" s="54" t="n">
        <v>20.98</v>
      </c>
      <c r="M603" s="56"/>
      <c r="N603" s="54"/>
      <c r="O603" s="54"/>
      <c r="P603" s="54"/>
      <c r="Q603" s="54"/>
      <c r="R603" s="54"/>
      <c r="S603" s="54"/>
      <c r="T603" s="54"/>
      <c r="U603" s="54"/>
      <c r="V603" s="54"/>
      <c r="W603" s="54"/>
      <c r="X603" s="54"/>
      <c r="Y603" s="54"/>
      <c r="Z603" s="54"/>
      <c r="AA603" s="54"/>
      <c r="AB603" s="54"/>
      <c r="AC603" s="54"/>
      <c r="AD603" s="54"/>
      <c r="AE603" s="54"/>
    </row>
    <row r="604" customFormat="false" ht="26.85" hidden="false" customHeight="false" outlineLevel="0" collapsed="false">
      <c r="A604" s="62"/>
      <c r="B604" s="228" t="s">
        <v>1130</v>
      </c>
      <c r="C604" s="229" t="s">
        <v>1131</v>
      </c>
      <c r="D604" s="228" t="s">
        <v>161</v>
      </c>
      <c r="E604" s="228" t="s">
        <v>1132</v>
      </c>
      <c r="F604" s="230" t="s">
        <v>216</v>
      </c>
      <c r="G604" s="231" t="n">
        <v>335.9</v>
      </c>
      <c r="H604" s="232" t="n">
        <f aca="false">TRUNC(L604*(1-$C$13),2)</f>
        <v>116.95</v>
      </c>
      <c r="I604" s="233" t="n">
        <f aca="false">TRUNC((H604*(1+'DADOS GERAIS'!C$19)),2)</f>
        <v>146.44</v>
      </c>
      <c r="J604" s="233" t="n">
        <f aca="false">TRUNC(G604*I604,2)</f>
        <v>49189.19</v>
      </c>
      <c r="K604" s="234" t="n">
        <f aca="false">J604/$J$1092</f>
        <v>0.00451029475638453</v>
      </c>
      <c r="L604" s="54" t="n">
        <v>116.95</v>
      </c>
      <c r="M604" s="56"/>
      <c r="N604" s="54"/>
      <c r="O604" s="54"/>
      <c r="P604" s="54"/>
      <c r="Q604" s="54"/>
      <c r="R604" s="54"/>
      <c r="S604" s="54"/>
      <c r="T604" s="54"/>
      <c r="U604" s="54"/>
      <c r="V604" s="54"/>
      <c r="W604" s="54"/>
      <c r="X604" s="54"/>
      <c r="Y604" s="54"/>
      <c r="Z604" s="54"/>
      <c r="AA604" s="54"/>
      <c r="AB604" s="54"/>
      <c r="AC604" s="54"/>
      <c r="AD604" s="54"/>
      <c r="AE604" s="54"/>
    </row>
    <row r="605" customFormat="false" ht="26.85" hidden="false" customHeight="false" outlineLevel="0" collapsed="false">
      <c r="A605" s="62"/>
      <c r="B605" s="228" t="s">
        <v>1133</v>
      </c>
      <c r="C605" s="229" t="s">
        <v>1134</v>
      </c>
      <c r="D605" s="228" t="s">
        <v>161</v>
      </c>
      <c r="E605" s="228" t="s">
        <v>1135</v>
      </c>
      <c r="F605" s="230" t="s">
        <v>216</v>
      </c>
      <c r="G605" s="231" t="n">
        <v>116.6</v>
      </c>
      <c r="H605" s="232" t="n">
        <f aca="false">TRUNC(L605*(1-$C$13),2)</f>
        <v>58.32</v>
      </c>
      <c r="I605" s="233" t="n">
        <f aca="false">TRUNC((H605*(1+'DADOS GERAIS'!C$19)),2)</f>
        <v>73.02</v>
      </c>
      <c r="J605" s="233" t="n">
        <f aca="false">TRUNC(G605*I605,2)</f>
        <v>8514.13</v>
      </c>
      <c r="K605" s="234" t="n">
        <f aca="false">J605/$J$1092</f>
        <v>0.00078068445311208</v>
      </c>
      <c r="L605" s="54" t="n">
        <v>58.32</v>
      </c>
      <c r="M605" s="56"/>
      <c r="N605" s="54"/>
      <c r="O605" s="54"/>
      <c r="P605" s="54"/>
      <c r="Q605" s="54"/>
      <c r="R605" s="54"/>
      <c r="S605" s="54"/>
      <c r="T605" s="54"/>
      <c r="U605" s="54"/>
      <c r="V605" s="54"/>
      <c r="W605" s="54"/>
      <c r="X605" s="54"/>
      <c r="Y605" s="54"/>
      <c r="Z605" s="54"/>
      <c r="AA605" s="54"/>
      <c r="AB605" s="54"/>
      <c r="AC605" s="54"/>
      <c r="AD605" s="54"/>
      <c r="AE605" s="54"/>
    </row>
    <row r="606" customFormat="false" ht="26.85" hidden="false" customHeight="false" outlineLevel="0" collapsed="false">
      <c r="A606" s="62"/>
      <c r="B606" s="228" t="s">
        <v>1136</v>
      </c>
      <c r="C606" s="229" t="s">
        <v>1137</v>
      </c>
      <c r="D606" s="228" t="s">
        <v>161</v>
      </c>
      <c r="E606" s="228" t="s">
        <v>1138</v>
      </c>
      <c r="F606" s="230" t="s">
        <v>216</v>
      </c>
      <c r="G606" s="231" t="n">
        <v>26.4</v>
      </c>
      <c r="H606" s="232" t="n">
        <f aca="false">TRUNC(L606*(1-$C$13),2)</f>
        <v>104.76</v>
      </c>
      <c r="I606" s="233" t="n">
        <f aca="false">TRUNC((H606*(1+'DADOS GERAIS'!C$19)),2)</f>
        <v>131.17</v>
      </c>
      <c r="J606" s="233" t="n">
        <f aca="false">TRUNC(G606*I606,2)</f>
        <v>3462.88</v>
      </c>
      <c r="K606" s="234" t="n">
        <f aca="false">J606/$J$1092</f>
        <v>0.000317521177030743</v>
      </c>
      <c r="L606" s="54" t="n">
        <v>104.76</v>
      </c>
      <c r="M606" s="56"/>
      <c r="N606" s="54"/>
      <c r="O606" s="54"/>
      <c r="P606" s="54"/>
      <c r="Q606" s="54"/>
      <c r="R606" s="54"/>
      <c r="S606" s="54"/>
      <c r="T606" s="54"/>
      <c r="U606" s="54"/>
      <c r="V606" s="54"/>
      <c r="W606" s="54"/>
      <c r="X606" s="54"/>
      <c r="Y606" s="54"/>
      <c r="Z606" s="54"/>
      <c r="AA606" s="54"/>
      <c r="AB606" s="54"/>
      <c r="AC606" s="54"/>
      <c r="AD606" s="54"/>
      <c r="AE606" s="54"/>
    </row>
    <row r="607" customFormat="false" ht="15" hidden="false" customHeight="false" outlineLevel="0" collapsed="false">
      <c r="A607" s="62"/>
      <c r="B607" s="228" t="s">
        <v>1139</v>
      </c>
      <c r="C607" s="229" t="s">
        <v>1140</v>
      </c>
      <c r="D607" s="228" t="s">
        <v>161</v>
      </c>
      <c r="E607" s="228" t="s">
        <v>1141</v>
      </c>
      <c r="F607" s="230" t="s">
        <v>216</v>
      </c>
      <c r="G607" s="231" t="n">
        <v>165.3</v>
      </c>
      <c r="H607" s="232" t="n">
        <f aca="false">TRUNC(L607*(1-$C$13),2)</f>
        <v>49.75</v>
      </c>
      <c r="I607" s="233" t="n">
        <f aca="false">TRUNC((H607*(1+'DADOS GERAIS'!C$19)),2)</f>
        <v>62.29</v>
      </c>
      <c r="J607" s="233" t="n">
        <f aca="false">TRUNC(G607*I607,2)</f>
        <v>10296.53</v>
      </c>
      <c r="K607" s="234" t="n">
        <f aca="false">J607/$J$1092</f>
        <v>0.000944117706918044</v>
      </c>
      <c r="L607" s="54" t="n">
        <v>49.75</v>
      </c>
      <c r="M607" s="56"/>
      <c r="N607" s="54"/>
      <c r="O607" s="54"/>
      <c r="P607" s="54"/>
      <c r="Q607" s="54"/>
      <c r="R607" s="54"/>
      <c r="S607" s="54"/>
      <c r="T607" s="54"/>
      <c r="U607" s="54"/>
      <c r="V607" s="54"/>
      <c r="W607" s="54"/>
      <c r="X607" s="54"/>
      <c r="Y607" s="54"/>
      <c r="Z607" s="54"/>
      <c r="AA607" s="54"/>
      <c r="AB607" s="54"/>
      <c r="AC607" s="54"/>
      <c r="AD607" s="54"/>
      <c r="AE607" s="54"/>
    </row>
    <row r="608" customFormat="false" ht="26.85" hidden="false" customHeight="false" outlineLevel="0" collapsed="false">
      <c r="A608" s="62"/>
      <c r="B608" s="228" t="s">
        <v>1142</v>
      </c>
      <c r="C608" s="229" t="s">
        <v>1143</v>
      </c>
      <c r="D608" s="228" t="s">
        <v>161</v>
      </c>
      <c r="E608" s="228" t="s">
        <v>1144</v>
      </c>
      <c r="F608" s="230" t="s">
        <v>216</v>
      </c>
      <c r="G608" s="231" t="n">
        <v>198.3</v>
      </c>
      <c r="H608" s="232" t="n">
        <f aca="false">TRUNC(L608*(1-$C$13),2)</f>
        <v>48.2</v>
      </c>
      <c r="I608" s="233" t="n">
        <f aca="false">TRUNC((H608*(1+'DADOS GERAIS'!C$19)),2)</f>
        <v>60.35</v>
      </c>
      <c r="J608" s="233" t="n">
        <f aca="false">TRUNC(G608*I608,2)</f>
        <v>11967.4</v>
      </c>
      <c r="K608" s="234" t="n">
        <f aca="false">J608/$J$1092</f>
        <v>0.00109732446229662</v>
      </c>
      <c r="L608" s="54" t="n">
        <v>48.2</v>
      </c>
      <c r="M608" s="56"/>
      <c r="N608" s="54"/>
      <c r="O608" s="54"/>
      <c r="P608" s="54"/>
      <c r="Q608" s="54"/>
      <c r="R608" s="54"/>
      <c r="S608" s="54"/>
      <c r="T608" s="54"/>
      <c r="U608" s="54"/>
      <c r="V608" s="54"/>
      <c r="W608" s="54"/>
      <c r="X608" s="54"/>
      <c r="Y608" s="54"/>
      <c r="Z608" s="54"/>
      <c r="AA608" s="54"/>
      <c r="AB608" s="54"/>
      <c r="AC608" s="54"/>
      <c r="AD608" s="54"/>
      <c r="AE608" s="54"/>
    </row>
    <row r="609" customFormat="false" ht="26.85" hidden="false" customHeight="false" outlineLevel="0" collapsed="false">
      <c r="A609" s="62"/>
      <c r="B609" s="228" t="s">
        <v>1145</v>
      </c>
      <c r="C609" s="229" t="s">
        <v>1146</v>
      </c>
      <c r="D609" s="228" t="s">
        <v>161</v>
      </c>
      <c r="E609" s="228" t="s">
        <v>1147</v>
      </c>
      <c r="F609" s="230" t="s">
        <v>216</v>
      </c>
      <c r="G609" s="231" t="n">
        <v>46.8</v>
      </c>
      <c r="H609" s="232" t="n">
        <f aca="false">TRUNC(L609*(1-$C$13),2)</f>
        <v>39.21</v>
      </c>
      <c r="I609" s="233" t="n">
        <f aca="false">TRUNC((H609*(1+'DADOS GERAIS'!C$19)),2)</f>
        <v>49.09</v>
      </c>
      <c r="J609" s="233" t="n">
        <f aca="false">TRUNC(G609*I609,2)</f>
        <v>2297.41</v>
      </c>
      <c r="K609" s="234" t="n">
        <f aca="false">J609/$J$1092</f>
        <v>0.000210655964781395</v>
      </c>
      <c r="L609" s="54" t="n">
        <v>39.21</v>
      </c>
      <c r="M609" s="56"/>
      <c r="N609" s="54"/>
      <c r="O609" s="54"/>
      <c r="P609" s="54"/>
      <c r="Q609" s="54"/>
      <c r="R609" s="54"/>
      <c r="S609" s="54"/>
      <c r="T609" s="54"/>
      <c r="U609" s="54"/>
      <c r="V609" s="54"/>
      <c r="W609" s="54"/>
      <c r="X609" s="54"/>
      <c r="Y609" s="54"/>
      <c r="Z609" s="54"/>
      <c r="AA609" s="54"/>
      <c r="AB609" s="54"/>
      <c r="AC609" s="54"/>
      <c r="AD609" s="54"/>
      <c r="AE609" s="54"/>
    </row>
    <row r="610" customFormat="false" ht="26.85" hidden="false" customHeight="false" outlineLevel="0" collapsed="false">
      <c r="A610" s="62"/>
      <c r="B610" s="228" t="s">
        <v>1148</v>
      </c>
      <c r="C610" s="229" t="n">
        <v>89782</v>
      </c>
      <c r="D610" s="228" t="s">
        <v>172</v>
      </c>
      <c r="E610" s="228" t="s">
        <v>1149</v>
      </c>
      <c r="F610" s="230" t="s">
        <v>174</v>
      </c>
      <c r="G610" s="231" t="n">
        <v>3</v>
      </c>
      <c r="H610" s="232" t="n">
        <f aca="false">TRUNC(L610*(1-$C$13),2)</f>
        <v>16.57</v>
      </c>
      <c r="I610" s="233" t="n">
        <f aca="false">TRUNC((H610*(1+'DADOS GERAIS'!C$19)),2)</f>
        <v>20.74</v>
      </c>
      <c r="J610" s="233" t="n">
        <f aca="false">TRUNC(G610*I610,2)</f>
        <v>62.22</v>
      </c>
      <c r="K610" s="234" t="n">
        <f aca="false">J610/$J$1092</f>
        <v>5.70512626335675E-006</v>
      </c>
      <c r="L610" s="54" t="n">
        <v>16.57</v>
      </c>
      <c r="M610" s="56"/>
      <c r="N610" s="54"/>
      <c r="O610" s="54"/>
      <c r="P610" s="54"/>
      <c r="Q610" s="54"/>
      <c r="R610" s="54"/>
      <c r="S610" s="54"/>
      <c r="T610" s="54"/>
      <c r="U610" s="54"/>
      <c r="V610" s="54"/>
      <c r="W610" s="54"/>
      <c r="X610" s="54"/>
      <c r="Y610" s="54"/>
      <c r="Z610" s="54"/>
      <c r="AA610" s="54"/>
      <c r="AB610" s="54"/>
      <c r="AC610" s="54"/>
      <c r="AD610" s="54"/>
      <c r="AE610" s="54"/>
    </row>
    <row r="611" customFormat="false" ht="26.85" hidden="false" customHeight="false" outlineLevel="0" collapsed="false">
      <c r="A611" s="62"/>
      <c r="B611" s="228" t="s">
        <v>1150</v>
      </c>
      <c r="C611" s="229" t="n">
        <v>89373</v>
      </c>
      <c r="D611" s="228" t="s">
        <v>172</v>
      </c>
      <c r="E611" s="228" t="s">
        <v>1035</v>
      </c>
      <c r="F611" s="230" t="s">
        <v>174</v>
      </c>
      <c r="G611" s="231" t="n">
        <v>44</v>
      </c>
      <c r="H611" s="232" t="n">
        <f aca="false">TRUNC(L611*(1-$C$13),2)</f>
        <v>7.83</v>
      </c>
      <c r="I611" s="233" t="n">
        <f aca="false">TRUNC((H611*(1+'DADOS GERAIS'!C$19)),2)</f>
        <v>9.8</v>
      </c>
      <c r="J611" s="233" t="n">
        <f aca="false">TRUNC(G611*I611,2)</f>
        <v>431.2</v>
      </c>
      <c r="K611" s="234" t="n">
        <f aca="false">J611/$J$1092</f>
        <v>3.95379370742435E-005</v>
      </c>
      <c r="L611" s="54" t="n">
        <v>7.83</v>
      </c>
      <c r="M611" s="56"/>
      <c r="N611" s="54"/>
      <c r="O611" s="54"/>
      <c r="P611" s="54"/>
      <c r="Q611" s="54"/>
      <c r="R611" s="54"/>
      <c r="S611" s="54"/>
      <c r="T611" s="54"/>
      <c r="U611" s="54"/>
      <c r="V611" s="54"/>
      <c r="W611" s="54"/>
      <c r="X611" s="54"/>
      <c r="Y611" s="54"/>
      <c r="Z611" s="54"/>
      <c r="AA611" s="54"/>
      <c r="AB611" s="54"/>
      <c r="AC611" s="54"/>
      <c r="AD611" s="54"/>
      <c r="AE611" s="54"/>
    </row>
    <row r="612" customFormat="false" ht="26.85" hidden="false" customHeight="false" outlineLevel="0" collapsed="false">
      <c r="A612" s="62"/>
      <c r="B612" s="228" t="s">
        <v>1151</v>
      </c>
      <c r="C612" s="229" t="n">
        <v>104014</v>
      </c>
      <c r="D612" s="228" t="s">
        <v>172</v>
      </c>
      <c r="E612" s="228" t="s">
        <v>1152</v>
      </c>
      <c r="F612" s="230" t="s">
        <v>174</v>
      </c>
      <c r="G612" s="231" t="n">
        <v>44</v>
      </c>
      <c r="H612" s="232" t="n">
        <f aca="false">TRUNC(L612*(1-$C$13),2)</f>
        <v>12.04</v>
      </c>
      <c r="I612" s="233" t="n">
        <f aca="false">TRUNC((H612*(1+'DADOS GERAIS'!C$19)),2)</f>
        <v>15.07</v>
      </c>
      <c r="J612" s="233" t="n">
        <f aca="false">TRUNC(G612*I612,2)</f>
        <v>663.08</v>
      </c>
      <c r="K612" s="234" t="n">
        <f aca="false">J612/$J$1092</f>
        <v>6.07996644600867E-005</v>
      </c>
      <c r="L612" s="54" t="n">
        <v>12.04</v>
      </c>
      <c r="M612" s="56"/>
      <c r="N612" s="54"/>
      <c r="O612" s="54"/>
      <c r="P612" s="54"/>
      <c r="Q612" s="54"/>
      <c r="R612" s="54"/>
      <c r="S612" s="54"/>
      <c r="T612" s="54"/>
      <c r="U612" s="54"/>
      <c r="V612" s="54"/>
      <c r="W612" s="54"/>
      <c r="X612" s="54"/>
      <c r="Y612" s="54"/>
      <c r="Z612" s="54"/>
      <c r="AA612" s="54"/>
      <c r="AB612" s="54"/>
      <c r="AC612" s="54"/>
      <c r="AD612" s="54"/>
      <c r="AE612" s="54"/>
    </row>
    <row r="613" customFormat="false" ht="26.85" hidden="false" customHeight="false" outlineLevel="0" collapsed="false">
      <c r="A613" s="62"/>
      <c r="B613" s="228" t="s">
        <v>1153</v>
      </c>
      <c r="C613" s="229" t="n">
        <v>89384</v>
      </c>
      <c r="D613" s="228" t="s">
        <v>172</v>
      </c>
      <c r="E613" s="228" t="s">
        <v>1045</v>
      </c>
      <c r="F613" s="230" t="s">
        <v>174</v>
      </c>
      <c r="G613" s="231" t="n">
        <v>44</v>
      </c>
      <c r="H613" s="232" t="n">
        <f aca="false">TRUNC(L613*(1-$C$13),2)</f>
        <v>14.88</v>
      </c>
      <c r="I613" s="233" t="n">
        <f aca="false">TRUNC((H613*(1+'DADOS GERAIS'!C$19)),2)</f>
        <v>18.63</v>
      </c>
      <c r="J613" s="233" t="n">
        <f aca="false">TRUNC(G613*I613,2)</f>
        <v>819.72</v>
      </c>
      <c r="K613" s="234" t="n">
        <f aca="false">J613/$J$1092</f>
        <v>7.51624252748119E-005</v>
      </c>
      <c r="L613" s="54" t="n">
        <v>14.88</v>
      </c>
      <c r="M613" s="56"/>
      <c r="N613" s="54"/>
      <c r="O613" s="54"/>
      <c r="P613" s="54"/>
      <c r="Q613" s="54"/>
      <c r="R613" s="54"/>
      <c r="S613" s="54"/>
      <c r="T613" s="54"/>
      <c r="U613" s="54"/>
      <c r="V613" s="54"/>
      <c r="W613" s="54"/>
      <c r="X613" s="54"/>
      <c r="Y613" s="54"/>
      <c r="Z613" s="54"/>
      <c r="AA613" s="54"/>
      <c r="AB613" s="54"/>
      <c r="AC613" s="54"/>
      <c r="AD613" s="54"/>
      <c r="AE613" s="54"/>
    </row>
    <row r="614" customFormat="false" ht="26.85" hidden="false" customHeight="false" outlineLevel="0" collapsed="false">
      <c r="A614" s="62"/>
      <c r="B614" s="228" t="s">
        <v>1154</v>
      </c>
      <c r="C614" s="229" t="n">
        <v>89408</v>
      </c>
      <c r="D614" s="228" t="s">
        <v>172</v>
      </c>
      <c r="E614" s="228" t="s">
        <v>1047</v>
      </c>
      <c r="F614" s="230" t="s">
        <v>174</v>
      </c>
      <c r="G614" s="231" t="n">
        <v>88</v>
      </c>
      <c r="H614" s="232" t="n">
        <f aca="false">TRUNC(L614*(1-$C$13),2)</f>
        <v>9.35</v>
      </c>
      <c r="I614" s="233" t="n">
        <f aca="false">TRUNC((H614*(1+'DADOS GERAIS'!C$19)),2)</f>
        <v>11.7</v>
      </c>
      <c r="J614" s="233" t="n">
        <f aca="false">TRUNC(G614*I614,2)</f>
        <v>1029.6</v>
      </c>
      <c r="K614" s="234" t="n">
        <f aca="false">J614/$J$1092</f>
        <v>9.44069109731936E-005</v>
      </c>
      <c r="L614" s="54" t="n">
        <v>9.35</v>
      </c>
      <c r="M614" s="56"/>
      <c r="N614" s="54"/>
      <c r="O614" s="54"/>
      <c r="P614" s="54"/>
      <c r="Q614" s="54"/>
      <c r="R614" s="54"/>
      <c r="S614" s="54"/>
      <c r="T614" s="54"/>
      <c r="U614" s="54"/>
      <c r="V614" s="54"/>
      <c r="W614" s="54"/>
      <c r="X614" s="54"/>
      <c r="Y614" s="54"/>
      <c r="Z614" s="54"/>
      <c r="AA614" s="54"/>
      <c r="AB614" s="54"/>
      <c r="AC614" s="54"/>
      <c r="AD614" s="54"/>
      <c r="AE614" s="54"/>
    </row>
    <row r="615" customFormat="false" ht="26.85" hidden="false" customHeight="false" outlineLevel="0" collapsed="false">
      <c r="A615" s="62"/>
      <c r="B615" s="228" t="s">
        <v>1155</v>
      </c>
      <c r="C615" s="229" t="n">
        <v>89356</v>
      </c>
      <c r="D615" s="228" t="s">
        <v>172</v>
      </c>
      <c r="E615" s="228" t="s">
        <v>1053</v>
      </c>
      <c r="F615" s="230" t="s">
        <v>216</v>
      </c>
      <c r="G615" s="231" t="n">
        <v>264</v>
      </c>
      <c r="H615" s="232" t="n">
        <f aca="false">TRUNC(L615*(1-$C$13),2)</f>
        <v>25.26</v>
      </c>
      <c r="I615" s="233" t="n">
        <f aca="false">TRUNC((H615*(1+'DADOS GERAIS'!C$19)),2)</f>
        <v>31.63</v>
      </c>
      <c r="J615" s="233" t="n">
        <f aca="false">TRUNC(G615*I615,2)</f>
        <v>8350.32</v>
      </c>
      <c r="K615" s="234" t="n">
        <f aca="false">J615/$J$1092</f>
        <v>0.00076566425489285</v>
      </c>
      <c r="L615" s="54" t="n">
        <v>25.26</v>
      </c>
      <c r="M615" s="56"/>
      <c r="N615" s="54"/>
      <c r="O615" s="54"/>
      <c r="P615" s="54"/>
      <c r="Q615" s="54"/>
      <c r="R615" s="54"/>
      <c r="S615" s="54"/>
      <c r="T615" s="54"/>
      <c r="U615" s="54"/>
      <c r="V615" s="54"/>
      <c r="W615" s="54"/>
      <c r="X615" s="54"/>
      <c r="Y615" s="54"/>
      <c r="Z615" s="54"/>
      <c r="AA615" s="54"/>
      <c r="AB615" s="54"/>
      <c r="AC615" s="54"/>
      <c r="AD615" s="54"/>
      <c r="AE615" s="54"/>
    </row>
    <row r="616" customFormat="false" ht="14.25" hidden="false" customHeight="false" outlineLevel="0" collapsed="false">
      <c r="A616" s="62"/>
      <c r="B616" s="228" t="s">
        <v>1156</v>
      </c>
      <c r="C616" s="229" t="s">
        <v>1157</v>
      </c>
      <c r="D616" s="228" t="s">
        <v>161</v>
      </c>
      <c r="E616" s="228" t="s">
        <v>1158</v>
      </c>
      <c r="F616" s="230" t="s">
        <v>174</v>
      </c>
      <c r="G616" s="231" t="n">
        <v>8</v>
      </c>
      <c r="H616" s="232" t="n">
        <f aca="false">TRUNC(L616*(1-$C$13),2)</f>
        <v>4.48</v>
      </c>
      <c r="I616" s="233" t="n">
        <f aca="false">TRUNC((H616*(1+'DADOS GERAIS'!C$19)),2)</f>
        <v>5.6</v>
      </c>
      <c r="J616" s="233" t="n">
        <f aca="false">TRUNC(G616*I616,2)</f>
        <v>44.8</v>
      </c>
      <c r="K616" s="234" t="n">
        <f aca="false">J616/$J$1092</f>
        <v>4.10783761810322E-006</v>
      </c>
      <c r="L616" s="54" t="n">
        <v>4.48</v>
      </c>
      <c r="M616" s="54"/>
      <c r="N616" s="54"/>
      <c r="O616" s="54"/>
      <c r="P616" s="54"/>
      <c r="Q616" s="54"/>
      <c r="R616" s="54"/>
      <c r="S616" s="54"/>
      <c r="T616" s="54"/>
      <c r="U616" s="54"/>
      <c r="V616" s="54"/>
      <c r="W616" s="54"/>
      <c r="X616" s="54"/>
      <c r="Y616" s="54"/>
      <c r="Z616" s="54"/>
      <c r="AA616" s="54"/>
      <c r="AB616" s="54"/>
      <c r="AC616" s="54"/>
      <c r="AD616" s="54"/>
      <c r="AE616" s="54"/>
    </row>
    <row r="617" customFormat="false" ht="26.85" hidden="false" customHeight="false" outlineLevel="0" collapsed="false">
      <c r="A617" s="62"/>
      <c r="B617" s="228" t="s">
        <v>1159</v>
      </c>
      <c r="C617" s="229" t="n">
        <v>89518</v>
      </c>
      <c r="D617" s="228" t="s">
        <v>172</v>
      </c>
      <c r="E617" s="228" t="s">
        <v>1160</v>
      </c>
      <c r="F617" s="230" t="s">
        <v>174</v>
      </c>
      <c r="G617" s="231" t="n">
        <v>4</v>
      </c>
      <c r="H617" s="232" t="n">
        <f aca="false">TRUNC(L617*(1-$C$13),2)</f>
        <v>16.56</v>
      </c>
      <c r="I617" s="233" t="n">
        <f aca="false">TRUNC((H617*(1+'DADOS GERAIS'!C$19)),2)</f>
        <v>20.73</v>
      </c>
      <c r="J617" s="233" t="n">
        <f aca="false">TRUNC(G617*I617,2)</f>
        <v>82.92</v>
      </c>
      <c r="K617" s="234" t="n">
        <f aca="false">J617/$J$1092</f>
        <v>7.60316730564998E-006</v>
      </c>
      <c r="L617" s="54" t="n">
        <v>16.56</v>
      </c>
      <c r="M617" s="54"/>
      <c r="N617" s="54"/>
      <c r="O617" s="54"/>
      <c r="P617" s="54"/>
      <c r="Q617" s="54"/>
      <c r="R617" s="54"/>
      <c r="S617" s="54"/>
      <c r="T617" s="54"/>
      <c r="U617" s="54"/>
      <c r="V617" s="54"/>
      <c r="W617" s="54"/>
      <c r="X617" s="54"/>
      <c r="Y617" s="54"/>
      <c r="Z617" s="54"/>
      <c r="AA617" s="54"/>
      <c r="AB617" s="54"/>
      <c r="AC617" s="54"/>
      <c r="AD617" s="54"/>
      <c r="AE617" s="54"/>
    </row>
    <row r="618" customFormat="false" ht="26.85" hidden="false" customHeight="false" outlineLevel="0" collapsed="false">
      <c r="A618" s="62"/>
      <c r="B618" s="228" t="s">
        <v>1161</v>
      </c>
      <c r="C618" s="229" t="n">
        <v>89545</v>
      </c>
      <c r="D618" s="228" t="s">
        <v>172</v>
      </c>
      <c r="E618" s="228" t="s">
        <v>1162</v>
      </c>
      <c r="F618" s="230" t="s">
        <v>174</v>
      </c>
      <c r="G618" s="231" t="n">
        <v>2</v>
      </c>
      <c r="H618" s="232" t="n">
        <f aca="false">TRUNC(L618*(1-$C$13),2)</f>
        <v>19</v>
      </c>
      <c r="I618" s="233" t="n">
        <f aca="false">TRUNC((H618*(1+'DADOS GERAIS'!C$19)),2)</f>
        <v>23.79</v>
      </c>
      <c r="J618" s="233" t="n">
        <f aca="false">TRUNC(G618*I618,2)</f>
        <v>47.58</v>
      </c>
      <c r="K618" s="234" t="n">
        <f aca="false">J618/$J$1092</f>
        <v>4.36274361315516E-006</v>
      </c>
      <c r="L618" s="54" t="n">
        <v>19</v>
      </c>
      <c r="M618" s="54"/>
      <c r="N618" s="54"/>
      <c r="O618" s="54"/>
      <c r="P618" s="54"/>
      <c r="Q618" s="54"/>
      <c r="R618" s="54"/>
      <c r="S618" s="54"/>
      <c r="T618" s="54"/>
      <c r="U618" s="54"/>
      <c r="V618" s="54"/>
      <c r="W618" s="54"/>
      <c r="X618" s="54"/>
      <c r="Y618" s="54"/>
      <c r="Z618" s="54"/>
      <c r="AA618" s="54"/>
      <c r="AB618" s="54"/>
      <c r="AC618" s="54"/>
      <c r="AD618" s="54"/>
      <c r="AE618" s="54"/>
    </row>
    <row r="619" customFormat="false" ht="26.85" hidden="false" customHeight="false" outlineLevel="0" collapsed="false">
      <c r="A619" s="62"/>
      <c r="B619" s="228" t="s">
        <v>1163</v>
      </c>
      <c r="C619" s="229" t="n">
        <v>89509</v>
      </c>
      <c r="D619" s="228" t="s">
        <v>172</v>
      </c>
      <c r="E619" s="228" t="s">
        <v>1164</v>
      </c>
      <c r="F619" s="230" t="s">
        <v>216</v>
      </c>
      <c r="G619" s="231" t="n">
        <v>1.2</v>
      </c>
      <c r="H619" s="232" t="n">
        <f aca="false">TRUNC(L619*(1-$C$13),2)</f>
        <v>25.73</v>
      </c>
      <c r="I619" s="233" t="n">
        <f aca="false">TRUNC((H619*(1+'DADOS GERAIS'!C$19)),2)</f>
        <v>32.21</v>
      </c>
      <c r="J619" s="233" t="n">
        <f aca="false">TRUNC(G619*I619,2)</f>
        <v>38.65</v>
      </c>
      <c r="K619" s="234" t="n">
        <f aca="false">J619/$J$1092</f>
        <v>3.54392687365378E-006</v>
      </c>
      <c r="L619" s="54" t="n">
        <v>25.73</v>
      </c>
      <c r="M619" s="54"/>
      <c r="N619" s="54"/>
      <c r="O619" s="54"/>
      <c r="P619" s="54"/>
      <c r="Q619" s="54"/>
      <c r="R619" s="54"/>
      <c r="S619" s="54"/>
      <c r="T619" s="54"/>
      <c r="U619" s="54"/>
      <c r="V619" s="54"/>
      <c r="W619" s="54"/>
      <c r="X619" s="54"/>
      <c r="Y619" s="54"/>
      <c r="Z619" s="54"/>
      <c r="AA619" s="54"/>
      <c r="AB619" s="54"/>
      <c r="AC619" s="54"/>
      <c r="AD619" s="54"/>
      <c r="AE619" s="54"/>
    </row>
    <row r="620" customFormat="false" ht="26.85" hidden="false" customHeight="false" outlineLevel="0" collapsed="false">
      <c r="A620" s="62"/>
      <c r="B620" s="228" t="s">
        <v>1165</v>
      </c>
      <c r="C620" s="229" t="n">
        <v>89531</v>
      </c>
      <c r="D620" s="228" t="s">
        <v>172</v>
      </c>
      <c r="E620" s="228" t="s">
        <v>1166</v>
      </c>
      <c r="F620" s="230" t="s">
        <v>174</v>
      </c>
      <c r="G620" s="231" t="n">
        <v>2</v>
      </c>
      <c r="H620" s="232" t="n">
        <f aca="false">TRUNC(L620*(1-$C$13),2)</f>
        <v>42.24</v>
      </c>
      <c r="I620" s="233" t="n">
        <f aca="false">TRUNC((H620*(1+'DADOS GERAIS'!C$19)),2)</f>
        <v>52.89</v>
      </c>
      <c r="J620" s="233" t="n">
        <f aca="false">TRUNC(G620*I620,2)</f>
        <v>105.78</v>
      </c>
      <c r="K620" s="234" t="n">
        <f aca="false">J620/$J$1092</f>
        <v>9.69926480453033E-006</v>
      </c>
      <c r="L620" s="54" t="n">
        <v>42.24</v>
      </c>
      <c r="M620" s="54"/>
      <c r="N620" s="54"/>
      <c r="O620" s="54"/>
      <c r="P620" s="54"/>
      <c r="Q620" s="54"/>
      <c r="R620" s="54"/>
      <c r="S620" s="54"/>
      <c r="T620" s="54"/>
      <c r="U620" s="54"/>
      <c r="V620" s="54"/>
      <c r="W620" s="54"/>
      <c r="X620" s="54"/>
      <c r="Y620" s="54"/>
      <c r="Z620" s="54"/>
      <c r="AA620" s="54"/>
      <c r="AB620" s="54"/>
      <c r="AC620" s="54"/>
      <c r="AD620" s="54"/>
      <c r="AE620" s="54"/>
    </row>
    <row r="621" customFormat="false" ht="26.85" hidden="false" customHeight="false" outlineLevel="0" collapsed="false">
      <c r="A621" s="62"/>
      <c r="B621" s="228" t="s">
        <v>1167</v>
      </c>
      <c r="C621" s="229" t="n">
        <v>89520</v>
      </c>
      <c r="D621" s="228" t="s">
        <v>172</v>
      </c>
      <c r="E621" s="228" t="s">
        <v>1168</v>
      </c>
      <c r="F621" s="230" t="s">
        <v>174</v>
      </c>
      <c r="G621" s="231" t="n">
        <v>1</v>
      </c>
      <c r="H621" s="232" t="n">
        <f aca="false">TRUNC(L621*(1-$C$13),2)</f>
        <v>17.42</v>
      </c>
      <c r="I621" s="233" t="n">
        <f aca="false">TRUNC((H621*(1+'DADOS GERAIS'!C$19)),2)</f>
        <v>21.81</v>
      </c>
      <c r="J621" s="233" t="n">
        <f aca="false">TRUNC(G621*I621,2)</f>
        <v>21.81</v>
      </c>
      <c r="K621" s="234" t="n">
        <f aca="false">J621/$J$1092</f>
        <v>1.99982005470605E-006</v>
      </c>
      <c r="L621" s="54" t="n">
        <v>17.42</v>
      </c>
      <c r="M621" s="54"/>
      <c r="N621" s="54"/>
      <c r="O621" s="54"/>
      <c r="P621" s="54"/>
      <c r="Q621" s="54"/>
      <c r="R621" s="54"/>
      <c r="S621" s="54"/>
      <c r="T621" s="54"/>
      <c r="U621" s="54"/>
      <c r="V621" s="54"/>
      <c r="W621" s="54"/>
      <c r="X621" s="54"/>
      <c r="Y621" s="54"/>
      <c r="Z621" s="54"/>
      <c r="AA621" s="54"/>
      <c r="AB621" s="54"/>
      <c r="AC621" s="54"/>
      <c r="AD621" s="54"/>
      <c r="AE621" s="54"/>
    </row>
    <row r="622" customFormat="false" ht="26.85" hidden="false" customHeight="false" outlineLevel="0" collapsed="false">
      <c r="A622" s="62"/>
      <c r="B622" s="228" t="s">
        <v>1169</v>
      </c>
      <c r="C622" s="229" t="n">
        <v>94962</v>
      </c>
      <c r="D622" s="228" t="s">
        <v>172</v>
      </c>
      <c r="E622" s="228" t="s">
        <v>1170</v>
      </c>
      <c r="F622" s="230" t="s">
        <v>184</v>
      </c>
      <c r="G622" s="231" t="n">
        <v>0.2</v>
      </c>
      <c r="H622" s="232" t="n">
        <f aca="false">TRUNC(L622*(1-$C$13),2)</f>
        <v>426.29</v>
      </c>
      <c r="I622" s="233" t="n">
        <f aca="false">TRUNC((H622*(1+'DADOS GERAIS'!C$19)),2)</f>
        <v>533.79</v>
      </c>
      <c r="J622" s="233" t="n">
        <f aca="false">TRUNC(G622*I622,2)</f>
        <v>106.75</v>
      </c>
      <c r="K622" s="234" t="n">
        <f aca="false">J622/$J$1092</f>
        <v>9.78820682438658E-006</v>
      </c>
      <c r="L622" s="54" t="n">
        <v>426.29</v>
      </c>
      <c r="M622" s="54"/>
      <c r="N622" s="54"/>
      <c r="O622" s="54"/>
      <c r="P622" s="54"/>
      <c r="Q622" s="54"/>
      <c r="R622" s="54"/>
      <c r="S622" s="54"/>
      <c r="T622" s="54"/>
      <c r="U622" s="54"/>
      <c r="V622" s="54"/>
      <c r="W622" s="54"/>
      <c r="X622" s="54"/>
      <c r="Y622" s="54"/>
      <c r="Z622" s="54"/>
      <c r="AA622" s="54"/>
      <c r="AB622" s="54"/>
      <c r="AC622" s="54"/>
      <c r="AD622" s="54"/>
      <c r="AE622" s="54"/>
    </row>
    <row r="623" customFormat="false" ht="26.85" hidden="false" customHeight="false" outlineLevel="0" collapsed="false">
      <c r="A623" s="62"/>
      <c r="B623" s="228" t="s">
        <v>1171</v>
      </c>
      <c r="C623" s="229" t="n">
        <v>89737</v>
      </c>
      <c r="D623" s="228" t="s">
        <v>172</v>
      </c>
      <c r="E623" s="228" t="s">
        <v>1172</v>
      </c>
      <c r="F623" s="230" t="s">
        <v>174</v>
      </c>
      <c r="G623" s="231" t="n">
        <v>9</v>
      </c>
      <c r="H623" s="232" t="n">
        <f aca="false">TRUNC(L623*(1-$C$13),2)</f>
        <v>24.53</v>
      </c>
      <c r="I623" s="233" t="n">
        <f aca="false">TRUNC((H623*(1+'DADOS GERAIS'!C$19)),2)</f>
        <v>30.71</v>
      </c>
      <c r="J623" s="233" t="n">
        <f aca="false">TRUNC(G623*I623,2)</f>
        <v>276.39</v>
      </c>
      <c r="K623" s="234" t="n">
        <f aca="false">J623/$J$1092</f>
        <v>2.53429740907935E-005</v>
      </c>
      <c r="L623" s="54" t="n">
        <v>24.53</v>
      </c>
      <c r="M623" s="54"/>
      <c r="N623" s="54"/>
      <c r="O623" s="54"/>
      <c r="P623" s="54"/>
      <c r="Q623" s="54"/>
      <c r="R623" s="54"/>
      <c r="S623" s="54"/>
      <c r="T623" s="54"/>
      <c r="U623" s="54"/>
      <c r="V623" s="54"/>
      <c r="W623" s="54"/>
      <c r="X623" s="54"/>
      <c r="Y623" s="54"/>
      <c r="Z623" s="54"/>
      <c r="AA623" s="54"/>
      <c r="AB623" s="54"/>
      <c r="AC623" s="54"/>
      <c r="AD623" s="54"/>
      <c r="AE623" s="54"/>
    </row>
    <row r="624" customFormat="false" ht="26.85" hidden="false" customHeight="false" outlineLevel="0" collapsed="false">
      <c r="A624" s="62"/>
      <c r="B624" s="228" t="s">
        <v>1173</v>
      </c>
      <c r="C624" s="229" t="n">
        <v>104348</v>
      </c>
      <c r="D624" s="228" t="s">
        <v>172</v>
      </c>
      <c r="E624" s="228" t="s">
        <v>1174</v>
      </c>
      <c r="F624" s="230" t="s">
        <v>174</v>
      </c>
      <c r="G624" s="231" t="n">
        <v>29</v>
      </c>
      <c r="H624" s="232" t="n">
        <f aca="false">TRUNC(L624*(1-$C$13),2)</f>
        <v>13.15</v>
      </c>
      <c r="I624" s="233" t="n">
        <f aca="false">TRUNC((H624*(1+'DADOS GERAIS'!C$19)),2)</f>
        <v>16.46</v>
      </c>
      <c r="J624" s="233" t="n">
        <f aca="false">TRUNC(G624*I624,2)</f>
        <v>477.34</v>
      </c>
      <c r="K624" s="234" t="n">
        <f aca="false">J624/$J$1092</f>
        <v>4.37686430496739E-005</v>
      </c>
      <c r="L624" s="54" t="n">
        <v>13.15</v>
      </c>
      <c r="M624" s="54"/>
      <c r="N624" s="54"/>
      <c r="O624" s="54"/>
      <c r="P624" s="54"/>
      <c r="Q624" s="54"/>
      <c r="R624" s="54"/>
      <c r="S624" s="54"/>
      <c r="T624" s="54"/>
      <c r="U624" s="54"/>
      <c r="V624" s="54"/>
      <c r="W624" s="54"/>
      <c r="X624" s="54"/>
      <c r="Y624" s="54"/>
      <c r="Z624" s="54"/>
      <c r="AA624" s="54"/>
      <c r="AB624" s="54"/>
      <c r="AC624" s="54"/>
      <c r="AD624" s="54"/>
      <c r="AE624" s="54"/>
    </row>
    <row r="625" customFormat="false" ht="26.85" hidden="false" customHeight="false" outlineLevel="0" collapsed="false">
      <c r="A625" s="62"/>
      <c r="B625" s="228" t="s">
        <v>1175</v>
      </c>
      <c r="C625" s="229" t="n">
        <v>104351</v>
      </c>
      <c r="D625" s="228" t="s">
        <v>172</v>
      </c>
      <c r="E625" s="228" t="s">
        <v>1176</v>
      </c>
      <c r="F625" s="230" t="s">
        <v>174</v>
      </c>
      <c r="G625" s="231" t="n">
        <v>5</v>
      </c>
      <c r="H625" s="232" t="n">
        <f aca="false">TRUNC(L625*(1-$C$13),2)</f>
        <v>27.06</v>
      </c>
      <c r="I625" s="233" t="n">
        <f aca="false">TRUNC((H625*(1+'DADOS GERAIS'!C$19)),2)</f>
        <v>33.88</v>
      </c>
      <c r="J625" s="233" t="n">
        <f aca="false">TRUNC(G625*I625,2)</f>
        <v>169.4</v>
      </c>
      <c r="K625" s="234" t="n">
        <f aca="false">J625/$J$1092</f>
        <v>1.55327609934528E-005</v>
      </c>
      <c r="L625" s="54" t="n">
        <v>27.06</v>
      </c>
      <c r="M625" s="54"/>
      <c r="N625" s="54"/>
      <c r="O625" s="54"/>
      <c r="P625" s="54"/>
      <c r="Q625" s="54"/>
      <c r="R625" s="54"/>
      <c r="S625" s="54"/>
      <c r="T625" s="54"/>
      <c r="U625" s="54"/>
      <c r="V625" s="54"/>
      <c r="W625" s="54"/>
      <c r="X625" s="54"/>
      <c r="Y625" s="54"/>
      <c r="Z625" s="54"/>
      <c r="AA625" s="54"/>
      <c r="AB625" s="54"/>
      <c r="AC625" s="54"/>
      <c r="AD625" s="54"/>
      <c r="AE625" s="54"/>
    </row>
    <row r="626" customFormat="false" ht="14.25" hidden="false" customHeight="false" outlineLevel="0" collapsed="false">
      <c r="A626" s="62"/>
      <c r="B626" s="228" t="s">
        <v>1177</v>
      </c>
      <c r="C626" s="229" t="s">
        <v>1178</v>
      </c>
      <c r="D626" s="228" t="s">
        <v>161</v>
      </c>
      <c r="E626" s="228" t="s">
        <v>1179</v>
      </c>
      <c r="F626" s="230" t="s">
        <v>216</v>
      </c>
      <c r="G626" s="231" t="n">
        <v>27.7</v>
      </c>
      <c r="H626" s="232" t="n">
        <f aca="false">TRUNC(L626*(1-$C$13),2)</f>
        <v>115.64</v>
      </c>
      <c r="I626" s="233" t="n">
        <f aca="false">TRUNC((H626*(1+'DADOS GERAIS'!C$19)),2)</f>
        <v>144.8</v>
      </c>
      <c r="J626" s="233" t="n">
        <f aca="false">TRUNC(G626*I626,2)</f>
        <v>4010.96</v>
      </c>
      <c r="K626" s="234" t="n">
        <f aca="false">J626/$J$1092</f>
        <v>0.000367776169033645</v>
      </c>
      <c r="L626" s="54" t="n">
        <v>115.64</v>
      </c>
      <c r="M626" s="54"/>
      <c r="N626" s="54"/>
      <c r="O626" s="54"/>
      <c r="P626" s="54"/>
      <c r="Q626" s="54"/>
      <c r="R626" s="54"/>
      <c r="S626" s="54"/>
      <c r="T626" s="54"/>
      <c r="U626" s="54"/>
      <c r="V626" s="54"/>
      <c r="W626" s="54"/>
      <c r="X626" s="54"/>
      <c r="Y626" s="54"/>
      <c r="Z626" s="54"/>
      <c r="AA626" s="54"/>
      <c r="AB626" s="54"/>
      <c r="AC626" s="54"/>
      <c r="AD626" s="54"/>
      <c r="AE626" s="54"/>
    </row>
    <row r="627" customFormat="false" ht="26.85" hidden="false" customHeight="false" outlineLevel="0" collapsed="false">
      <c r="A627" s="62"/>
      <c r="B627" s="228" t="s">
        <v>1180</v>
      </c>
      <c r="C627" s="229" t="n">
        <v>89825</v>
      </c>
      <c r="D627" s="228" t="s">
        <v>172</v>
      </c>
      <c r="E627" s="228" t="s">
        <v>1181</v>
      </c>
      <c r="F627" s="230" t="s">
        <v>174</v>
      </c>
      <c r="G627" s="231" t="n">
        <v>46</v>
      </c>
      <c r="H627" s="232" t="n">
        <f aca="false">TRUNC(L627*(1-$C$13),2)</f>
        <v>19.09</v>
      </c>
      <c r="I627" s="233" t="n">
        <f aca="false">TRUNC((H627*(1+'DADOS GERAIS'!C$19)),2)</f>
        <v>23.9</v>
      </c>
      <c r="J627" s="233" t="n">
        <f aca="false">TRUNC(G627*I627,2)</f>
        <v>1099.4</v>
      </c>
      <c r="K627" s="234" t="n">
        <f aca="false">J627/$J$1092</f>
        <v>0.000100807068690685</v>
      </c>
      <c r="L627" s="54" t="n">
        <v>19.09</v>
      </c>
      <c r="M627" s="54"/>
      <c r="N627" s="54"/>
      <c r="O627" s="54"/>
      <c r="P627" s="54"/>
      <c r="Q627" s="54"/>
      <c r="R627" s="54"/>
      <c r="S627" s="54"/>
      <c r="T627" s="54"/>
      <c r="U627" s="54"/>
      <c r="V627" s="54"/>
      <c r="W627" s="54"/>
      <c r="X627" s="54"/>
      <c r="Y627" s="54"/>
      <c r="Z627" s="54"/>
      <c r="AA627" s="54"/>
      <c r="AB627" s="54"/>
      <c r="AC627" s="54"/>
      <c r="AD627" s="54"/>
      <c r="AE627" s="54"/>
    </row>
    <row r="628" customFormat="false" ht="26.85" hidden="false" customHeight="false" outlineLevel="0" collapsed="false">
      <c r="A628" s="62"/>
      <c r="B628" s="228" t="s">
        <v>1182</v>
      </c>
      <c r="C628" s="229" t="n">
        <v>89829</v>
      </c>
      <c r="D628" s="228" t="s">
        <v>172</v>
      </c>
      <c r="E628" s="228" t="s">
        <v>1183</v>
      </c>
      <c r="F628" s="230" t="s">
        <v>174</v>
      </c>
      <c r="G628" s="231" t="n">
        <v>3</v>
      </c>
      <c r="H628" s="232" t="n">
        <f aca="false">TRUNC(L628*(1-$C$13),2)</f>
        <v>40.01</v>
      </c>
      <c r="I628" s="233" t="n">
        <f aca="false">TRUNC((H628*(1+'DADOS GERAIS'!C$19)),2)</f>
        <v>50.1</v>
      </c>
      <c r="J628" s="233" t="n">
        <f aca="false">TRUNC(G628*I628,2)</f>
        <v>150.3</v>
      </c>
      <c r="K628" s="234" t="n">
        <f aca="false">J628/$J$1092</f>
        <v>1.37814284375204E-005</v>
      </c>
      <c r="L628" s="54" t="n">
        <v>40.01</v>
      </c>
      <c r="M628" s="54"/>
      <c r="N628" s="54"/>
      <c r="O628" s="54"/>
      <c r="P628" s="54"/>
      <c r="Q628" s="54"/>
      <c r="R628" s="54"/>
      <c r="S628" s="54"/>
      <c r="T628" s="54"/>
      <c r="U628" s="54"/>
      <c r="V628" s="54"/>
      <c r="W628" s="54"/>
      <c r="X628" s="54"/>
      <c r="Y628" s="54"/>
      <c r="Z628" s="54"/>
      <c r="AA628" s="54"/>
      <c r="AB628" s="54"/>
      <c r="AC628" s="54"/>
      <c r="AD628" s="54"/>
      <c r="AE628" s="54"/>
    </row>
    <row r="629" customFormat="false" ht="14.25" hidden="false" customHeight="false" outlineLevel="0" collapsed="false">
      <c r="A629" s="62"/>
      <c r="B629" s="222" t="s">
        <v>1184</v>
      </c>
      <c r="C629" s="222"/>
      <c r="D629" s="222"/>
      <c r="E629" s="222" t="s">
        <v>1185</v>
      </c>
      <c r="F629" s="222"/>
      <c r="G629" s="223"/>
      <c r="H629" s="224"/>
      <c r="I629" s="222"/>
      <c r="J629" s="225" t="n">
        <f aca="false">SUM(J630:J653)</f>
        <v>152740.13</v>
      </c>
      <c r="K629" s="239" t="n">
        <f aca="false">J629/$J$1092</f>
        <v>0.0140051707992852</v>
      </c>
      <c r="L629" s="54"/>
      <c r="M629" s="54"/>
      <c r="N629" s="54"/>
      <c r="O629" s="54"/>
      <c r="P629" s="54"/>
      <c r="Q629" s="54"/>
      <c r="R629" s="54"/>
      <c r="S629" s="54"/>
      <c r="T629" s="54"/>
      <c r="U629" s="54"/>
      <c r="V629" s="54"/>
      <c r="W629" s="54"/>
      <c r="X629" s="54"/>
      <c r="Y629" s="54"/>
      <c r="Z629" s="54"/>
      <c r="AA629" s="54"/>
      <c r="AB629" s="54"/>
      <c r="AC629" s="54"/>
      <c r="AD629" s="54"/>
      <c r="AE629" s="54"/>
    </row>
    <row r="630" customFormat="false" ht="26.85" hidden="false" customHeight="false" outlineLevel="0" collapsed="false">
      <c r="A630" s="62"/>
      <c r="B630" s="228" t="s">
        <v>1186</v>
      </c>
      <c r="C630" s="229" t="s">
        <v>1187</v>
      </c>
      <c r="D630" s="228" t="s">
        <v>161</v>
      </c>
      <c r="E630" s="228" t="s">
        <v>1188</v>
      </c>
      <c r="F630" s="230" t="s">
        <v>756</v>
      </c>
      <c r="G630" s="231" t="n">
        <v>2</v>
      </c>
      <c r="H630" s="232" t="n">
        <f aca="false">TRUNC(L630*(1-$C$13),2)</f>
        <v>749.83</v>
      </c>
      <c r="I630" s="233" t="n">
        <f aca="false">TRUNC((H630*(1+'DADOS GERAIS'!C$19)),2)</f>
        <v>938.92</v>
      </c>
      <c r="J630" s="233" t="n">
        <f aca="false">TRUNC(G630*I630,2)</f>
        <v>1877.84</v>
      </c>
      <c r="K630" s="234" t="n">
        <f aca="false">J630/$J$1092</f>
        <v>0.000172184415017387</v>
      </c>
      <c r="L630" s="54" t="n">
        <v>749.83</v>
      </c>
      <c r="M630" s="54"/>
      <c r="N630" s="54"/>
      <c r="O630" s="54"/>
      <c r="P630" s="54"/>
      <c r="Q630" s="54"/>
      <c r="R630" s="54"/>
      <c r="S630" s="54"/>
      <c r="T630" s="54"/>
      <c r="U630" s="54"/>
      <c r="V630" s="54"/>
      <c r="W630" s="54"/>
      <c r="X630" s="54"/>
      <c r="Y630" s="54"/>
      <c r="Z630" s="54"/>
      <c r="AA630" s="54"/>
      <c r="AB630" s="54"/>
      <c r="AC630" s="54"/>
      <c r="AD630" s="54"/>
      <c r="AE630" s="54"/>
    </row>
    <row r="631" customFormat="false" ht="26.85" hidden="false" customHeight="false" outlineLevel="0" collapsed="false">
      <c r="A631" s="62"/>
      <c r="B631" s="228" t="s">
        <v>1189</v>
      </c>
      <c r="C631" s="229" t="n">
        <v>99253</v>
      </c>
      <c r="D631" s="228" t="s">
        <v>172</v>
      </c>
      <c r="E631" s="228" t="s">
        <v>1190</v>
      </c>
      <c r="F631" s="230" t="s">
        <v>174</v>
      </c>
      <c r="G631" s="231" t="n">
        <v>11</v>
      </c>
      <c r="H631" s="232" t="n">
        <f aca="false">TRUNC(L631*(1-$C$13),2)</f>
        <v>568.44</v>
      </c>
      <c r="I631" s="233" t="n">
        <f aca="false">TRUNC((H631*(1+'DADOS GERAIS'!C$19)),2)</f>
        <v>711.79</v>
      </c>
      <c r="J631" s="233" t="n">
        <f aca="false">TRUNC(G631*I631,2)</f>
        <v>7829.69</v>
      </c>
      <c r="K631" s="234" t="n">
        <f aca="false">J631/$J$1092</f>
        <v>0.000717926230359076</v>
      </c>
      <c r="L631" s="54" t="n">
        <v>568.44</v>
      </c>
      <c r="M631" s="54"/>
      <c r="N631" s="54"/>
      <c r="O631" s="54"/>
      <c r="P631" s="54"/>
      <c r="Q631" s="54"/>
      <c r="R631" s="54"/>
      <c r="S631" s="54"/>
      <c r="T631" s="54"/>
      <c r="U631" s="54"/>
      <c r="V631" s="54"/>
      <c r="W631" s="54"/>
      <c r="X631" s="54"/>
      <c r="Y631" s="54"/>
      <c r="Z631" s="54"/>
      <c r="AA631" s="54"/>
      <c r="AB631" s="54"/>
      <c r="AC631" s="54"/>
      <c r="AD631" s="54"/>
      <c r="AE631" s="54"/>
    </row>
    <row r="632" customFormat="false" ht="14.25" hidden="false" customHeight="false" outlineLevel="0" collapsed="false">
      <c r="A632" s="62"/>
      <c r="B632" s="228" t="s">
        <v>1191</v>
      </c>
      <c r="C632" s="229" t="n">
        <v>53043</v>
      </c>
      <c r="D632" s="228" t="s">
        <v>453</v>
      </c>
      <c r="E632" s="228" t="s">
        <v>1077</v>
      </c>
      <c r="F632" s="230" t="s">
        <v>174</v>
      </c>
      <c r="G632" s="231" t="n">
        <v>2</v>
      </c>
      <c r="H632" s="232" t="n">
        <f aca="false">TRUNC(L632*(1-$C$13),2)</f>
        <v>378.65</v>
      </c>
      <c r="I632" s="233" t="n">
        <f aca="false">TRUNC((H632*(1+'DADOS GERAIS'!C$19)),2)</f>
        <v>474.14</v>
      </c>
      <c r="J632" s="233" t="n">
        <f aca="false">TRUNC(G632*I632,2)</f>
        <v>948.28</v>
      </c>
      <c r="K632" s="234" t="n">
        <f aca="false">J632/$J$1092</f>
        <v>8.69504521539045E-005</v>
      </c>
      <c r="L632" s="54" t="n">
        <v>378.65</v>
      </c>
      <c r="M632" s="54"/>
      <c r="N632" s="54"/>
      <c r="O632" s="54"/>
      <c r="P632" s="54"/>
      <c r="Q632" s="54"/>
      <c r="R632" s="54"/>
      <c r="S632" s="54"/>
      <c r="T632" s="54"/>
      <c r="U632" s="54"/>
      <c r="V632" s="54"/>
      <c r="W632" s="54"/>
      <c r="X632" s="54"/>
      <c r="Y632" s="54"/>
      <c r="Z632" s="54"/>
      <c r="AA632" s="54"/>
      <c r="AB632" s="54"/>
      <c r="AC632" s="54"/>
      <c r="AD632" s="54"/>
      <c r="AE632" s="54"/>
    </row>
    <row r="633" customFormat="false" ht="26.85" hidden="false" customHeight="false" outlineLevel="0" collapsed="false">
      <c r="A633" s="62"/>
      <c r="B633" s="228" t="s">
        <v>1192</v>
      </c>
      <c r="C633" s="229" t="n">
        <v>90701</v>
      </c>
      <c r="D633" s="228" t="s">
        <v>172</v>
      </c>
      <c r="E633" s="228" t="s">
        <v>1193</v>
      </c>
      <c r="F633" s="230" t="s">
        <v>216</v>
      </c>
      <c r="G633" s="231" t="n">
        <v>2</v>
      </c>
      <c r="H633" s="232" t="n">
        <f aca="false">TRUNC(L633*(1-$C$13),2)</f>
        <v>80.43</v>
      </c>
      <c r="I633" s="233" t="n">
        <f aca="false">TRUNC((H633*(1+'DADOS GERAIS'!C$19)),2)</f>
        <v>100.71</v>
      </c>
      <c r="J633" s="233" t="n">
        <f aca="false">TRUNC(G633*I633,2)</f>
        <v>201.42</v>
      </c>
      <c r="K633" s="234" t="n">
        <f aca="false">J633/$J$1092</f>
        <v>1.84687645767489E-005</v>
      </c>
      <c r="L633" s="54" t="n">
        <v>80.43</v>
      </c>
      <c r="M633" s="54"/>
      <c r="N633" s="54"/>
      <c r="O633" s="54"/>
      <c r="P633" s="54"/>
      <c r="Q633" s="54"/>
      <c r="R633" s="54"/>
      <c r="S633" s="54"/>
      <c r="T633" s="54"/>
      <c r="U633" s="54"/>
      <c r="V633" s="54"/>
      <c r="W633" s="54"/>
      <c r="X633" s="54"/>
      <c r="Y633" s="54"/>
      <c r="Z633" s="54"/>
      <c r="AA633" s="54"/>
      <c r="AB633" s="54"/>
      <c r="AC633" s="54"/>
      <c r="AD633" s="54"/>
      <c r="AE633" s="54"/>
    </row>
    <row r="634" customFormat="false" ht="26.85" hidden="false" customHeight="false" outlineLevel="0" collapsed="false">
      <c r="A634" s="62"/>
      <c r="B634" s="228" t="s">
        <v>1194</v>
      </c>
      <c r="C634" s="229" t="n">
        <v>104063</v>
      </c>
      <c r="D634" s="228" t="s">
        <v>172</v>
      </c>
      <c r="E634" s="228" t="s">
        <v>1096</v>
      </c>
      <c r="F634" s="230" t="s">
        <v>174</v>
      </c>
      <c r="G634" s="231" t="n">
        <v>21</v>
      </c>
      <c r="H634" s="232" t="n">
        <f aca="false">TRUNC(L634*(1-$C$13),2)</f>
        <v>78.07</v>
      </c>
      <c r="I634" s="233" t="n">
        <f aca="false">TRUNC((H634*(1+'DADOS GERAIS'!C$19)),2)</f>
        <v>97.75</v>
      </c>
      <c r="J634" s="233" t="n">
        <f aca="false">TRUNC(G634*I634,2)</f>
        <v>2052.75</v>
      </c>
      <c r="K634" s="234" t="n">
        <f aca="false">J634/$J$1092</f>
        <v>0.000188222403360745</v>
      </c>
      <c r="L634" s="54" t="n">
        <v>78.07</v>
      </c>
      <c r="M634" s="54"/>
      <c r="N634" s="54"/>
      <c r="O634" s="54"/>
      <c r="P634" s="54"/>
      <c r="Q634" s="54"/>
      <c r="R634" s="54"/>
      <c r="S634" s="54"/>
      <c r="T634" s="54"/>
      <c r="U634" s="54"/>
      <c r="V634" s="54"/>
      <c r="W634" s="54"/>
      <c r="X634" s="54"/>
      <c r="Y634" s="54"/>
      <c r="Z634" s="54"/>
      <c r="AA634" s="54"/>
      <c r="AB634" s="54"/>
      <c r="AC634" s="54"/>
      <c r="AD634" s="54"/>
      <c r="AE634" s="54"/>
    </row>
    <row r="635" customFormat="false" ht="26.85" hidden="false" customHeight="false" outlineLevel="0" collapsed="false">
      <c r="A635" s="62"/>
      <c r="B635" s="228" t="s">
        <v>1195</v>
      </c>
      <c r="C635" s="229" t="n">
        <v>89811</v>
      </c>
      <c r="D635" s="228" t="s">
        <v>172</v>
      </c>
      <c r="E635" s="228" t="s">
        <v>1098</v>
      </c>
      <c r="F635" s="230" t="s">
        <v>174</v>
      </c>
      <c r="G635" s="231" t="n">
        <v>50</v>
      </c>
      <c r="H635" s="232" t="n">
        <f aca="false">TRUNC(L635*(1-$C$13),2)</f>
        <v>49.22</v>
      </c>
      <c r="I635" s="233" t="n">
        <f aca="false">TRUNC((H635*(1+'DADOS GERAIS'!C$19)),2)</f>
        <v>61.63</v>
      </c>
      <c r="J635" s="233" t="n">
        <f aca="false">TRUNC(G635*I635,2)</f>
        <v>3081.5</v>
      </c>
      <c r="K635" s="234" t="n">
        <f aca="false">J635/$J$1092</f>
        <v>0.00028255137545056</v>
      </c>
      <c r="L635" s="54" t="n">
        <v>49.22</v>
      </c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4"/>
      <c r="AC635" s="54"/>
      <c r="AD635" s="54"/>
      <c r="AE635" s="54"/>
    </row>
    <row r="636" customFormat="false" ht="26.85" hidden="false" customHeight="false" outlineLevel="0" collapsed="false">
      <c r="A636" s="62"/>
      <c r="B636" s="228" t="s">
        <v>1196</v>
      </c>
      <c r="C636" s="229" t="n">
        <v>89746</v>
      </c>
      <c r="D636" s="228" t="s">
        <v>172</v>
      </c>
      <c r="E636" s="228" t="s">
        <v>1102</v>
      </c>
      <c r="F636" s="230" t="s">
        <v>174</v>
      </c>
      <c r="G636" s="231" t="n">
        <v>6</v>
      </c>
      <c r="H636" s="232" t="n">
        <f aca="false">TRUNC(L636*(1-$C$13),2)</f>
        <v>31.01</v>
      </c>
      <c r="I636" s="233" t="n">
        <f aca="false">TRUNC((H636*(1+'DADOS GERAIS'!C$19)),2)</f>
        <v>38.83</v>
      </c>
      <c r="J636" s="233" t="n">
        <f aca="false">TRUNC(G636*I636,2)</f>
        <v>232.98</v>
      </c>
      <c r="K636" s="234" t="n">
        <f aca="false">J636/$J$1092</f>
        <v>2.13625894702163E-005</v>
      </c>
      <c r="L636" s="54" t="n">
        <v>31.01</v>
      </c>
      <c r="M636" s="54"/>
      <c r="N636" s="54"/>
      <c r="O636" s="54"/>
      <c r="P636" s="54"/>
      <c r="Q636" s="54"/>
      <c r="R636" s="54"/>
      <c r="S636" s="54"/>
      <c r="T636" s="54"/>
      <c r="U636" s="54"/>
      <c r="V636" s="54"/>
      <c r="W636" s="54"/>
      <c r="X636" s="54"/>
      <c r="Y636" s="54"/>
      <c r="Z636" s="54"/>
      <c r="AA636" s="54"/>
      <c r="AB636" s="54"/>
      <c r="AC636" s="54"/>
      <c r="AD636" s="54"/>
      <c r="AE636" s="54"/>
    </row>
    <row r="637" customFormat="false" ht="26.85" hidden="false" customHeight="false" outlineLevel="0" collapsed="false">
      <c r="A637" s="62"/>
      <c r="B637" s="228" t="s">
        <v>1197</v>
      </c>
      <c r="C637" s="229" t="n">
        <v>89855</v>
      </c>
      <c r="D637" s="228" t="s">
        <v>172</v>
      </c>
      <c r="E637" s="228" t="s">
        <v>1198</v>
      </c>
      <c r="F637" s="230" t="s">
        <v>174</v>
      </c>
      <c r="G637" s="231" t="n">
        <v>59</v>
      </c>
      <c r="H637" s="232" t="n">
        <f aca="false">TRUNC(L637*(1-$C$13),2)</f>
        <v>124.32</v>
      </c>
      <c r="I637" s="233" t="n">
        <f aca="false">TRUNC((H637*(1+'DADOS GERAIS'!C$19)),2)</f>
        <v>155.67</v>
      </c>
      <c r="J637" s="233" t="n">
        <f aca="false">TRUNC(G637*I637,2)</f>
        <v>9184.53</v>
      </c>
      <c r="K637" s="234" t="n">
        <f aca="false">J637/$J$1092</f>
        <v>0.000842155308897267</v>
      </c>
      <c r="L637" s="54" t="n">
        <v>124.32</v>
      </c>
      <c r="M637" s="54"/>
      <c r="N637" s="54"/>
      <c r="O637" s="54"/>
      <c r="P637" s="54"/>
      <c r="Q637" s="54"/>
      <c r="R637" s="54"/>
      <c r="S637" s="54"/>
      <c r="T637" s="54"/>
      <c r="U637" s="54"/>
      <c r="V637" s="54"/>
      <c r="W637" s="54"/>
      <c r="X637" s="54"/>
      <c r="Y637" s="54"/>
      <c r="Z637" s="54"/>
      <c r="AA637" s="54"/>
      <c r="AB637" s="54"/>
      <c r="AC637" s="54"/>
      <c r="AD637" s="54"/>
      <c r="AE637" s="54"/>
    </row>
    <row r="638" customFormat="false" ht="26.85" hidden="false" customHeight="false" outlineLevel="0" collapsed="false">
      <c r="A638" s="62"/>
      <c r="B638" s="228" t="s">
        <v>1199</v>
      </c>
      <c r="C638" s="229" t="n">
        <v>89584</v>
      </c>
      <c r="D638" s="228" t="s">
        <v>172</v>
      </c>
      <c r="E638" s="228" t="s">
        <v>1200</v>
      </c>
      <c r="F638" s="230" t="s">
        <v>174</v>
      </c>
      <c r="G638" s="231" t="n">
        <v>3</v>
      </c>
      <c r="H638" s="232" t="n">
        <f aca="false">TRUNC(L638*(1-$C$13),2)</f>
        <v>48.5</v>
      </c>
      <c r="I638" s="233" t="n">
        <f aca="false">TRUNC((H638*(1+'DADOS GERAIS'!C$19)),2)</f>
        <v>60.73</v>
      </c>
      <c r="J638" s="233" t="n">
        <f aca="false">TRUNC(G638*I638,2)</f>
        <v>182.19</v>
      </c>
      <c r="K638" s="234" t="n">
        <f aca="false">J638/$J$1092</f>
        <v>1.67055119562997E-005</v>
      </c>
      <c r="L638" s="54" t="n">
        <v>48.5</v>
      </c>
      <c r="M638" s="54"/>
      <c r="N638" s="54"/>
      <c r="O638" s="54"/>
      <c r="P638" s="54"/>
      <c r="Q638" s="54"/>
      <c r="R638" s="54"/>
      <c r="S638" s="54"/>
      <c r="T638" s="54"/>
      <c r="U638" s="54"/>
      <c r="V638" s="54"/>
      <c r="W638" s="54"/>
      <c r="X638" s="54"/>
      <c r="Y638" s="54"/>
      <c r="Z638" s="54"/>
      <c r="AA638" s="54"/>
      <c r="AB638" s="54"/>
      <c r="AC638" s="54"/>
      <c r="AD638" s="54"/>
      <c r="AE638" s="54"/>
    </row>
    <row r="639" customFormat="false" ht="26.85" hidden="false" customHeight="false" outlineLevel="0" collapsed="false">
      <c r="A639" s="62"/>
      <c r="B639" s="228" t="s">
        <v>1201</v>
      </c>
      <c r="C639" s="229" t="n">
        <v>89590</v>
      </c>
      <c r="D639" s="228" t="s">
        <v>172</v>
      </c>
      <c r="E639" s="228" t="s">
        <v>1202</v>
      </c>
      <c r="F639" s="230" t="s">
        <v>174</v>
      </c>
      <c r="G639" s="231" t="n">
        <v>10</v>
      </c>
      <c r="H639" s="232" t="n">
        <f aca="false">TRUNC(L639*(1-$C$13),2)</f>
        <v>147.38</v>
      </c>
      <c r="I639" s="233" t="n">
        <f aca="false">TRUNC((H639*(1+'DADOS GERAIS'!C$19)),2)</f>
        <v>184.54</v>
      </c>
      <c r="J639" s="233" t="n">
        <f aca="false">TRUNC(G639*I639,2)</f>
        <v>1845.4</v>
      </c>
      <c r="K639" s="234" t="n">
        <f aca="false">J639/$J$1092</f>
        <v>0.000169209900456421</v>
      </c>
      <c r="L639" s="54" t="n">
        <v>147.38</v>
      </c>
      <c r="M639" s="54"/>
      <c r="N639" s="54"/>
      <c r="O639" s="54"/>
      <c r="P639" s="54"/>
      <c r="Q639" s="54"/>
      <c r="R639" s="54"/>
      <c r="S639" s="54"/>
      <c r="T639" s="54"/>
      <c r="U639" s="54"/>
      <c r="V639" s="54"/>
      <c r="W639" s="54"/>
      <c r="X639" s="54"/>
      <c r="Y639" s="54"/>
      <c r="Z639" s="54"/>
      <c r="AA639" s="54"/>
      <c r="AB639" s="54"/>
      <c r="AC639" s="54"/>
      <c r="AD639" s="54"/>
      <c r="AE639" s="54"/>
    </row>
    <row r="640" customFormat="false" ht="26.85" hidden="false" customHeight="false" outlineLevel="0" collapsed="false">
      <c r="A640" s="62"/>
      <c r="B640" s="228" t="s">
        <v>1203</v>
      </c>
      <c r="C640" s="229" t="n">
        <v>89797</v>
      </c>
      <c r="D640" s="228" t="s">
        <v>172</v>
      </c>
      <c r="E640" s="228" t="s">
        <v>1118</v>
      </c>
      <c r="F640" s="230" t="s">
        <v>174</v>
      </c>
      <c r="G640" s="231" t="n">
        <v>6</v>
      </c>
      <c r="H640" s="232" t="n">
        <f aca="false">TRUNC(L640*(1-$C$13),2)</f>
        <v>57.15</v>
      </c>
      <c r="I640" s="233" t="n">
        <f aca="false">TRUNC((H640*(1+'DADOS GERAIS'!C$19)),2)</f>
        <v>71.56</v>
      </c>
      <c r="J640" s="233" t="n">
        <f aca="false">TRUNC(G640*I640,2)</f>
        <v>429.36</v>
      </c>
      <c r="K640" s="234" t="n">
        <f aca="false">J640/$J$1092</f>
        <v>3.93692223149285E-005</v>
      </c>
      <c r="L640" s="54" t="n">
        <v>57.15</v>
      </c>
      <c r="M640" s="54"/>
      <c r="N640" s="54"/>
      <c r="O640" s="54"/>
      <c r="P640" s="54"/>
      <c r="Q640" s="54"/>
      <c r="R640" s="54"/>
      <c r="S640" s="54"/>
      <c r="T640" s="54"/>
      <c r="U640" s="54"/>
      <c r="V640" s="54"/>
      <c r="W640" s="54"/>
      <c r="X640" s="54"/>
      <c r="Y640" s="54"/>
      <c r="Z640" s="54"/>
      <c r="AA640" s="54"/>
      <c r="AB640" s="54"/>
      <c r="AC640" s="54"/>
      <c r="AD640" s="54"/>
      <c r="AE640" s="54"/>
    </row>
    <row r="641" customFormat="false" ht="26.85" hidden="false" customHeight="false" outlineLevel="0" collapsed="false">
      <c r="A641" s="62"/>
      <c r="B641" s="228" t="s">
        <v>1204</v>
      </c>
      <c r="C641" s="229" t="n">
        <v>104176</v>
      </c>
      <c r="D641" s="228" t="s">
        <v>172</v>
      </c>
      <c r="E641" s="228" t="s">
        <v>1205</v>
      </c>
      <c r="F641" s="230" t="s">
        <v>174</v>
      </c>
      <c r="G641" s="231" t="n">
        <v>14</v>
      </c>
      <c r="H641" s="232" t="n">
        <f aca="false">TRUNC(L641*(1-$C$13),2)</f>
        <v>282.63</v>
      </c>
      <c r="I641" s="233" t="n">
        <f aca="false">TRUNC((H641*(1+'DADOS GERAIS'!C$19)),2)</f>
        <v>353.9</v>
      </c>
      <c r="J641" s="233" t="n">
        <f aca="false">TRUNC(G641*I641,2)</f>
        <v>4954.6</v>
      </c>
      <c r="K641" s="234" t="n">
        <f aca="false">J641/$J$1092</f>
        <v>0.000454301166577103</v>
      </c>
      <c r="L641" s="54" t="n">
        <v>282.63</v>
      </c>
      <c r="M641" s="54"/>
      <c r="N641" s="54"/>
      <c r="O641" s="54"/>
      <c r="P641" s="54"/>
      <c r="Q641" s="54"/>
      <c r="R641" s="54"/>
      <c r="S641" s="54"/>
      <c r="T641" s="54"/>
      <c r="U641" s="54"/>
      <c r="V641" s="54"/>
      <c r="W641" s="54"/>
      <c r="X641" s="54"/>
      <c r="Y641" s="54"/>
      <c r="Z641" s="54"/>
      <c r="AA641" s="54"/>
      <c r="AB641" s="54"/>
      <c r="AC641" s="54"/>
      <c r="AD641" s="54"/>
      <c r="AE641" s="54"/>
    </row>
    <row r="642" customFormat="false" ht="26.85" hidden="false" customHeight="false" outlineLevel="0" collapsed="false">
      <c r="A642" s="62"/>
      <c r="B642" s="228" t="s">
        <v>1206</v>
      </c>
      <c r="C642" s="229" t="n">
        <v>104174</v>
      </c>
      <c r="D642" s="228" t="s">
        <v>172</v>
      </c>
      <c r="E642" s="228" t="s">
        <v>1207</v>
      </c>
      <c r="F642" s="230" t="s">
        <v>174</v>
      </c>
      <c r="G642" s="231" t="n">
        <v>11</v>
      </c>
      <c r="H642" s="232" t="n">
        <f aca="false">TRUNC(L642*(1-$C$13),2)</f>
        <v>212.65</v>
      </c>
      <c r="I642" s="233" t="n">
        <f aca="false">TRUNC((H642*(1+'DADOS GERAIS'!C$19)),2)</f>
        <v>266.27</v>
      </c>
      <c r="J642" s="233" t="n">
        <f aca="false">TRUNC(G642*I642,2)</f>
        <v>2928.97</v>
      </c>
      <c r="K642" s="234" t="n">
        <f aca="false">J642/$J$1092</f>
        <v>0.000268565472060174</v>
      </c>
      <c r="L642" s="54" t="n">
        <v>212.65</v>
      </c>
      <c r="M642" s="54"/>
      <c r="N642" s="54"/>
      <c r="O642" s="54"/>
      <c r="P642" s="54"/>
      <c r="Q642" s="54"/>
      <c r="R642" s="54"/>
      <c r="S642" s="54"/>
      <c r="T642" s="54"/>
      <c r="U642" s="54"/>
      <c r="V642" s="54"/>
      <c r="W642" s="54"/>
      <c r="X642" s="54"/>
      <c r="Y642" s="54"/>
      <c r="Z642" s="54"/>
      <c r="AA642" s="54"/>
      <c r="AB642" s="54"/>
      <c r="AC642" s="54"/>
      <c r="AD642" s="54"/>
      <c r="AE642" s="54"/>
    </row>
    <row r="643" customFormat="false" ht="26.85" hidden="false" customHeight="false" outlineLevel="0" collapsed="false">
      <c r="A643" s="62"/>
      <c r="B643" s="228" t="s">
        <v>1208</v>
      </c>
      <c r="C643" s="229" t="n">
        <v>104173</v>
      </c>
      <c r="D643" s="228" t="s">
        <v>172</v>
      </c>
      <c r="E643" s="228" t="s">
        <v>1209</v>
      </c>
      <c r="F643" s="230" t="s">
        <v>174</v>
      </c>
      <c r="G643" s="231" t="n">
        <v>25</v>
      </c>
      <c r="H643" s="232" t="n">
        <f aca="false">TRUNC(L643*(1-$C$13),2)</f>
        <v>94.87</v>
      </c>
      <c r="I643" s="233" t="n">
        <f aca="false">TRUNC((H643*(1+'DADOS GERAIS'!C$19)),2)</f>
        <v>118.79</v>
      </c>
      <c r="J643" s="233" t="n">
        <f aca="false">TRUNC(G643*I643,2)</f>
        <v>2969.75</v>
      </c>
      <c r="K643" s="234" t="n">
        <f aca="false">J643/$J$1092</f>
        <v>0.000272304704606295</v>
      </c>
      <c r="L643" s="54" t="n">
        <v>94.87</v>
      </c>
      <c r="M643" s="54"/>
      <c r="N643" s="54"/>
      <c r="O643" s="54"/>
      <c r="P643" s="54"/>
      <c r="Q643" s="54"/>
      <c r="R643" s="54"/>
      <c r="S643" s="54"/>
      <c r="T643" s="54"/>
      <c r="U643" s="54"/>
      <c r="V643" s="54"/>
      <c r="W643" s="54"/>
      <c r="X643" s="54"/>
      <c r="Y643" s="54"/>
      <c r="Z643" s="54"/>
      <c r="AA643" s="54"/>
      <c r="AB643" s="54"/>
      <c r="AC643" s="54"/>
      <c r="AD643" s="54"/>
      <c r="AE643" s="54"/>
    </row>
    <row r="644" customFormat="false" ht="26.85" hidden="false" customHeight="false" outlineLevel="0" collapsed="false">
      <c r="A644" s="62"/>
      <c r="B644" s="228" t="s">
        <v>1210</v>
      </c>
      <c r="C644" s="229" t="s">
        <v>1131</v>
      </c>
      <c r="D644" s="228" t="s">
        <v>161</v>
      </c>
      <c r="E644" s="228" t="s">
        <v>1132</v>
      </c>
      <c r="F644" s="230" t="s">
        <v>216</v>
      </c>
      <c r="G644" s="231" t="n">
        <v>283.4</v>
      </c>
      <c r="H644" s="232" t="n">
        <f aca="false">TRUNC(L644*(1-$C$13),2)</f>
        <v>116.95</v>
      </c>
      <c r="I644" s="233" t="n">
        <f aca="false">TRUNC((H644*(1+'DADOS GERAIS'!C$19)),2)</f>
        <v>146.44</v>
      </c>
      <c r="J644" s="233" t="n">
        <f aca="false">TRUNC(G644*I644,2)</f>
        <v>41501.09</v>
      </c>
      <c r="K644" s="234" t="n">
        <f aca="false">J644/$J$1092</f>
        <v>0.00380535131014034</v>
      </c>
      <c r="L644" s="54" t="n">
        <v>116.95</v>
      </c>
      <c r="M644" s="54"/>
      <c r="N644" s="54"/>
      <c r="O644" s="54"/>
      <c r="P644" s="54"/>
      <c r="Q644" s="54"/>
      <c r="R644" s="54"/>
      <c r="S644" s="54"/>
      <c r="T644" s="54"/>
      <c r="U644" s="54"/>
      <c r="V644" s="54"/>
      <c r="W644" s="54"/>
      <c r="X644" s="54"/>
      <c r="Y644" s="54"/>
      <c r="Z644" s="54"/>
      <c r="AA644" s="54"/>
      <c r="AB644" s="54"/>
      <c r="AC644" s="54"/>
      <c r="AD644" s="54"/>
      <c r="AE644" s="54"/>
    </row>
    <row r="645" customFormat="false" ht="26.85" hidden="false" customHeight="false" outlineLevel="0" collapsed="false">
      <c r="A645" s="62"/>
      <c r="B645" s="228" t="s">
        <v>1211</v>
      </c>
      <c r="C645" s="229" t="s">
        <v>1212</v>
      </c>
      <c r="D645" s="228" t="s">
        <v>161</v>
      </c>
      <c r="E645" s="228" t="s">
        <v>1213</v>
      </c>
      <c r="F645" s="230" t="s">
        <v>216</v>
      </c>
      <c r="G645" s="231" t="n">
        <v>144.1</v>
      </c>
      <c r="H645" s="232" t="n">
        <f aca="false">TRUNC(L645*(1-$C$13),2)</f>
        <v>178.42</v>
      </c>
      <c r="I645" s="233" t="n">
        <f aca="false">TRUNC((H645*(1+'DADOS GERAIS'!C$19)),2)</f>
        <v>223.41</v>
      </c>
      <c r="J645" s="233" t="n">
        <f aca="false">TRUNC(G645*I645,2)</f>
        <v>32193.38</v>
      </c>
      <c r="K645" s="234" t="n">
        <f aca="false">J645/$J$1092</f>
        <v>0.00295190128164937</v>
      </c>
      <c r="L645" s="54" t="n">
        <v>178.42</v>
      </c>
      <c r="M645" s="54"/>
      <c r="N645" s="54"/>
      <c r="O645" s="54"/>
      <c r="P645" s="54"/>
      <c r="Q645" s="54"/>
      <c r="R645" s="54"/>
      <c r="S645" s="54"/>
      <c r="T645" s="54"/>
      <c r="U645" s="54"/>
      <c r="V645" s="54"/>
      <c r="W645" s="54"/>
      <c r="X645" s="54"/>
      <c r="Y645" s="54"/>
      <c r="Z645" s="54"/>
      <c r="AA645" s="54"/>
      <c r="AB645" s="54"/>
      <c r="AC645" s="54"/>
      <c r="AD645" s="54"/>
      <c r="AE645" s="54"/>
    </row>
    <row r="646" customFormat="false" ht="14.25" hidden="false" customHeight="false" outlineLevel="0" collapsed="false">
      <c r="A646" s="62"/>
      <c r="B646" s="228" t="s">
        <v>1214</v>
      </c>
      <c r="C646" s="229" t="n">
        <v>104086</v>
      </c>
      <c r="D646" s="228" t="s">
        <v>172</v>
      </c>
      <c r="E646" s="228" t="s">
        <v>1215</v>
      </c>
      <c r="F646" s="230" t="s">
        <v>216</v>
      </c>
      <c r="G646" s="231" t="n">
        <v>201.1</v>
      </c>
      <c r="H646" s="232" t="n">
        <f aca="false">TRUNC(L646*(1-$C$13),2)</f>
        <v>110.59</v>
      </c>
      <c r="I646" s="233" t="n">
        <f aca="false">TRUNC((H646*(1+'DADOS GERAIS'!C$19)),2)</f>
        <v>138.47</v>
      </c>
      <c r="J646" s="233" t="n">
        <f aca="false">TRUNC(G646*I646,2)</f>
        <v>27846.31</v>
      </c>
      <c r="K646" s="234" t="n">
        <f aca="false">J646/$J$1092</f>
        <v>0.00255330624427152</v>
      </c>
      <c r="L646" s="54" t="n">
        <v>110.59</v>
      </c>
      <c r="M646" s="54"/>
      <c r="N646" s="54"/>
      <c r="O646" s="54"/>
      <c r="P646" s="54"/>
      <c r="Q646" s="54"/>
      <c r="R646" s="54"/>
      <c r="S646" s="54"/>
      <c r="T646" s="54"/>
      <c r="U646" s="54"/>
      <c r="V646" s="54"/>
      <c r="W646" s="54"/>
      <c r="X646" s="54"/>
      <c r="Y646" s="54"/>
      <c r="Z646" s="54"/>
      <c r="AA646" s="54"/>
      <c r="AB646" s="54"/>
      <c r="AC646" s="54"/>
      <c r="AD646" s="54"/>
      <c r="AE646" s="54"/>
    </row>
    <row r="647" customFormat="false" ht="26.85" hidden="false" customHeight="false" outlineLevel="0" collapsed="false">
      <c r="A647" s="62"/>
      <c r="B647" s="228" t="s">
        <v>1216</v>
      </c>
      <c r="C647" s="229" t="n">
        <v>103952</v>
      </c>
      <c r="D647" s="228" t="s">
        <v>172</v>
      </c>
      <c r="E647" s="228" t="s">
        <v>1217</v>
      </c>
      <c r="F647" s="230" t="s">
        <v>174</v>
      </c>
      <c r="G647" s="231" t="n">
        <v>2</v>
      </c>
      <c r="H647" s="232" t="n">
        <f aca="false">TRUNC(L647*(1-$C$13),2)</f>
        <v>6.31</v>
      </c>
      <c r="I647" s="233" t="n">
        <f aca="false">TRUNC((H647*(1+'DADOS GERAIS'!C$19)),2)</f>
        <v>7.9</v>
      </c>
      <c r="J647" s="233" t="n">
        <f aca="false">TRUNC(G647*I647,2)</f>
        <v>15.8</v>
      </c>
      <c r="K647" s="234" t="n">
        <f aca="false">J647/$J$1092</f>
        <v>1.44874630281319E-006</v>
      </c>
      <c r="L647" s="54" t="n">
        <v>6.31</v>
      </c>
      <c r="M647" s="54"/>
      <c r="N647" s="54"/>
      <c r="O647" s="54"/>
      <c r="P647" s="54"/>
      <c r="Q647" s="54"/>
      <c r="R647" s="54"/>
      <c r="S647" s="54"/>
      <c r="T647" s="54"/>
      <c r="U647" s="54"/>
      <c r="V647" s="54"/>
      <c r="W647" s="54"/>
      <c r="X647" s="54"/>
      <c r="Y647" s="54"/>
      <c r="Z647" s="54"/>
      <c r="AA647" s="54"/>
      <c r="AB647" s="54"/>
      <c r="AC647" s="54"/>
      <c r="AD647" s="54"/>
      <c r="AE647" s="54"/>
    </row>
    <row r="648" customFormat="false" ht="26.85" hidden="false" customHeight="false" outlineLevel="0" collapsed="false">
      <c r="A648" s="62"/>
      <c r="B648" s="228" t="s">
        <v>1218</v>
      </c>
      <c r="C648" s="229" t="n">
        <v>89530</v>
      </c>
      <c r="D648" s="228" t="s">
        <v>172</v>
      </c>
      <c r="E648" s="228" t="s">
        <v>1049</v>
      </c>
      <c r="F648" s="230" t="s">
        <v>174</v>
      </c>
      <c r="G648" s="231" t="n">
        <v>2</v>
      </c>
      <c r="H648" s="232" t="n">
        <f aca="false">TRUNC(L648*(1-$C$13),2)</f>
        <v>18.97</v>
      </c>
      <c r="I648" s="233" t="n">
        <f aca="false">TRUNC((H648*(1+'DADOS GERAIS'!C$19)),2)</f>
        <v>23.75</v>
      </c>
      <c r="J648" s="233" t="n">
        <f aca="false">TRUNC(G648*I648,2)</f>
        <v>47.5</v>
      </c>
      <c r="K648" s="234" t="n">
        <f aca="false">J648/$J$1092</f>
        <v>4.35540818883712E-006</v>
      </c>
      <c r="L648" s="54" t="n">
        <v>18.97</v>
      </c>
      <c r="M648" s="54"/>
      <c r="N648" s="54"/>
      <c r="O648" s="54"/>
      <c r="P648" s="54"/>
      <c r="Q648" s="54"/>
      <c r="R648" s="54"/>
      <c r="S648" s="54"/>
      <c r="T648" s="54"/>
      <c r="U648" s="54"/>
      <c r="V648" s="54"/>
      <c r="W648" s="54"/>
      <c r="X648" s="54"/>
      <c r="Y648" s="54"/>
      <c r="Z648" s="54"/>
      <c r="AA648" s="54"/>
      <c r="AB648" s="54"/>
      <c r="AC648" s="54"/>
      <c r="AD648" s="54"/>
      <c r="AE648" s="54"/>
    </row>
    <row r="649" customFormat="false" ht="26.85" hidden="false" customHeight="false" outlineLevel="0" collapsed="false">
      <c r="A649" s="62"/>
      <c r="B649" s="228" t="s">
        <v>1219</v>
      </c>
      <c r="C649" s="229" t="n">
        <v>89489</v>
      </c>
      <c r="D649" s="228" t="s">
        <v>172</v>
      </c>
      <c r="E649" s="228" t="s">
        <v>1043</v>
      </c>
      <c r="F649" s="230" t="s">
        <v>174</v>
      </c>
      <c r="G649" s="231" t="n">
        <v>8</v>
      </c>
      <c r="H649" s="232" t="n">
        <f aca="false">TRUNC(L649*(1-$C$13),2)</f>
        <v>8.7</v>
      </c>
      <c r="I649" s="233" t="n">
        <f aca="false">TRUNC((H649*(1+'DADOS GERAIS'!C$19)),2)</f>
        <v>10.89</v>
      </c>
      <c r="J649" s="233" t="n">
        <f aca="false">TRUNC(G649*I649,2)</f>
        <v>87.12</v>
      </c>
      <c r="K649" s="234" t="n">
        <f aca="false">J649/$J$1092</f>
        <v>7.98827708234715E-006</v>
      </c>
      <c r="L649" s="54" t="n">
        <v>8.7</v>
      </c>
      <c r="M649" s="54"/>
      <c r="N649" s="54"/>
      <c r="O649" s="54"/>
      <c r="P649" s="54"/>
      <c r="Q649" s="54"/>
      <c r="R649" s="54"/>
      <c r="S649" s="54"/>
      <c r="T649" s="54"/>
      <c r="U649" s="54"/>
      <c r="V649" s="54"/>
      <c r="W649" s="54"/>
      <c r="X649" s="54"/>
      <c r="Y649" s="54"/>
      <c r="Z649" s="54"/>
      <c r="AA649" s="54"/>
      <c r="AB649" s="54"/>
      <c r="AC649" s="54"/>
      <c r="AD649" s="54"/>
      <c r="AE649" s="54"/>
    </row>
    <row r="650" customFormat="false" ht="26.85" hidden="false" customHeight="false" outlineLevel="0" collapsed="false">
      <c r="A650" s="62"/>
      <c r="B650" s="228" t="s">
        <v>1220</v>
      </c>
      <c r="C650" s="229" t="n">
        <v>89363</v>
      </c>
      <c r="D650" s="228" t="s">
        <v>172</v>
      </c>
      <c r="E650" s="228" t="s">
        <v>1221</v>
      </c>
      <c r="F650" s="230" t="s">
        <v>174</v>
      </c>
      <c r="G650" s="231" t="n">
        <v>5</v>
      </c>
      <c r="H650" s="232" t="n">
        <f aca="false">TRUNC(L650*(1-$C$13),2)</f>
        <v>11.14</v>
      </c>
      <c r="I650" s="233" t="n">
        <f aca="false">TRUNC((H650*(1+'DADOS GERAIS'!C$19)),2)</f>
        <v>13.94</v>
      </c>
      <c r="J650" s="233" t="n">
        <f aca="false">TRUNC(G650*I650,2)</f>
        <v>69.7</v>
      </c>
      <c r="K650" s="234" t="n">
        <f aca="false">J650/$J$1092</f>
        <v>6.39098843709363E-006</v>
      </c>
      <c r="L650" s="54" t="n">
        <v>11.14</v>
      </c>
      <c r="M650" s="54"/>
      <c r="N650" s="54"/>
      <c r="O650" s="54"/>
      <c r="P650" s="54"/>
      <c r="Q650" s="54"/>
      <c r="R650" s="54"/>
      <c r="S650" s="54"/>
      <c r="T650" s="54"/>
      <c r="U650" s="54"/>
      <c r="V650" s="54"/>
      <c r="W650" s="54"/>
      <c r="X650" s="54"/>
      <c r="Y650" s="54"/>
      <c r="Z650" s="54"/>
      <c r="AA650" s="54"/>
      <c r="AB650" s="54"/>
      <c r="AC650" s="54"/>
      <c r="AD650" s="54"/>
      <c r="AE650" s="54"/>
    </row>
    <row r="651" customFormat="false" ht="26.85" hidden="false" customHeight="false" outlineLevel="0" collapsed="false">
      <c r="A651" s="62"/>
      <c r="B651" s="228" t="s">
        <v>1222</v>
      </c>
      <c r="C651" s="229" t="n">
        <v>89408</v>
      </c>
      <c r="D651" s="228" t="s">
        <v>172</v>
      </c>
      <c r="E651" s="228" t="s">
        <v>1047</v>
      </c>
      <c r="F651" s="230" t="s">
        <v>174</v>
      </c>
      <c r="G651" s="231" t="n">
        <v>25</v>
      </c>
      <c r="H651" s="232" t="n">
        <f aca="false">TRUNC(L651*(1-$C$13),2)</f>
        <v>9.35</v>
      </c>
      <c r="I651" s="233" t="n">
        <f aca="false">TRUNC((H651*(1+'DADOS GERAIS'!C$19)),2)</f>
        <v>11.7</v>
      </c>
      <c r="J651" s="233" t="n">
        <f aca="false">TRUNC(G651*I651,2)</f>
        <v>292.5</v>
      </c>
      <c r="K651" s="234" t="n">
        <f aca="false">J651/$J$1092</f>
        <v>2.68201451628391E-005</v>
      </c>
      <c r="L651" s="54" t="n">
        <v>9.35</v>
      </c>
      <c r="M651" s="54"/>
      <c r="N651" s="54"/>
      <c r="O651" s="54"/>
      <c r="P651" s="54"/>
      <c r="Q651" s="54"/>
      <c r="R651" s="54"/>
      <c r="S651" s="54"/>
      <c r="T651" s="54"/>
      <c r="U651" s="54"/>
      <c r="V651" s="54"/>
      <c r="W651" s="54"/>
      <c r="X651" s="54"/>
      <c r="Y651" s="54"/>
      <c r="Z651" s="54"/>
      <c r="AA651" s="54"/>
      <c r="AB651" s="54"/>
      <c r="AC651" s="54"/>
      <c r="AD651" s="54"/>
      <c r="AE651" s="54"/>
    </row>
    <row r="652" customFormat="false" ht="26.85" hidden="false" customHeight="false" outlineLevel="0" collapsed="false">
      <c r="A652" s="62"/>
      <c r="B652" s="228" t="s">
        <v>1223</v>
      </c>
      <c r="C652" s="229" t="n">
        <v>89356</v>
      </c>
      <c r="D652" s="228" t="s">
        <v>172</v>
      </c>
      <c r="E652" s="228" t="s">
        <v>1053</v>
      </c>
      <c r="F652" s="230" t="s">
        <v>216</v>
      </c>
      <c r="G652" s="231" t="n">
        <v>362.9</v>
      </c>
      <c r="H652" s="232" t="n">
        <f aca="false">TRUNC(L652*(1-$C$13),2)</f>
        <v>25.26</v>
      </c>
      <c r="I652" s="233" t="n">
        <f aca="false">TRUNC((H652*(1+'DADOS GERAIS'!C$19)),2)</f>
        <v>31.63</v>
      </c>
      <c r="J652" s="233" t="n">
        <f aca="false">TRUNC(G652*I652,2)</f>
        <v>11478.52</v>
      </c>
      <c r="K652" s="234" t="n">
        <f aca="false">J652/$J$1092</f>
        <v>0.00105249768428907</v>
      </c>
      <c r="L652" s="54" t="n">
        <v>25.26</v>
      </c>
      <c r="M652" s="54"/>
      <c r="N652" s="54"/>
      <c r="O652" s="54"/>
      <c r="P652" s="54"/>
      <c r="Q652" s="54"/>
      <c r="R652" s="54"/>
      <c r="S652" s="54"/>
      <c r="T652" s="54"/>
      <c r="U652" s="54"/>
      <c r="V652" s="54"/>
      <c r="W652" s="54"/>
      <c r="X652" s="54"/>
      <c r="Y652" s="54"/>
      <c r="Z652" s="54"/>
      <c r="AA652" s="54"/>
      <c r="AB652" s="54"/>
      <c r="AC652" s="54"/>
      <c r="AD652" s="54"/>
      <c r="AE652" s="54"/>
    </row>
    <row r="653" customFormat="false" ht="26.85" hidden="false" customHeight="false" outlineLevel="0" collapsed="false">
      <c r="A653" s="62"/>
      <c r="B653" s="228" t="s">
        <v>1224</v>
      </c>
      <c r="C653" s="229" t="n">
        <v>89869</v>
      </c>
      <c r="D653" s="228" t="s">
        <v>172</v>
      </c>
      <c r="E653" s="228" t="s">
        <v>1055</v>
      </c>
      <c r="F653" s="230" t="s">
        <v>174</v>
      </c>
      <c r="G653" s="231" t="n">
        <v>35</v>
      </c>
      <c r="H653" s="232" t="n">
        <f aca="false">TRUNC(L653*(1-$C$13),2)</f>
        <v>11.16</v>
      </c>
      <c r="I653" s="233" t="n">
        <f aca="false">TRUNC((H653*(1+'DADOS GERAIS'!C$19)),2)</f>
        <v>13.97</v>
      </c>
      <c r="J653" s="233" t="n">
        <f aca="false">TRUNC(G653*I653,2)</f>
        <v>488.95</v>
      </c>
      <c r="K653" s="234" t="n">
        <f aca="false">J653/$J$1092</f>
        <v>4.48331965038297E-005</v>
      </c>
      <c r="L653" s="54" t="n">
        <v>11.16</v>
      </c>
      <c r="M653" s="54"/>
      <c r="N653" s="54"/>
      <c r="O653" s="54"/>
      <c r="P653" s="54"/>
      <c r="Q653" s="54"/>
      <c r="R653" s="54"/>
      <c r="S653" s="54"/>
      <c r="T653" s="54"/>
      <c r="U653" s="54"/>
      <c r="V653" s="54"/>
      <c r="W653" s="54"/>
      <c r="X653" s="54"/>
      <c r="Y653" s="54"/>
      <c r="Z653" s="54"/>
      <c r="AA653" s="54"/>
      <c r="AB653" s="54"/>
      <c r="AC653" s="54"/>
      <c r="AD653" s="54"/>
      <c r="AE653" s="54"/>
    </row>
    <row r="654" customFormat="false" ht="14.25" hidden="false" customHeight="false" outlineLevel="0" collapsed="false">
      <c r="A654" s="62"/>
      <c r="B654" s="222" t="s">
        <v>1225</v>
      </c>
      <c r="C654" s="222"/>
      <c r="D654" s="222"/>
      <c r="E654" s="222" t="s">
        <v>1226</v>
      </c>
      <c r="F654" s="222"/>
      <c r="G654" s="223"/>
      <c r="H654" s="224"/>
      <c r="I654" s="222"/>
      <c r="J654" s="225" t="n">
        <f aca="false">SUM(J655:J690)</f>
        <v>84573.1</v>
      </c>
      <c r="K654" s="239" t="n">
        <f aca="false">J654/$J$1092</f>
        <v>0.00775474467990191</v>
      </c>
      <c r="L654" s="54"/>
      <c r="M654" s="54"/>
      <c r="N654" s="54"/>
      <c r="O654" s="54"/>
      <c r="P654" s="54"/>
      <c r="Q654" s="54"/>
      <c r="R654" s="54"/>
      <c r="S654" s="54"/>
      <c r="T654" s="54"/>
      <c r="U654" s="54"/>
      <c r="V654" s="54"/>
      <c r="W654" s="54"/>
      <c r="X654" s="54"/>
      <c r="Y654" s="54"/>
      <c r="Z654" s="54"/>
      <c r="AA654" s="54"/>
      <c r="AB654" s="54"/>
      <c r="AC654" s="54"/>
      <c r="AD654" s="54"/>
      <c r="AE654" s="54"/>
    </row>
    <row r="655" customFormat="false" ht="26.85" hidden="false" customHeight="false" outlineLevel="0" collapsed="false">
      <c r="A655" s="62"/>
      <c r="B655" s="228" t="s">
        <v>1227</v>
      </c>
      <c r="C655" s="229" t="s">
        <v>1228</v>
      </c>
      <c r="D655" s="228" t="s">
        <v>161</v>
      </c>
      <c r="E655" s="228" t="s">
        <v>1229</v>
      </c>
      <c r="F655" s="230" t="s">
        <v>174</v>
      </c>
      <c r="G655" s="231" t="n">
        <v>17</v>
      </c>
      <c r="H655" s="232" t="n">
        <f aca="false">TRUNC(L655*(1-$C$13),2)</f>
        <v>19.1</v>
      </c>
      <c r="I655" s="233" t="n">
        <f aca="false">TRUNC((H655*(1+'DADOS GERAIS'!C$19)),2)</f>
        <v>23.91</v>
      </c>
      <c r="J655" s="233" t="n">
        <f aca="false">TRUNC(G655*I655,2)</f>
        <v>406.47</v>
      </c>
      <c r="K655" s="234" t="n">
        <f aca="false">J655/$J$1092</f>
        <v>3.72703740319289E-005</v>
      </c>
      <c r="L655" s="54" t="n">
        <v>19.1</v>
      </c>
      <c r="M655" s="54"/>
      <c r="N655" s="54"/>
      <c r="O655" s="54"/>
      <c r="P655" s="54"/>
      <c r="Q655" s="54"/>
      <c r="R655" s="54"/>
      <c r="S655" s="54"/>
      <c r="T655" s="54"/>
      <c r="U655" s="54"/>
      <c r="V655" s="54"/>
      <c r="W655" s="54"/>
      <c r="X655" s="54"/>
      <c r="Y655" s="54"/>
      <c r="Z655" s="54"/>
      <c r="AA655" s="54"/>
      <c r="AB655" s="54"/>
      <c r="AC655" s="54"/>
      <c r="AD655" s="54"/>
      <c r="AE655" s="54"/>
    </row>
    <row r="656" customFormat="false" ht="14.25" hidden="false" customHeight="false" outlineLevel="0" collapsed="false">
      <c r="A656" s="62"/>
      <c r="B656" s="228" t="s">
        <v>1230</v>
      </c>
      <c r="C656" s="229" t="n">
        <v>55861</v>
      </c>
      <c r="D656" s="228" t="s">
        <v>453</v>
      </c>
      <c r="E656" s="228" t="s">
        <v>1231</v>
      </c>
      <c r="F656" s="230" t="s">
        <v>174</v>
      </c>
      <c r="G656" s="231" t="n">
        <v>15</v>
      </c>
      <c r="H656" s="232" t="n">
        <f aca="false">TRUNC(L656*(1-$C$13),2)</f>
        <v>155.99</v>
      </c>
      <c r="I656" s="256" t="n">
        <f aca="false">TRUNC((H656*(1+'DADOS GERAIS'!C$19)),2)</f>
        <v>195.32</v>
      </c>
      <c r="J656" s="256" t="n">
        <f aca="false">TRUNC(G656*I656,2)</f>
        <v>2929.8</v>
      </c>
      <c r="K656" s="234" t="n">
        <f aca="false">J656/$J$1092</f>
        <v>0.000268641577087474</v>
      </c>
      <c r="L656" s="54" t="n">
        <v>155.99</v>
      </c>
      <c r="M656" s="54"/>
      <c r="N656" s="54"/>
      <c r="O656" s="54"/>
      <c r="P656" s="54"/>
      <c r="Q656" s="54"/>
      <c r="R656" s="54"/>
      <c r="S656" s="54"/>
      <c r="T656" s="54"/>
      <c r="U656" s="54"/>
      <c r="V656" s="54"/>
      <c r="W656" s="54"/>
      <c r="X656" s="54"/>
      <c r="Y656" s="54"/>
      <c r="Z656" s="54"/>
      <c r="AA656" s="54"/>
      <c r="AB656" s="54"/>
      <c r="AC656" s="54"/>
      <c r="AD656" s="54"/>
      <c r="AE656" s="54"/>
    </row>
    <row r="657" customFormat="false" ht="26.85" hidden="false" customHeight="false" outlineLevel="0" collapsed="false">
      <c r="A657" s="62"/>
      <c r="B657" s="228" t="s">
        <v>1232</v>
      </c>
      <c r="C657" s="229" t="s">
        <v>1233</v>
      </c>
      <c r="D657" s="228" t="s">
        <v>161</v>
      </c>
      <c r="E657" s="228" t="s">
        <v>1234</v>
      </c>
      <c r="F657" s="230" t="s">
        <v>174</v>
      </c>
      <c r="G657" s="231" t="n">
        <v>2</v>
      </c>
      <c r="H657" s="232" t="n">
        <f aca="false">TRUNC(L657*(1-$C$13),2)</f>
        <v>22.44</v>
      </c>
      <c r="I657" s="233" t="n">
        <f aca="false">TRUNC((H657*(1+'DADOS GERAIS'!C$19)),2)</f>
        <v>28.09</v>
      </c>
      <c r="J657" s="233" t="n">
        <f aca="false">TRUNC(G657*I657,2)</f>
        <v>56.18</v>
      </c>
      <c r="K657" s="234" t="n">
        <f aca="false">J657/$J$1092</f>
        <v>5.15130172734462E-006</v>
      </c>
      <c r="L657" s="54" t="n">
        <v>22.44</v>
      </c>
      <c r="M657" s="54"/>
      <c r="N657" s="54"/>
      <c r="O657" s="54"/>
      <c r="P657" s="54"/>
      <c r="Q657" s="54"/>
      <c r="R657" s="54"/>
      <c r="S657" s="54"/>
      <c r="T657" s="54"/>
      <c r="U657" s="54"/>
      <c r="V657" s="54"/>
      <c r="W657" s="54"/>
      <c r="X657" s="54"/>
      <c r="Y657" s="54"/>
      <c r="Z657" s="54"/>
      <c r="AA657" s="54"/>
      <c r="AB657" s="54"/>
      <c r="AC657" s="54"/>
      <c r="AD657" s="54"/>
      <c r="AE657" s="54"/>
    </row>
    <row r="658" customFormat="false" ht="26.85" hidden="false" customHeight="false" outlineLevel="0" collapsed="false">
      <c r="A658" s="62"/>
      <c r="B658" s="228" t="s">
        <v>1235</v>
      </c>
      <c r="C658" s="229" t="s">
        <v>1236</v>
      </c>
      <c r="D658" s="228" t="s">
        <v>161</v>
      </c>
      <c r="E658" s="228" t="s">
        <v>1237</v>
      </c>
      <c r="F658" s="230" t="s">
        <v>174</v>
      </c>
      <c r="G658" s="231" t="n">
        <v>6</v>
      </c>
      <c r="H658" s="232" t="n">
        <f aca="false">TRUNC(L658*(1-$C$13),2)</f>
        <v>24.88</v>
      </c>
      <c r="I658" s="233" t="n">
        <f aca="false">TRUNC((H658*(1+'DADOS GERAIS'!C$19)),2)</f>
        <v>31.15</v>
      </c>
      <c r="J658" s="233" t="n">
        <f aca="false">TRUNC(G658*I658,2)</f>
        <v>186.9</v>
      </c>
      <c r="K658" s="234" t="n">
        <f aca="false">J658/$J$1092</f>
        <v>1.71373850630244E-005</v>
      </c>
      <c r="L658" s="54" t="n">
        <v>24.88</v>
      </c>
      <c r="M658" s="54"/>
      <c r="N658" s="54"/>
      <c r="O658" s="54"/>
      <c r="P658" s="54"/>
      <c r="Q658" s="54"/>
      <c r="R658" s="54"/>
      <c r="S658" s="54"/>
      <c r="T658" s="54"/>
      <c r="U658" s="54"/>
      <c r="V658" s="54"/>
      <c r="W658" s="54"/>
      <c r="X658" s="54"/>
      <c r="Y658" s="54"/>
      <c r="Z658" s="54"/>
      <c r="AA658" s="54"/>
      <c r="AB658" s="54"/>
      <c r="AC658" s="54"/>
      <c r="AD658" s="54"/>
      <c r="AE658" s="54"/>
    </row>
    <row r="659" customFormat="false" ht="26.85" hidden="false" customHeight="false" outlineLevel="0" collapsed="false">
      <c r="A659" s="62"/>
      <c r="B659" s="228" t="s">
        <v>1238</v>
      </c>
      <c r="C659" s="229" t="s">
        <v>1239</v>
      </c>
      <c r="D659" s="228" t="s">
        <v>161</v>
      </c>
      <c r="E659" s="228" t="s">
        <v>1240</v>
      </c>
      <c r="F659" s="230" t="s">
        <v>174</v>
      </c>
      <c r="G659" s="231" t="n">
        <v>1</v>
      </c>
      <c r="H659" s="232" t="n">
        <f aca="false">TRUNC(L659*(1-$C$13),2)</f>
        <v>24.88</v>
      </c>
      <c r="I659" s="233" t="n">
        <f aca="false">TRUNC((H659*(1+'DADOS GERAIS'!C$19)),2)</f>
        <v>31.15</v>
      </c>
      <c r="J659" s="233" t="n">
        <f aca="false">TRUNC(G659*I659,2)</f>
        <v>31.15</v>
      </c>
      <c r="K659" s="234" t="n">
        <f aca="false">J659/$J$1092</f>
        <v>2.8562308438374E-006</v>
      </c>
      <c r="L659" s="54" t="n">
        <v>24.88</v>
      </c>
      <c r="M659" s="54"/>
      <c r="N659" s="54"/>
      <c r="O659" s="54"/>
      <c r="P659" s="54"/>
      <c r="Q659" s="54"/>
      <c r="R659" s="54"/>
      <c r="S659" s="54"/>
      <c r="T659" s="54"/>
      <c r="U659" s="54"/>
      <c r="V659" s="54"/>
      <c r="W659" s="54"/>
      <c r="X659" s="54"/>
      <c r="Y659" s="54"/>
      <c r="Z659" s="54"/>
      <c r="AA659" s="54"/>
      <c r="AB659" s="54"/>
      <c r="AC659" s="54"/>
      <c r="AD659" s="54"/>
      <c r="AE659" s="54"/>
    </row>
    <row r="660" customFormat="false" ht="26.85" hidden="false" customHeight="false" outlineLevel="0" collapsed="false">
      <c r="A660" s="62"/>
      <c r="B660" s="228" t="s">
        <v>1241</v>
      </c>
      <c r="C660" s="229" t="s">
        <v>1242</v>
      </c>
      <c r="D660" s="228" t="s">
        <v>161</v>
      </c>
      <c r="E660" s="228" t="s">
        <v>1243</v>
      </c>
      <c r="F660" s="230" t="s">
        <v>174</v>
      </c>
      <c r="G660" s="231" t="n">
        <v>15</v>
      </c>
      <c r="H660" s="232" t="n">
        <f aca="false">TRUNC(L660*(1-$C$13),2)</f>
        <v>17.74</v>
      </c>
      <c r="I660" s="233" t="n">
        <f aca="false">TRUNC((H660*(1+'DADOS GERAIS'!C$19)),2)</f>
        <v>22.21</v>
      </c>
      <c r="J660" s="233" t="n">
        <f aca="false">TRUNC(G660*I660,2)</f>
        <v>333.15</v>
      </c>
      <c r="K660" s="234" t="n">
        <f aca="false">J660/$J$1092</f>
        <v>3.05474576444439E-005</v>
      </c>
      <c r="L660" s="54" t="n">
        <v>17.74</v>
      </c>
      <c r="M660" s="54"/>
      <c r="N660" s="54"/>
      <c r="O660" s="54"/>
      <c r="P660" s="54"/>
      <c r="Q660" s="54"/>
      <c r="R660" s="54"/>
      <c r="S660" s="54"/>
      <c r="T660" s="54"/>
      <c r="U660" s="54"/>
      <c r="V660" s="54"/>
      <c r="W660" s="54"/>
      <c r="X660" s="54"/>
      <c r="Y660" s="54"/>
      <c r="Z660" s="54"/>
      <c r="AA660" s="54"/>
      <c r="AB660" s="54"/>
      <c r="AC660" s="54"/>
      <c r="AD660" s="54"/>
      <c r="AE660" s="54"/>
    </row>
    <row r="661" customFormat="false" ht="26.85" hidden="false" customHeight="false" outlineLevel="0" collapsed="false">
      <c r="A661" s="62"/>
      <c r="B661" s="228" t="s">
        <v>1244</v>
      </c>
      <c r="C661" s="229" t="s">
        <v>1245</v>
      </c>
      <c r="D661" s="228" t="s">
        <v>161</v>
      </c>
      <c r="E661" s="228" t="s">
        <v>1246</v>
      </c>
      <c r="F661" s="230" t="s">
        <v>174</v>
      </c>
      <c r="G661" s="231" t="n">
        <v>5</v>
      </c>
      <c r="H661" s="232" t="n">
        <f aca="false">TRUNC(L661*(1-$C$13),2)</f>
        <v>22.44</v>
      </c>
      <c r="I661" s="233" t="n">
        <f aca="false">TRUNC((H661*(1+'DADOS GERAIS'!C$19)),2)</f>
        <v>28.09</v>
      </c>
      <c r="J661" s="233" t="n">
        <f aca="false">TRUNC(G661*I661,2)</f>
        <v>140.45</v>
      </c>
      <c r="K661" s="234" t="n">
        <f aca="false">J661/$J$1092</f>
        <v>1.28782543183615E-005</v>
      </c>
      <c r="L661" s="54" t="n">
        <v>22.44</v>
      </c>
      <c r="M661" s="54"/>
      <c r="N661" s="54"/>
      <c r="O661" s="54"/>
      <c r="P661" s="54"/>
      <c r="Q661" s="54"/>
      <c r="R661" s="54"/>
      <c r="S661" s="54"/>
      <c r="T661" s="54"/>
      <c r="U661" s="54"/>
      <c r="V661" s="54"/>
      <c r="W661" s="54"/>
      <c r="X661" s="54"/>
      <c r="Y661" s="54"/>
      <c r="Z661" s="54"/>
      <c r="AA661" s="54"/>
      <c r="AB661" s="54"/>
      <c r="AC661" s="54"/>
      <c r="AD661" s="54"/>
      <c r="AE661" s="54"/>
    </row>
    <row r="662" customFormat="false" ht="26.85" hidden="false" customHeight="false" outlineLevel="0" collapsed="false">
      <c r="A662" s="62"/>
      <c r="B662" s="228" t="s">
        <v>1247</v>
      </c>
      <c r="C662" s="229" t="s">
        <v>1248</v>
      </c>
      <c r="D662" s="228" t="s">
        <v>161</v>
      </c>
      <c r="E662" s="228" t="s">
        <v>1249</v>
      </c>
      <c r="F662" s="230" t="s">
        <v>174</v>
      </c>
      <c r="G662" s="231" t="n">
        <v>6</v>
      </c>
      <c r="H662" s="232" t="n">
        <f aca="false">TRUNC(L662*(1-$C$13),2)</f>
        <v>33.56</v>
      </c>
      <c r="I662" s="233" t="n">
        <f aca="false">TRUNC((H662*(1+'DADOS GERAIS'!C$19)),2)</f>
        <v>42.02</v>
      </c>
      <c r="J662" s="233" t="n">
        <f aca="false">TRUNC(G662*I662,2)</f>
        <v>252.12</v>
      </c>
      <c r="K662" s="234" t="n">
        <f aca="false">J662/$J$1092</f>
        <v>2.31175897383077E-005</v>
      </c>
      <c r="L662" s="54" t="n">
        <v>33.56</v>
      </c>
      <c r="M662" s="54"/>
      <c r="N662" s="54"/>
      <c r="O662" s="54"/>
      <c r="P662" s="54"/>
      <c r="Q662" s="54"/>
      <c r="R662" s="54"/>
      <c r="S662" s="54"/>
      <c r="T662" s="54"/>
      <c r="U662" s="54"/>
      <c r="V662" s="54"/>
      <c r="W662" s="54"/>
      <c r="X662" s="54"/>
      <c r="Y662" s="54"/>
      <c r="Z662" s="54"/>
      <c r="AA662" s="54"/>
      <c r="AB662" s="54"/>
      <c r="AC662" s="54"/>
      <c r="AD662" s="54"/>
      <c r="AE662" s="54"/>
    </row>
    <row r="663" customFormat="false" ht="14.25" hidden="false" customHeight="false" outlineLevel="0" collapsed="false">
      <c r="A663" s="62"/>
      <c r="B663" s="228" t="s">
        <v>1250</v>
      </c>
      <c r="C663" s="229" t="s">
        <v>1251</v>
      </c>
      <c r="D663" s="228" t="s">
        <v>161</v>
      </c>
      <c r="E663" s="228" t="s">
        <v>1252</v>
      </c>
      <c r="F663" s="230" t="s">
        <v>216</v>
      </c>
      <c r="G663" s="231" t="n">
        <v>100</v>
      </c>
      <c r="H663" s="232" t="n">
        <f aca="false">TRUNC(L663*(1-$C$13),2)</f>
        <v>4.18</v>
      </c>
      <c r="I663" s="233" t="n">
        <f aca="false">TRUNC((H663*(1+'DADOS GERAIS'!C$19)),2)</f>
        <v>5.23</v>
      </c>
      <c r="J663" s="233" t="n">
        <f aca="false">TRUNC(G663*I663,2)</f>
        <v>523</v>
      </c>
      <c r="K663" s="234" t="n">
        <f aca="false">J663/$J$1092</f>
        <v>4.79553364791961E-005</v>
      </c>
      <c r="L663" s="54" t="n">
        <v>4.18</v>
      </c>
      <c r="M663" s="54"/>
      <c r="N663" s="54"/>
      <c r="O663" s="54"/>
      <c r="P663" s="54"/>
      <c r="Q663" s="54"/>
      <c r="R663" s="54"/>
      <c r="S663" s="54"/>
      <c r="T663" s="54"/>
      <c r="U663" s="54"/>
      <c r="V663" s="54"/>
      <c r="W663" s="54"/>
      <c r="X663" s="54"/>
      <c r="Y663" s="54"/>
      <c r="Z663" s="54"/>
      <c r="AA663" s="54"/>
      <c r="AB663" s="54"/>
      <c r="AC663" s="54"/>
      <c r="AD663" s="54"/>
      <c r="AE663" s="54"/>
    </row>
    <row r="664" customFormat="false" ht="26.85" hidden="false" customHeight="false" outlineLevel="0" collapsed="false">
      <c r="A664" s="62"/>
      <c r="B664" s="228" t="s">
        <v>1253</v>
      </c>
      <c r="C664" s="229" t="s">
        <v>1254</v>
      </c>
      <c r="D664" s="228" t="s">
        <v>161</v>
      </c>
      <c r="E664" s="228" t="s">
        <v>1255</v>
      </c>
      <c r="F664" s="230" t="s">
        <v>174</v>
      </c>
      <c r="G664" s="231" t="n">
        <v>16</v>
      </c>
      <c r="H664" s="232" t="n">
        <f aca="false">TRUNC(L664*(1-$C$13),2)</f>
        <v>24.88</v>
      </c>
      <c r="I664" s="233" t="n">
        <f aca="false">TRUNC((H664*(1+'DADOS GERAIS'!C$19)),2)</f>
        <v>31.15</v>
      </c>
      <c r="J664" s="233" t="n">
        <f aca="false">TRUNC(G664*I664,2)</f>
        <v>498.4</v>
      </c>
      <c r="K664" s="234" t="n">
        <f aca="false">J664/$J$1092</f>
        <v>4.56996935013983E-005</v>
      </c>
      <c r="L664" s="54" t="n">
        <v>24.88</v>
      </c>
      <c r="M664" s="54"/>
      <c r="N664" s="54"/>
      <c r="O664" s="54"/>
      <c r="P664" s="54"/>
      <c r="Q664" s="54"/>
      <c r="R664" s="54"/>
      <c r="S664" s="54"/>
      <c r="T664" s="54"/>
      <c r="U664" s="54"/>
      <c r="V664" s="54"/>
      <c r="W664" s="54"/>
      <c r="X664" s="54"/>
      <c r="Y664" s="54"/>
      <c r="Z664" s="54"/>
      <c r="AA664" s="54"/>
      <c r="AB664" s="54"/>
      <c r="AC664" s="54"/>
      <c r="AD664" s="54"/>
      <c r="AE664" s="54"/>
    </row>
    <row r="665" customFormat="false" ht="26.85" hidden="false" customHeight="false" outlineLevel="0" collapsed="false">
      <c r="A665" s="62"/>
      <c r="B665" s="228" t="s">
        <v>1256</v>
      </c>
      <c r="C665" s="229" t="s">
        <v>1257</v>
      </c>
      <c r="D665" s="228" t="s">
        <v>161</v>
      </c>
      <c r="E665" s="228" t="s">
        <v>1258</v>
      </c>
      <c r="F665" s="230" t="s">
        <v>174</v>
      </c>
      <c r="G665" s="231" t="n">
        <v>76</v>
      </c>
      <c r="H665" s="232" t="n">
        <f aca="false">TRUNC(L665*(1-$C$13),2)</f>
        <v>31.34</v>
      </c>
      <c r="I665" s="233" t="n">
        <f aca="false">TRUNC((H665*(1+'DADOS GERAIS'!C$19)),2)</f>
        <v>39.24</v>
      </c>
      <c r="J665" s="233" t="n">
        <f aca="false">TRUNC(G665*I665,2)</f>
        <v>2982.24</v>
      </c>
      <c r="K665" s="234" t="n">
        <f aca="false">J665/$J$1092</f>
        <v>0.00027344994772795</v>
      </c>
      <c r="L665" s="54" t="n">
        <v>31.34</v>
      </c>
      <c r="M665" s="54"/>
      <c r="N665" s="54"/>
      <c r="O665" s="54"/>
      <c r="P665" s="54"/>
      <c r="Q665" s="54"/>
      <c r="R665" s="54"/>
      <c r="S665" s="54"/>
      <c r="T665" s="54"/>
      <c r="U665" s="54"/>
      <c r="V665" s="54"/>
      <c r="W665" s="54"/>
      <c r="X665" s="54"/>
      <c r="Y665" s="54"/>
      <c r="Z665" s="54"/>
      <c r="AA665" s="54"/>
      <c r="AB665" s="54"/>
      <c r="AC665" s="54"/>
      <c r="AD665" s="54"/>
      <c r="AE665" s="54"/>
    </row>
    <row r="666" customFormat="false" ht="14.25" hidden="false" customHeight="false" outlineLevel="0" collapsed="false">
      <c r="A666" s="62"/>
      <c r="B666" s="228" t="s">
        <v>1259</v>
      </c>
      <c r="C666" s="229" t="s">
        <v>1260</v>
      </c>
      <c r="D666" s="228" t="s">
        <v>161</v>
      </c>
      <c r="E666" s="228" t="s">
        <v>1261</v>
      </c>
      <c r="F666" s="230" t="s">
        <v>174</v>
      </c>
      <c r="G666" s="231" t="n">
        <v>71</v>
      </c>
      <c r="H666" s="232" t="n">
        <f aca="false">TRUNC(L666*(1-$C$13),2)</f>
        <v>33.11</v>
      </c>
      <c r="I666" s="233" t="n">
        <f aca="false">TRUNC((H666*(1+'DADOS GERAIS'!C$19)),2)</f>
        <v>41.45</v>
      </c>
      <c r="J666" s="233" t="n">
        <f aca="false">TRUNC(G666*I666,2)</f>
        <v>2942.95</v>
      </c>
      <c r="K666" s="234" t="n">
        <f aca="false">J666/$J$1092</f>
        <v>0.000269847337459752</v>
      </c>
      <c r="L666" s="54" t="n">
        <v>33.11</v>
      </c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A666" s="54"/>
      <c r="AB666" s="54"/>
      <c r="AC666" s="54"/>
      <c r="AD666" s="54"/>
      <c r="AE666" s="54"/>
    </row>
    <row r="667" customFormat="false" ht="26.85" hidden="false" customHeight="false" outlineLevel="0" collapsed="false">
      <c r="A667" s="62"/>
      <c r="B667" s="228" t="s">
        <v>1262</v>
      </c>
      <c r="C667" s="229" t="s">
        <v>1263</v>
      </c>
      <c r="D667" s="228" t="s">
        <v>161</v>
      </c>
      <c r="E667" s="228" t="s">
        <v>1264</v>
      </c>
      <c r="F667" s="230" t="s">
        <v>174</v>
      </c>
      <c r="G667" s="231" t="n">
        <v>3</v>
      </c>
      <c r="H667" s="232" t="n">
        <f aca="false">TRUNC(L667*(1-$C$13),2)</f>
        <v>220.51</v>
      </c>
      <c r="I667" s="233" t="n">
        <f aca="false">TRUNC((H667*(1+'DADOS GERAIS'!C$19)),2)</f>
        <v>276.12</v>
      </c>
      <c r="J667" s="233" t="n">
        <f aca="false">TRUNC(G667*I667,2)</f>
        <v>828.36</v>
      </c>
      <c r="K667" s="234" t="n">
        <f aca="false">J667/$J$1092</f>
        <v>7.59546511011603E-005</v>
      </c>
      <c r="L667" s="54" t="n">
        <v>220.51</v>
      </c>
      <c r="M667" s="54"/>
      <c r="N667" s="54"/>
      <c r="O667" s="54"/>
      <c r="P667" s="54"/>
      <c r="Q667" s="54"/>
      <c r="R667" s="54"/>
      <c r="S667" s="54"/>
      <c r="T667" s="54"/>
      <c r="U667" s="54"/>
      <c r="V667" s="54"/>
      <c r="W667" s="54"/>
      <c r="X667" s="54"/>
      <c r="Y667" s="54"/>
      <c r="Z667" s="54"/>
      <c r="AA667" s="54"/>
      <c r="AB667" s="54"/>
      <c r="AC667" s="54"/>
      <c r="AD667" s="54"/>
      <c r="AE667" s="54"/>
    </row>
    <row r="668" customFormat="false" ht="26.85" hidden="false" customHeight="false" outlineLevel="0" collapsed="false">
      <c r="A668" s="62"/>
      <c r="B668" s="228" t="s">
        <v>1265</v>
      </c>
      <c r="C668" s="229" t="s">
        <v>1266</v>
      </c>
      <c r="D668" s="228" t="s">
        <v>161</v>
      </c>
      <c r="E668" s="228" t="s">
        <v>1267</v>
      </c>
      <c r="F668" s="230" t="s">
        <v>174</v>
      </c>
      <c r="G668" s="231" t="n">
        <v>2</v>
      </c>
      <c r="H668" s="232" t="n">
        <f aca="false">TRUNC(L668*(1-$C$13),2)</f>
        <v>474.08</v>
      </c>
      <c r="I668" s="233" t="n">
        <f aca="false">TRUNC((H668*(1+'DADOS GERAIS'!C$19)),2)</f>
        <v>593.63</v>
      </c>
      <c r="J668" s="233" t="n">
        <f aca="false">TRUNC(G668*I668,2)</f>
        <v>1187.26</v>
      </c>
      <c r="K668" s="234" t="n">
        <f aca="false">J668/$J$1092</f>
        <v>0.000108863198447974</v>
      </c>
      <c r="L668" s="54" t="n">
        <v>474.08</v>
      </c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A668" s="54"/>
      <c r="AB668" s="54"/>
      <c r="AC668" s="54"/>
      <c r="AD668" s="54"/>
      <c r="AE668" s="54"/>
    </row>
    <row r="669" customFormat="false" ht="26.85" hidden="false" customHeight="false" outlineLevel="0" collapsed="false">
      <c r="A669" s="62"/>
      <c r="B669" s="228" t="s">
        <v>1268</v>
      </c>
      <c r="C669" s="229" t="s">
        <v>1269</v>
      </c>
      <c r="D669" s="228" t="s">
        <v>161</v>
      </c>
      <c r="E669" s="228" t="s">
        <v>1270</v>
      </c>
      <c r="F669" s="230" t="s">
        <v>174</v>
      </c>
      <c r="G669" s="231" t="n">
        <v>1</v>
      </c>
      <c r="H669" s="232" t="n">
        <f aca="false">TRUNC(L669*(1-$C$13),2)</f>
        <v>6758.45</v>
      </c>
      <c r="I669" s="233" t="n">
        <f aca="false">TRUNC((H669*(1+'DADOS GERAIS'!C$19)),2)</f>
        <v>8462.85</v>
      </c>
      <c r="J669" s="233" t="n">
        <f aca="false">TRUNC(G669*I669,2)</f>
        <v>8462.85</v>
      </c>
      <c r="K669" s="234" t="n">
        <f aca="false">J669/$J$1092</f>
        <v>0.000775982446124215</v>
      </c>
      <c r="L669" s="54" t="n">
        <v>6758.45</v>
      </c>
      <c r="M669" s="54"/>
      <c r="N669" s="54"/>
      <c r="O669" s="54"/>
      <c r="P669" s="54"/>
      <c r="Q669" s="54"/>
      <c r="R669" s="54"/>
      <c r="S669" s="54"/>
      <c r="T669" s="54"/>
      <c r="U669" s="54"/>
      <c r="V669" s="54"/>
      <c r="W669" s="54"/>
      <c r="X669" s="54"/>
      <c r="Y669" s="54"/>
      <c r="Z669" s="54"/>
      <c r="AA669" s="54"/>
      <c r="AB669" s="54"/>
      <c r="AC669" s="54"/>
      <c r="AD669" s="54"/>
      <c r="AE669" s="54"/>
    </row>
    <row r="670" customFormat="false" ht="14.25" hidden="false" customHeight="false" outlineLevel="0" collapsed="false">
      <c r="A670" s="62"/>
      <c r="B670" s="228" t="s">
        <v>1271</v>
      </c>
      <c r="C670" s="229" t="s">
        <v>1272</v>
      </c>
      <c r="D670" s="228" t="s">
        <v>161</v>
      </c>
      <c r="E670" s="228" t="s">
        <v>1273</v>
      </c>
      <c r="F670" s="230" t="s">
        <v>174</v>
      </c>
      <c r="G670" s="231" t="n">
        <v>2</v>
      </c>
      <c r="H670" s="232" t="n">
        <f aca="false">TRUNC(L670*(1-$C$13),2)</f>
        <v>451.65</v>
      </c>
      <c r="I670" s="233" t="n">
        <f aca="false">TRUNC((H670*(1+'DADOS GERAIS'!C$19)),2)</f>
        <v>565.55</v>
      </c>
      <c r="J670" s="233" t="n">
        <f aca="false">TRUNC(G670*I670,2)</f>
        <v>1131.1</v>
      </c>
      <c r="K670" s="234" t="n">
        <f aca="false">J670/$J$1092</f>
        <v>0.000103713730576709</v>
      </c>
      <c r="L670" s="54" t="n">
        <v>451.65</v>
      </c>
      <c r="M670" s="54"/>
      <c r="N670" s="54"/>
      <c r="O670" s="54"/>
      <c r="P670" s="54"/>
      <c r="Q670" s="54"/>
      <c r="R670" s="54"/>
      <c r="S670" s="54"/>
      <c r="T670" s="54"/>
      <c r="U670" s="54"/>
      <c r="V670" s="54"/>
      <c r="W670" s="54"/>
      <c r="X670" s="54"/>
      <c r="Y670" s="54"/>
      <c r="Z670" s="54"/>
      <c r="AA670" s="54"/>
      <c r="AB670" s="54"/>
      <c r="AC670" s="54"/>
      <c r="AD670" s="54"/>
      <c r="AE670" s="54"/>
    </row>
    <row r="671" customFormat="false" ht="14.25" hidden="false" customHeight="false" outlineLevel="0" collapsed="false">
      <c r="A671" s="62"/>
      <c r="B671" s="228" t="s">
        <v>1274</v>
      </c>
      <c r="C671" s="229" t="s">
        <v>1275</v>
      </c>
      <c r="D671" s="228" t="s">
        <v>161</v>
      </c>
      <c r="E671" s="228" t="s">
        <v>1276</v>
      </c>
      <c r="F671" s="230" t="s">
        <v>174</v>
      </c>
      <c r="G671" s="231" t="n">
        <v>6</v>
      </c>
      <c r="H671" s="232" t="n">
        <f aca="false">TRUNC(L671*(1-$C$13),2)</f>
        <v>196.4</v>
      </c>
      <c r="I671" s="233" t="n">
        <f aca="false">TRUNC((H671*(1+'DADOS GERAIS'!C$19)),2)</f>
        <v>245.92</v>
      </c>
      <c r="J671" s="233" t="n">
        <f aca="false">TRUNC(G671*I671,2)</f>
        <v>1475.52</v>
      </c>
      <c r="K671" s="234" t="n">
        <f aca="false">J671/$J$1092</f>
        <v>0.000135294566121957</v>
      </c>
      <c r="L671" s="54" t="n">
        <v>196.4</v>
      </c>
      <c r="M671" s="54"/>
      <c r="N671" s="54"/>
      <c r="O671" s="54"/>
      <c r="P671" s="54"/>
      <c r="Q671" s="54"/>
      <c r="R671" s="54"/>
      <c r="S671" s="54"/>
      <c r="T671" s="54"/>
      <c r="U671" s="54"/>
      <c r="V671" s="54"/>
      <c r="W671" s="54"/>
      <c r="X671" s="54"/>
      <c r="Y671" s="54"/>
      <c r="Z671" s="54"/>
      <c r="AA671" s="54"/>
      <c r="AB671" s="54"/>
      <c r="AC671" s="54"/>
      <c r="AD671" s="54"/>
      <c r="AE671" s="54"/>
    </row>
    <row r="672" customFormat="false" ht="26.85" hidden="false" customHeight="false" outlineLevel="0" collapsed="false">
      <c r="A672" s="62"/>
      <c r="B672" s="228" t="s">
        <v>1277</v>
      </c>
      <c r="C672" s="229" t="n">
        <v>1401000120</v>
      </c>
      <c r="D672" s="228" t="s">
        <v>1278</v>
      </c>
      <c r="E672" s="228" t="s">
        <v>1279</v>
      </c>
      <c r="F672" s="230" t="s">
        <v>174</v>
      </c>
      <c r="G672" s="231" t="n">
        <v>1</v>
      </c>
      <c r="H672" s="232" t="n">
        <f aca="false">TRUNC(L672*(1-$C$13),2)</f>
        <v>754.04</v>
      </c>
      <c r="I672" s="256" t="n">
        <f aca="false">TRUNC((H672*(1+'DADOS GERAIS'!C$19)),2)</f>
        <v>944.2</v>
      </c>
      <c r="J672" s="256" t="n">
        <f aca="false">TRUNC(G672*I672,2)</f>
        <v>944.2</v>
      </c>
      <c r="K672" s="234" t="n">
        <f aca="false">J672/$J$1092</f>
        <v>8.65763455136844E-005</v>
      </c>
      <c r="L672" s="54" t="n">
        <v>754.04</v>
      </c>
      <c r="M672" s="54"/>
      <c r="N672" s="54"/>
      <c r="O672" s="54"/>
      <c r="P672" s="54"/>
      <c r="Q672" s="54"/>
      <c r="R672" s="54"/>
      <c r="S672" s="54"/>
      <c r="T672" s="54"/>
      <c r="U672" s="54"/>
      <c r="V672" s="54"/>
      <c r="W672" s="54"/>
      <c r="X672" s="54"/>
      <c r="Y672" s="54"/>
      <c r="Z672" s="54"/>
      <c r="AA672" s="54"/>
      <c r="AB672" s="54"/>
      <c r="AC672" s="54"/>
      <c r="AD672" s="54"/>
      <c r="AE672" s="54"/>
    </row>
    <row r="673" customFormat="false" ht="14.25" hidden="false" customHeight="false" outlineLevel="0" collapsed="false">
      <c r="A673" s="62"/>
      <c r="B673" s="228" t="s">
        <v>1280</v>
      </c>
      <c r="C673" s="229" t="s">
        <v>1281</v>
      </c>
      <c r="D673" s="228" t="s">
        <v>161</v>
      </c>
      <c r="E673" s="228" t="s">
        <v>1282</v>
      </c>
      <c r="F673" s="230" t="s">
        <v>174</v>
      </c>
      <c r="G673" s="231" t="n">
        <v>1</v>
      </c>
      <c r="H673" s="232" t="n">
        <f aca="false">TRUNC(L673*(1-$C$13),2)</f>
        <v>130.9</v>
      </c>
      <c r="I673" s="233" t="n">
        <f aca="false">TRUNC((H673*(1+'DADOS GERAIS'!C$19)),2)</f>
        <v>163.91</v>
      </c>
      <c r="J673" s="233" t="n">
        <f aca="false">TRUNC(G673*I673,2)</f>
        <v>163.91</v>
      </c>
      <c r="K673" s="234" t="n">
        <f aca="false">J673/$J$1092</f>
        <v>1.50293674996272E-005</v>
      </c>
      <c r="L673" s="54" t="n">
        <v>130.9</v>
      </c>
      <c r="M673" s="54"/>
      <c r="N673" s="54"/>
      <c r="O673" s="54"/>
      <c r="P673" s="54"/>
      <c r="Q673" s="54"/>
      <c r="R673" s="54"/>
      <c r="S673" s="54"/>
      <c r="T673" s="54"/>
      <c r="U673" s="54"/>
      <c r="V673" s="54"/>
      <c r="W673" s="54"/>
      <c r="X673" s="54"/>
      <c r="Y673" s="54"/>
      <c r="Z673" s="54"/>
      <c r="AA673" s="54"/>
      <c r="AB673" s="54"/>
      <c r="AC673" s="54"/>
      <c r="AD673" s="54"/>
      <c r="AE673" s="54"/>
    </row>
    <row r="674" customFormat="false" ht="14.25" hidden="false" customHeight="false" outlineLevel="0" collapsed="false">
      <c r="A674" s="62"/>
      <c r="B674" s="228" t="s">
        <v>1283</v>
      </c>
      <c r="C674" s="229" t="s">
        <v>1284</v>
      </c>
      <c r="D674" s="228" t="s">
        <v>161</v>
      </c>
      <c r="E674" s="228" t="s">
        <v>1285</v>
      </c>
      <c r="F674" s="230" t="s">
        <v>174</v>
      </c>
      <c r="G674" s="231" t="n">
        <v>1</v>
      </c>
      <c r="H674" s="232" t="n">
        <f aca="false">TRUNC(L674*(1-$C$13),2)</f>
        <v>5486.41</v>
      </c>
      <c r="I674" s="233" t="n">
        <f aca="false">TRUNC((H674*(1+'DADOS GERAIS'!C$19)),2)</f>
        <v>6870.02</v>
      </c>
      <c r="J674" s="233" t="n">
        <f aca="false">TRUNC(G674*I674,2)</f>
        <v>6870.02</v>
      </c>
      <c r="K674" s="234" t="n">
        <f aca="false">J674/$J$1092</f>
        <v>0.00062993139716789</v>
      </c>
      <c r="L674" s="54" t="n">
        <v>5486.41</v>
      </c>
      <c r="M674" s="54"/>
      <c r="N674" s="54"/>
      <c r="O674" s="54"/>
      <c r="P674" s="54"/>
      <c r="Q674" s="54"/>
      <c r="R674" s="54"/>
      <c r="S674" s="54"/>
      <c r="T674" s="54"/>
      <c r="U674" s="54"/>
      <c r="V674" s="54"/>
      <c r="W674" s="54"/>
      <c r="X674" s="54"/>
      <c r="Y674" s="54"/>
      <c r="Z674" s="54"/>
      <c r="AA674" s="54"/>
      <c r="AB674" s="54"/>
      <c r="AC674" s="54"/>
      <c r="AD674" s="54"/>
      <c r="AE674" s="54"/>
    </row>
    <row r="675" customFormat="false" ht="14.25" hidden="false" customHeight="false" outlineLevel="0" collapsed="false">
      <c r="A675" s="62"/>
      <c r="B675" s="228" t="s">
        <v>1286</v>
      </c>
      <c r="C675" s="229" t="n">
        <v>94499</v>
      </c>
      <c r="D675" s="228" t="s">
        <v>172</v>
      </c>
      <c r="E675" s="228" t="s">
        <v>1287</v>
      </c>
      <c r="F675" s="230" t="s">
        <v>174</v>
      </c>
      <c r="G675" s="231" t="n">
        <v>2</v>
      </c>
      <c r="H675" s="232" t="n">
        <f aca="false">TRUNC(L675*(1-$C$13),2)</f>
        <v>378.87</v>
      </c>
      <c r="I675" s="233" t="n">
        <f aca="false">TRUNC((H675*(1+'DADOS GERAIS'!C$19)),2)</f>
        <v>474.41</v>
      </c>
      <c r="J675" s="233" t="n">
        <f aca="false">TRUNC(G675*I675,2)</f>
        <v>948.82</v>
      </c>
      <c r="K675" s="234" t="n">
        <f aca="false">J675/$J$1092</f>
        <v>8.69999662680513E-005</v>
      </c>
      <c r="L675" s="54" t="n">
        <v>378.87</v>
      </c>
      <c r="M675" s="54"/>
      <c r="N675" s="54"/>
      <c r="O675" s="54"/>
      <c r="P675" s="54"/>
      <c r="Q675" s="54"/>
      <c r="R675" s="54"/>
      <c r="S675" s="54"/>
      <c r="T675" s="54"/>
      <c r="U675" s="54"/>
      <c r="V675" s="54"/>
      <c r="W675" s="54"/>
      <c r="X675" s="54"/>
      <c r="Y675" s="54"/>
      <c r="Z675" s="54"/>
      <c r="AA675" s="54"/>
      <c r="AB675" s="54"/>
      <c r="AC675" s="54"/>
      <c r="AD675" s="54"/>
      <c r="AE675" s="54"/>
    </row>
    <row r="676" customFormat="false" ht="26.85" hidden="false" customHeight="false" outlineLevel="0" collapsed="false">
      <c r="A676" s="62"/>
      <c r="B676" s="228" t="s">
        <v>1288</v>
      </c>
      <c r="C676" s="229" t="n">
        <v>99624</v>
      </c>
      <c r="D676" s="228" t="s">
        <v>172</v>
      </c>
      <c r="E676" s="228" t="s">
        <v>1289</v>
      </c>
      <c r="F676" s="230" t="s">
        <v>174</v>
      </c>
      <c r="G676" s="231" t="n">
        <v>1</v>
      </c>
      <c r="H676" s="232" t="n">
        <f aca="false">TRUNC(L676*(1-$C$13),2)</f>
        <v>621.19</v>
      </c>
      <c r="I676" s="233" t="n">
        <f aca="false">TRUNC((H676*(1+'DADOS GERAIS'!C$19)),2)</f>
        <v>777.84</v>
      </c>
      <c r="J676" s="233" t="n">
        <f aca="false">TRUNC(G676*I676,2)</f>
        <v>777.84</v>
      </c>
      <c r="K676" s="234" t="n">
        <f aca="false">J676/$J$1092</f>
        <v>7.13223306443172E-005</v>
      </c>
      <c r="L676" s="54" t="n">
        <v>621.19</v>
      </c>
      <c r="M676" s="54"/>
      <c r="N676" s="54"/>
      <c r="O676" s="54"/>
      <c r="P676" s="54"/>
      <c r="Q676" s="54"/>
      <c r="R676" s="54"/>
      <c r="S676" s="54"/>
      <c r="T676" s="54"/>
      <c r="U676" s="54"/>
      <c r="V676" s="54"/>
      <c r="W676" s="54"/>
      <c r="X676" s="54"/>
      <c r="Y676" s="54"/>
      <c r="Z676" s="54"/>
      <c r="AA676" s="54"/>
      <c r="AB676" s="54"/>
      <c r="AC676" s="54"/>
      <c r="AD676" s="54"/>
      <c r="AE676" s="54"/>
    </row>
    <row r="677" customFormat="false" ht="26.85" hidden="false" customHeight="false" outlineLevel="0" collapsed="false">
      <c r="A677" s="62"/>
      <c r="B677" s="228" t="s">
        <v>1290</v>
      </c>
      <c r="C677" s="229" t="n">
        <v>97495</v>
      </c>
      <c r="D677" s="228" t="s">
        <v>172</v>
      </c>
      <c r="E677" s="228" t="s">
        <v>1291</v>
      </c>
      <c r="F677" s="230" t="s">
        <v>174</v>
      </c>
      <c r="G677" s="231" t="n">
        <v>1</v>
      </c>
      <c r="H677" s="232" t="n">
        <f aca="false">TRUNC(L677*(1-$C$13),2)</f>
        <v>650.98</v>
      </c>
      <c r="I677" s="233" t="n">
        <f aca="false">TRUNC((H677*(1+'DADOS GERAIS'!C$19)),2)</f>
        <v>815.15</v>
      </c>
      <c r="J677" s="233" t="n">
        <f aca="false">TRUNC(G677*I677,2)</f>
        <v>815.15</v>
      </c>
      <c r="K677" s="234" t="n">
        <f aca="false">J677/$J$1092</f>
        <v>7.47433891606437E-005</v>
      </c>
      <c r="L677" s="54" t="n">
        <v>650.98</v>
      </c>
      <c r="M677" s="54"/>
      <c r="N677" s="54"/>
      <c r="O677" s="54"/>
      <c r="P677" s="54"/>
      <c r="Q677" s="54"/>
      <c r="R677" s="54"/>
      <c r="S677" s="54"/>
      <c r="T677" s="54"/>
      <c r="U677" s="54"/>
      <c r="V677" s="54"/>
      <c r="W677" s="54"/>
      <c r="X677" s="54"/>
      <c r="Y677" s="54"/>
      <c r="Z677" s="54"/>
      <c r="AA677" s="54"/>
      <c r="AB677" s="54"/>
      <c r="AC677" s="54"/>
      <c r="AD677" s="54"/>
      <c r="AE677" s="54"/>
    </row>
    <row r="678" customFormat="false" ht="14.25" hidden="false" customHeight="false" outlineLevel="0" collapsed="false">
      <c r="A678" s="54"/>
      <c r="B678" s="228" t="s">
        <v>1292</v>
      </c>
      <c r="C678" s="229" t="n">
        <v>101917</v>
      </c>
      <c r="D678" s="228" t="s">
        <v>172</v>
      </c>
      <c r="E678" s="228" t="s">
        <v>1293</v>
      </c>
      <c r="F678" s="230" t="s">
        <v>174</v>
      </c>
      <c r="G678" s="231" t="n">
        <v>1</v>
      </c>
      <c r="H678" s="232" t="n">
        <f aca="false">TRUNC(L678*(1-$C$13),2)</f>
        <v>178.81</v>
      </c>
      <c r="I678" s="233" t="n">
        <f aca="false">TRUNC((H678*(1+'DADOS GERAIS'!C$19)),2)</f>
        <v>223.9</v>
      </c>
      <c r="J678" s="233" t="n">
        <f aca="false">TRUNC(G678*I678,2)</f>
        <v>223.9</v>
      </c>
      <c r="K678" s="234" t="n">
        <f aca="false">J678/$J$1092</f>
        <v>2.05300188101185E-005</v>
      </c>
      <c r="L678" s="54" t="n">
        <v>178.81</v>
      </c>
      <c r="M678" s="54"/>
      <c r="N678" s="54"/>
      <c r="O678" s="54"/>
      <c r="P678" s="54"/>
      <c r="Q678" s="54"/>
      <c r="R678" s="54"/>
      <c r="S678" s="54"/>
      <c r="T678" s="54"/>
      <c r="U678" s="54"/>
      <c r="V678" s="54"/>
      <c r="W678" s="54"/>
      <c r="X678" s="54"/>
      <c r="Y678" s="54"/>
      <c r="Z678" s="54"/>
      <c r="AA678" s="54"/>
      <c r="AB678" s="54"/>
      <c r="AC678" s="54"/>
      <c r="AD678" s="54"/>
      <c r="AE678" s="54"/>
    </row>
    <row r="679" customFormat="false" ht="14.25" hidden="false" customHeight="false" outlineLevel="0" collapsed="false">
      <c r="A679" s="54"/>
      <c r="B679" s="228" t="s">
        <v>1294</v>
      </c>
      <c r="C679" s="229" t="s">
        <v>1295</v>
      </c>
      <c r="D679" s="228" t="s">
        <v>161</v>
      </c>
      <c r="E679" s="228" t="s">
        <v>1296</v>
      </c>
      <c r="F679" s="230" t="s">
        <v>174</v>
      </c>
      <c r="G679" s="231" t="n">
        <v>2</v>
      </c>
      <c r="H679" s="232" t="n">
        <f aca="false">TRUNC(L679*(1-$C$13),2)</f>
        <v>29.25</v>
      </c>
      <c r="I679" s="233" t="n">
        <f aca="false">TRUNC((H679*(1+'DADOS GERAIS'!C$19)),2)</f>
        <v>36.62</v>
      </c>
      <c r="J679" s="233" t="n">
        <f aca="false">TRUNC(G679*I679,2)</f>
        <v>73.24</v>
      </c>
      <c r="K679" s="234" t="n">
        <f aca="false">J679/$J$1092</f>
        <v>6.71558096316696E-006</v>
      </c>
      <c r="L679" s="54" t="n">
        <v>29.25</v>
      </c>
      <c r="M679" s="54"/>
      <c r="N679" s="54"/>
      <c r="O679" s="54"/>
      <c r="P679" s="54"/>
      <c r="Q679" s="54"/>
      <c r="R679" s="54"/>
      <c r="S679" s="54"/>
      <c r="T679" s="54"/>
      <c r="U679" s="54"/>
      <c r="V679" s="54"/>
      <c r="W679" s="54"/>
      <c r="X679" s="54"/>
      <c r="Y679" s="54"/>
      <c r="Z679" s="54"/>
      <c r="AA679" s="54"/>
      <c r="AB679" s="54"/>
      <c r="AC679" s="54"/>
      <c r="AD679" s="54"/>
      <c r="AE679" s="54"/>
    </row>
    <row r="680" customFormat="false" ht="26.85" hidden="false" customHeight="false" outlineLevel="0" collapsed="false">
      <c r="A680" s="54"/>
      <c r="B680" s="228" t="s">
        <v>1297</v>
      </c>
      <c r="C680" s="229" t="n">
        <v>97492</v>
      </c>
      <c r="D680" s="228" t="s">
        <v>172</v>
      </c>
      <c r="E680" s="228" t="s">
        <v>1298</v>
      </c>
      <c r="F680" s="230" t="s">
        <v>174</v>
      </c>
      <c r="G680" s="231" t="n">
        <v>2</v>
      </c>
      <c r="H680" s="232" t="n">
        <f aca="false">TRUNC(L680*(1-$C$13),2)</f>
        <v>172.1</v>
      </c>
      <c r="I680" s="233" t="n">
        <f aca="false">TRUNC((H680*(1+'DADOS GERAIS'!C$19)),2)</f>
        <v>215.5</v>
      </c>
      <c r="J680" s="233" t="n">
        <f aca="false">TRUNC(G680*I680,2)</f>
        <v>431</v>
      </c>
      <c r="K680" s="234" t="n">
        <f aca="false">J680/$J$1092</f>
        <v>3.95195985134484E-005</v>
      </c>
      <c r="L680" s="54" t="n">
        <v>172.1</v>
      </c>
      <c r="M680" s="54"/>
      <c r="N680" s="54"/>
      <c r="O680" s="54"/>
      <c r="P680" s="54"/>
      <c r="Q680" s="54"/>
      <c r="R680" s="54"/>
      <c r="S680" s="54"/>
      <c r="T680" s="54"/>
      <c r="U680" s="54"/>
      <c r="V680" s="54"/>
      <c r="W680" s="54"/>
      <c r="X680" s="54"/>
      <c r="Y680" s="54"/>
      <c r="Z680" s="54"/>
      <c r="AA680" s="54"/>
      <c r="AB680" s="54"/>
      <c r="AC680" s="54"/>
      <c r="AD680" s="54"/>
      <c r="AE680" s="54"/>
    </row>
    <row r="681" customFormat="false" ht="26.85" hidden="false" customHeight="false" outlineLevel="0" collapsed="false">
      <c r="A681" s="54"/>
      <c r="B681" s="228" t="s">
        <v>1299</v>
      </c>
      <c r="C681" s="229" t="n">
        <v>92893</v>
      </c>
      <c r="D681" s="228" t="s">
        <v>172</v>
      </c>
      <c r="E681" s="228" t="s">
        <v>1300</v>
      </c>
      <c r="F681" s="230" t="s">
        <v>174</v>
      </c>
      <c r="G681" s="231" t="n">
        <v>2</v>
      </c>
      <c r="H681" s="232" t="n">
        <f aca="false">TRUNC(L681*(1-$C$13),2)</f>
        <v>81.92</v>
      </c>
      <c r="I681" s="233" t="n">
        <f aca="false">TRUNC((H681*(1+'DADOS GERAIS'!C$19)),2)</f>
        <v>102.57</v>
      </c>
      <c r="J681" s="233" t="n">
        <f aca="false">TRUNC(G681*I681,2)</f>
        <v>205.14</v>
      </c>
      <c r="K681" s="234" t="n">
        <f aca="false">J681/$J$1092</f>
        <v>1.88098618075378E-005</v>
      </c>
      <c r="L681" s="54" t="n">
        <v>81.92</v>
      </c>
      <c r="M681" s="54"/>
      <c r="N681" s="54"/>
      <c r="O681" s="54"/>
      <c r="P681" s="54"/>
      <c r="Q681" s="54"/>
      <c r="R681" s="54"/>
      <c r="S681" s="54"/>
      <c r="T681" s="54"/>
      <c r="U681" s="54"/>
      <c r="V681" s="54"/>
      <c r="W681" s="54"/>
      <c r="X681" s="54"/>
      <c r="Y681" s="54"/>
      <c r="Z681" s="54"/>
      <c r="AA681" s="54"/>
      <c r="AB681" s="54"/>
      <c r="AC681" s="54"/>
      <c r="AD681" s="54"/>
      <c r="AE681" s="54"/>
    </row>
    <row r="682" customFormat="false" ht="14.25" hidden="false" customHeight="false" outlineLevel="0" collapsed="false">
      <c r="A682" s="54"/>
      <c r="B682" s="228" t="s">
        <v>1301</v>
      </c>
      <c r="C682" s="229" t="s">
        <v>1302</v>
      </c>
      <c r="D682" s="228" t="s">
        <v>161</v>
      </c>
      <c r="E682" s="228" t="s">
        <v>1303</v>
      </c>
      <c r="F682" s="230" t="s">
        <v>174</v>
      </c>
      <c r="G682" s="231" t="n">
        <v>1</v>
      </c>
      <c r="H682" s="232" t="n">
        <f aca="false">TRUNC(L682*(1-$C$13),2)</f>
        <v>476.09</v>
      </c>
      <c r="I682" s="233" t="n">
        <f aca="false">TRUNC((H682*(1+'DADOS GERAIS'!C$19)),2)</f>
        <v>596.15</v>
      </c>
      <c r="J682" s="233" t="n">
        <f aca="false">TRUNC(G682*I682,2)</f>
        <v>596.15</v>
      </c>
      <c r="K682" s="234" t="n">
        <f aca="false">J682/$J$1092</f>
        <v>5.46626650900052E-005</v>
      </c>
      <c r="L682" s="54" t="n">
        <v>476.09</v>
      </c>
      <c r="M682" s="54"/>
      <c r="N682" s="54"/>
      <c r="O682" s="54"/>
      <c r="P682" s="54"/>
      <c r="Q682" s="54"/>
      <c r="R682" s="54"/>
      <c r="S682" s="54"/>
      <c r="T682" s="54"/>
      <c r="U682" s="54"/>
      <c r="V682" s="54"/>
      <c r="W682" s="54"/>
      <c r="X682" s="54"/>
      <c r="Y682" s="54"/>
      <c r="Z682" s="54"/>
      <c r="AA682" s="54"/>
      <c r="AB682" s="54"/>
      <c r="AC682" s="54"/>
      <c r="AD682" s="54"/>
      <c r="AE682" s="54"/>
    </row>
    <row r="683" customFormat="false" ht="26.85" hidden="false" customHeight="false" outlineLevel="0" collapsed="false">
      <c r="A683" s="54"/>
      <c r="B683" s="228" t="s">
        <v>1304</v>
      </c>
      <c r="C683" s="229" t="n">
        <v>92336</v>
      </c>
      <c r="D683" s="228" t="s">
        <v>172</v>
      </c>
      <c r="E683" s="228" t="s">
        <v>1033</v>
      </c>
      <c r="F683" s="230" t="s">
        <v>216</v>
      </c>
      <c r="G683" s="231" t="n">
        <v>210</v>
      </c>
      <c r="H683" s="232" t="n">
        <f aca="false">TRUNC(L683*(1-$C$13),2)</f>
        <v>109.45</v>
      </c>
      <c r="I683" s="233" t="n">
        <f aca="false">TRUNC((H683*(1+'DADOS GERAIS'!C$19)),2)</f>
        <v>137.05</v>
      </c>
      <c r="J683" s="233" t="n">
        <f aca="false">TRUNC(G683*I683,2)</f>
        <v>28780.5</v>
      </c>
      <c r="K683" s="234" t="n">
        <f aca="false">J683/$J$1092</f>
        <v>0.0026389647448174</v>
      </c>
      <c r="L683" s="54" t="n">
        <v>109.45</v>
      </c>
      <c r="M683" s="54"/>
      <c r="N683" s="54"/>
      <c r="O683" s="54"/>
      <c r="P683" s="54"/>
      <c r="Q683" s="54"/>
      <c r="R683" s="54"/>
      <c r="S683" s="54"/>
      <c r="T683" s="54"/>
      <c r="U683" s="54"/>
      <c r="V683" s="54"/>
      <c r="W683" s="54"/>
      <c r="X683" s="54"/>
      <c r="Y683" s="54"/>
      <c r="Z683" s="54"/>
      <c r="AA683" s="54"/>
      <c r="AB683" s="54"/>
      <c r="AC683" s="54"/>
      <c r="AD683" s="54"/>
      <c r="AE683" s="54"/>
    </row>
    <row r="684" customFormat="false" ht="26.85" hidden="false" customHeight="false" outlineLevel="0" collapsed="false">
      <c r="A684" s="54"/>
      <c r="B684" s="228" t="s">
        <v>1305</v>
      </c>
      <c r="C684" s="229" t="n">
        <v>92364</v>
      </c>
      <c r="D684" s="228" t="s">
        <v>172</v>
      </c>
      <c r="E684" s="228" t="s">
        <v>1306</v>
      </c>
      <c r="F684" s="230" t="s">
        <v>216</v>
      </c>
      <c r="G684" s="231" t="n">
        <v>6</v>
      </c>
      <c r="H684" s="232" t="n">
        <f aca="false">TRUNC(L684*(1-$C$13),2)</f>
        <v>54.43</v>
      </c>
      <c r="I684" s="233" t="n">
        <f aca="false">TRUNC((H684*(1+'DADOS GERAIS'!C$19)),2)</f>
        <v>68.15</v>
      </c>
      <c r="J684" s="233" t="n">
        <f aca="false">TRUNC(G684*I684,2)</f>
        <v>408.9</v>
      </c>
      <c r="K684" s="234" t="n">
        <f aca="false">J684/$J$1092</f>
        <v>3.74931875455894E-005</v>
      </c>
      <c r="L684" s="54" t="n">
        <v>54.43</v>
      </c>
      <c r="M684" s="54"/>
      <c r="N684" s="54"/>
      <c r="O684" s="54"/>
      <c r="P684" s="54"/>
      <c r="Q684" s="54"/>
      <c r="R684" s="54"/>
      <c r="S684" s="54"/>
      <c r="T684" s="54"/>
      <c r="U684" s="54"/>
      <c r="V684" s="54"/>
      <c r="W684" s="54"/>
      <c r="X684" s="54"/>
      <c r="Y684" s="54"/>
      <c r="Z684" s="54"/>
      <c r="AA684" s="54"/>
      <c r="AB684" s="54"/>
      <c r="AC684" s="54"/>
      <c r="AD684" s="54"/>
      <c r="AE684" s="54"/>
    </row>
    <row r="685" customFormat="false" ht="39.55" hidden="false" customHeight="false" outlineLevel="0" collapsed="false">
      <c r="A685" s="54"/>
      <c r="B685" s="228" t="s">
        <v>1307</v>
      </c>
      <c r="C685" s="229" t="n">
        <v>96765</v>
      </c>
      <c r="D685" s="228" t="s">
        <v>172</v>
      </c>
      <c r="E685" s="228" t="s">
        <v>1308</v>
      </c>
      <c r="F685" s="230" t="s">
        <v>174</v>
      </c>
      <c r="G685" s="231" t="n">
        <v>5</v>
      </c>
      <c r="H685" s="232" t="n">
        <f aca="false">TRUNC(L685*(1-$C$13),2)</f>
        <v>1493.91</v>
      </c>
      <c r="I685" s="233" t="n">
        <f aca="false">TRUNC((H685*(1+'DADOS GERAIS'!C$19)),2)</f>
        <v>1870.65</v>
      </c>
      <c r="J685" s="233" t="n">
        <f aca="false">TRUNC(G685*I685,2)</f>
        <v>9353.25</v>
      </c>
      <c r="K685" s="234" t="n">
        <f aca="false">J685/$J$1092</f>
        <v>0.000857625718784017</v>
      </c>
      <c r="L685" s="54" t="n">
        <v>1493.91</v>
      </c>
      <c r="M685" s="54"/>
      <c r="N685" s="54"/>
      <c r="O685" s="54"/>
      <c r="P685" s="54"/>
      <c r="Q685" s="54"/>
      <c r="R685" s="54"/>
      <c r="S685" s="54"/>
      <c r="T685" s="54"/>
      <c r="U685" s="54"/>
      <c r="V685" s="54"/>
      <c r="W685" s="54"/>
      <c r="X685" s="54"/>
      <c r="Y685" s="54"/>
      <c r="Z685" s="54"/>
      <c r="AA685" s="54"/>
      <c r="AB685" s="54"/>
      <c r="AC685" s="54"/>
      <c r="AD685" s="54"/>
      <c r="AE685" s="54"/>
    </row>
    <row r="686" customFormat="false" ht="26.85" hidden="false" customHeight="false" outlineLevel="0" collapsed="false">
      <c r="A686" s="54"/>
      <c r="B686" s="228" t="s">
        <v>1309</v>
      </c>
      <c r="C686" s="229" t="n">
        <v>97440</v>
      </c>
      <c r="D686" s="228" t="s">
        <v>172</v>
      </c>
      <c r="E686" s="228" t="s">
        <v>1310</v>
      </c>
      <c r="F686" s="230" t="s">
        <v>174</v>
      </c>
      <c r="G686" s="231" t="n">
        <v>5</v>
      </c>
      <c r="H686" s="232" t="n">
        <f aca="false">TRUNC(L686*(1-$C$13),2)</f>
        <v>163.18</v>
      </c>
      <c r="I686" s="233" t="n">
        <f aca="false">TRUNC((H686*(1+'DADOS GERAIS'!C$19)),2)</f>
        <v>204.33</v>
      </c>
      <c r="J686" s="233" t="n">
        <f aca="false">TRUNC(G686*I686,2)</f>
        <v>1021.65</v>
      </c>
      <c r="K686" s="234" t="n">
        <f aca="false">J686/$J$1092</f>
        <v>9.36779531815883E-005</v>
      </c>
      <c r="L686" s="54" t="n">
        <v>163.18</v>
      </c>
      <c r="M686" s="54"/>
      <c r="N686" s="54"/>
      <c r="O686" s="54"/>
      <c r="P686" s="54"/>
      <c r="Q686" s="54"/>
      <c r="R686" s="54"/>
      <c r="S686" s="54"/>
      <c r="T686" s="54"/>
      <c r="U686" s="54"/>
      <c r="V686" s="54"/>
      <c r="W686" s="54"/>
      <c r="X686" s="54"/>
      <c r="Y686" s="54"/>
      <c r="Z686" s="54"/>
      <c r="AA686" s="54"/>
      <c r="AB686" s="54"/>
      <c r="AC686" s="54"/>
      <c r="AD686" s="54"/>
      <c r="AE686" s="54"/>
    </row>
    <row r="687" customFormat="false" ht="26.85" hidden="false" customHeight="false" outlineLevel="0" collapsed="false">
      <c r="A687" s="54"/>
      <c r="B687" s="228" t="s">
        <v>1311</v>
      </c>
      <c r="C687" s="229" t="n">
        <v>97436</v>
      </c>
      <c r="D687" s="228" t="s">
        <v>172</v>
      </c>
      <c r="E687" s="228" t="s">
        <v>1312</v>
      </c>
      <c r="F687" s="230" t="s">
        <v>174</v>
      </c>
      <c r="G687" s="231" t="n">
        <v>23</v>
      </c>
      <c r="H687" s="232" t="n">
        <f aca="false">TRUNC(L687*(1-$C$13),2)</f>
        <v>108.73</v>
      </c>
      <c r="I687" s="233" t="n">
        <f aca="false">TRUNC((H687*(1+'DADOS GERAIS'!C$19)),2)</f>
        <v>136.15</v>
      </c>
      <c r="J687" s="233" t="n">
        <f aca="false">TRUNC(G687*I687,2)</f>
        <v>3131.45</v>
      </c>
      <c r="K687" s="234" t="n">
        <f aca="false">J687/$J$1092</f>
        <v>0.000287131431009137</v>
      </c>
      <c r="L687" s="54" t="n">
        <v>108.73</v>
      </c>
      <c r="M687" s="54"/>
      <c r="N687" s="54"/>
      <c r="O687" s="54"/>
      <c r="P687" s="54"/>
      <c r="Q687" s="54"/>
      <c r="R687" s="54"/>
      <c r="S687" s="54"/>
      <c r="T687" s="54"/>
      <c r="U687" s="54"/>
      <c r="V687" s="54"/>
      <c r="W687" s="54"/>
      <c r="X687" s="54"/>
      <c r="Y687" s="54"/>
      <c r="Z687" s="54"/>
      <c r="AA687" s="54"/>
      <c r="AB687" s="54"/>
      <c r="AC687" s="54"/>
      <c r="AD687" s="54"/>
      <c r="AE687" s="54"/>
    </row>
    <row r="688" customFormat="false" ht="26.85" hidden="false" customHeight="false" outlineLevel="0" collapsed="false">
      <c r="A688" s="54"/>
      <c r="B688" s="228" t="s">
        <v>1313</v>
      </c>
      <c r="C688" s="229" t="n">
        <v>97431</v>
      </c>
      <c r="D688" s="228" t="s">
        <v>172</v>
      </c>
      <c r="E688" s="228" t="s">
        <v>1314</v>
      </c>
      <c r="F688" s="230" t="s">
        <v>174</v>
      </c>
      <c r="G688" s="231" t="n">
        <v>88</v>
      </c>
      <c r="H688" s="232" t="n">
        <f aca="false">TRUNC(L688*(1-$C$13),2)</f>
        <v>44.64</v>
      </c>
      <c r="I688" s="233" t="n">
        <f aca="false">TRUNC((H688*(1+'DADOS GERAIS'!C$19)),2)</f>
        <v>55.89</v>
      </c>
      <c r="J688" s="233" t="n">
        <f aca="false">TRUNC(G688*I688,2)</f>
        <v>4918.32</v>
      </c>
      <c r="K688" s="234" t="n">
        <f aca="false">J688/$J$1092</f>
        <v>0.000450974551648871</v>
      </c>
      <c r="L688" s="54" t="n">
        <v>44.64</v>
      </c>
      <c r="M688" s="54"/>
      <c r="N688" s="54"/>
      <c r="O688" s="54"/>
      <c r="P688" s="54"/>
      <c r="Q688" s="54"/>
      <c r="R688" s="54"/>
      <c r="S688" s="54"/>
      <c r="T688" s="54"/>
      <c r="U688" s="54"/>
      <c r="V688" s="54"/>
      <c r="W688" s="54"/>
      <c r="X688" s="54"/>
      <c r="Y688" s="54"/>
      <c r="Z688" s="54"/>
      <c r="AA688" s="54"/>
      <c r="AB688" s="54"/>
      <c r="AC688" s="54"/>
      <c r="AD688" s="54"/>
      <c r="AE688" s="54"/>
    </row>
    <row r="689" customFormat="false" ht="26.85" hidden="false" customHeight="false" outlineLevel="0" collapsed="false">
      <c r="A689" s="54"/>
      <c r="B689" s="228" t="s">
        <v>1315</v>
      </c>
      <c r="C689" s="229" t="n">
        <v>97430</v>
      </c>
      <c r="D689" s="228" t="s">
        <v>172</v>
      </c>
      <c r="E689" s="228" t="s">
        <v>1316</v>
      </c>
      <c r="F689" s="230" t="s">
        <v>174</v>
      </c>
      <c r="G689" s="231" t="n">
        <v>10</v>
      </c>
      <c r="H689" s="232" t="n">
        <f aca="false">TRUNC(L689*(1-$C$13),2)</f>
        <v>42.07</v>
      </c>
      <c r="I689" s="233" t="n">
        <f aca="false">TRUNC((H689*(1+'DADOS GERAIS'!C$19)),2)</f>
        <v>52.67</v>
      </c>
      <c r="J689" s="233" t="n">
        <f aca="false">TRUNC(G689*I689,2)</f>
        <v>526.7</v>
      </c>
      <c r="K689" s="234" t="n">
        <f aca="false">J689/$J$1092</f>
        <v>4.82945998539055E-005</v>
      </c>
      <c r="L689" s="54" t="n">
        <v>42.07</v>
      </c>
      <c r="M689" s="54"/>
      <c r="N689" s="54"/>
      <c r="O689" s="54"/>
      <c r="P689" s="54"/>
      <c r="Q689" s="54"/>
      <c r="R689" s="54"/>
      <c r="S689" s="54"/>
      <c r="T689" s="54"/>
      <c r="U689" s="54"/>
      <c r="V689" s="54"/>
      <c r="W689" s="54"/>
      <c r="X689" s="54"/>
      <c r="Y689" s="54"/>
      <c r="Z689" s="54"/>
      <c r="AA689" s="54"/>
      <c r="AB689" s="54"/>
      <c r="AC689" s="54"/>
      <c r="AD689" s="54"/>
      <c r="AE689" s="54"/>
    </row>
    <row r="690" customFormat="false" ht="39.55" hidden="false" customHeight="false" outlineLevel="0" collapsed="false">
      <c r="A690" s="54"/>
      <c r="B690" s="228" t="s">
        <v>1317</v>
      </c>
      <c r="C690" s="229" t="s">
        <v>1318</v>
      </c>
      <c r="D690" s="228" t="s">
        <v>161</v>
      </c>
      <c r="E690" s="228" t="s">
        <v>1319</v>
      </c>
      <c r="F690" s="230" t="s">
        <v>174</v>
      </c>
      <c r="G690" s="231" t="n">
        <v>1</v>
      </c>
      <c r="H690" s="232" t="n">
        <f aca="false">TRUNC(L690*(1-$C$13),2)</f>
        <v>12.03</v>
      </c>
      <c r="I690" s="233" t="n">
        <f aca="false">TRUNC((H690*(1+'DADOS GERAIS'!C$19)),2)</f>
        <v>15.06</v>
      </c>
      <c r="J690" s="233" t="n">
        <f aca="false">TRUNC(G690*I690,2)</f>
        <v>15.06</v>
      </c>
      <c r="K690" s="234" t="n">
        <f aca="false">J690/$J$1092</f>
        <v>1.38089362787131E-006</v>
      </c>
      <c r="L690" s="54" t="n">
        <v>12.03</v>
      </c>
      <c r="M690" s="54"/>
      <c r="N690" s="54"/>
      <c r="O690" s="54"/>
      <c r="P690" s="54"/>
      <c r="Q690" s="54"/>
      <c r="R690" s="54"/>
      <c r="S690" s="54"/>
      <c r="T690" s="54"/>
      <c r="U690" s="54"/>
      <c r="V690" s="54"/>
      <c r="W690" s="54"/>
      <c r="X690" s="54"/>
      <c r="Y690" s="54"/>
      <c r="Z690" s="54"/>
      <c r="AA690" s="54"/>
      <c r="AB690" s="54"/>
      <c r="AC690" s="54"/>
      <c r="AD690" s="54"/>
      <c r="AE690" s="54"/>
    </row>
    <row r="691" customFormat="false" ht="14.25" hidden="false" customHeight="false" outlineLevel="0" collapsed="false">
      <c r="A691" s="54"/>
      <c r="B691" s="222" t="s">
        <v>1320</v>
      </c>
      <c r="C691" s="222"/>
      <c r="D691" s="222"/>
      <c r="E691" s="222" t="s">
        <v>253</v>
      </c>
      <c r="F691" s="222"/>
      <c r="G691" s="223"/>
      <c r="H691" s="224"/>
      <c r="I691" s="222"/>
      <c r="J691" s="225" t="n">
        <f aca="false">J692</f>
        <v>25131.41</v>
      </c>
      <c r="K691" s="239" t="n">
        <f aca="false">J691/$J$1092</f>
        <v>0.00230436945075838</v>
      </c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  <c r="W691" s="54"/>
      <c r="X691" s="54"/>
      <c r="Y691" s="54"/>
      <c r="Z691" s="54"/>
      <c r="AA691" s="54"/>
      <c r="AB691" s="54"/>
      <c r="AC691" s="54"/>
      <c r="AD691" s="54"/>
      <c r="AE691" s="54"/>
    </row>
    <row r="692" customFormat="false" ht="14.25" hidden="false" customHeight="false" outlineLevel="0" collapsed="false">
      <c r="A692" s="54"/>
      <c r="B692" s="222" t="s">
        <v>1321</v>
      </c>
      <c r="C692" s="222"/>
      <c r="D692" s="222"/>
      <c r="E692" s="222" t="s">
        <v>1185</v>
      </c>
      <c r="F692" s="222"/>
      <c r="G692" s="223"/>
      <c r="H692" s="224"/>
      <c r="I692" s="222"/>
      <c r="J692" s="225" t="n">
        <f aca="false">SUM(J693:J705)</f>
        <v>25131.41</v>
      </c>
      <c r="K692" s="239" t="n">
        <f aca="false">J692/$J$1092</f>
        <v>0.00230436945075838</v>
      </c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  <c r="W692" s="54"/>
      <c r="X692" s="54"/>
      <c r="Y692" s="54"/>
      <c r="Z692" s="54"/>
      <c r="AA692" s="54"/>
      <c r="AB692" s="54"/>
      <c r="AC692" s="54"/>
      <c r="AD692" s="54"/>
      <c r="AE692" s="54"/>
    </row>
    <row r="693" customFormat="false" ht="14.25" hidden="false" customHeight="false" outlineLevel="0" collapsed="false">
      <c r="A693" s="54"/>
      <c r="B693" s="228" t="s">
        <v>1322</v>
      </c>
      <c r="C693" s="229" t="s">
        <v>1323</v>
      </c>
      <c r="D693" s="228" t="s">
        <v>161</v>
      </c>
      <c r="E693" s="228" t="s">
        <v>1324</v>
      </c>
      <c r="F693" s="230" t="s">
        <v>174</v>
      </c>
      <c r="G693" s="231" t="n">
        <v>1</v>
      </c>
      <c r="H693" s="232" t="n">
        <f aca="false">TRUNC(L693*(1-$C$13),2)</f>
        <v>70.34</v>
      </c>
      <c r="I693" s="233" t="n">
        <f aca="false">TRUNC((H693*(1+'DADOS GERAIS'!C$19)),2)</f>
        <v>88.07</v>
      </c>
      <c r="J693" s="233" t="n">
        <f aca="false">TRUNC(G693*I693,2)</f>
        <v>88.07</v>
      </c>
      <c r="K693" s="234" t="n">
        <f aca="false">J693/$J$1092</f>
        <v>8.0753852461239E-006</v>
      </c>
      <c r="L693" s="54" t="n">
        <v>70.34</v>
      </c>
      <c r="M693" s="54"/>
      <c r="N693" s="54"/>
      <c r="O693" s="54"/>
      <c r="P693" s="54"/>
      <c r="Q693" s="54"/>
      <c r="R693" s="54"/>
      <c r="S693" s="54"/>
      <c r="T693" s="54"/>
      <c r="U693" s="54"/>
      <c r="V693" s="54"/>
      <c r="W693" s="54"/>
      <c r="X693" s="54"/>
      <c r="Y693" s="54"/>
      <c r="Z693" s="54"/>
      <c r="AA693" s="54"/>
      <c r="AB693" s="54"/>
      <c r="AC693" s="54"/>
      <c r="AD693" s="54"/>
      <c r="AE693" s="54"/>
    </row>
    <row r="694" customFormat="false" ht="26.85" hidden="false" customHeight="false" outlineLevel="0" collapsed="false">
      <c r="A694" s="54"/>
      <c r="B694" s="228" t="s">
        <v>1325</v>
      </c>
      <c r="C694" s="229" t="n">
        <v>104063</v>
      </c>
      <c r="D694" s="228" t="s">
        <v>172</v>
      </c>
      <c r="E694" s="228" t="s">
        <v>1096</v>
      </c>
      <c r="F694" s="230" t="s">
        <v>174</v>
      </c>
      <c r="G694" s="231" t="n">
        <v>6</v>
      </c>
      <c r="H694" s="232" t="n">
        <f aca="false">TRUNC(L694*(1-$C$13),2)</f>
        <v>78.07</v>
      </c>
      <c r="I694" s="233" t="n">
        <f aca="false">TRUNC((H694*(1+'DADOS GERAIS'!C$19)),2)</f>
        <v>97.75</v>
      </c>
      <c r="J694" s="233" t="n">
        <f aca="false">TRUNC(G694*I694,2)</f>
        <v>586.5</v>
      </c>
      <c r="K694" s="234" t="n">
        <f aca="false">J694/$J$1092</f>
        <v>5.37778295316415E-005</v>
      </c>
      <c r="L694" s="54" t="n">
        <v>78.07</v>
      </c>
      <c r="M694" s="54"/>
      <c r="N694" s="54"/>
      <c r="O694" s="54"/>
      <c r="P694" s="54"/>
      <c r="Q694" s="54"/>
      <c r="R694" s="54"/>
      <c r="S694" s="54"/>
      <c r="T694" s="54"/>
      <c r="U694" s="54"/>
      <c r="V694" s="54"/>
      <c r="W694" s="54"/>
      <c r="X694" s="54"/>
      <c r="Y694" s="54"/>
      <c r="Z694" s="54"/>
      <c r="AA694" s="54"/>
      <c r="AB694" s="54"/>
      <c r="AC694" s="54"/>
      <c r="AD694" s="54"/>
      <c r="AE694" s="54"/>
    </row>
    <row r="695" customFormat="false" ht="26.85" hidden="false" customHeight="false" outlineLevel="0" collapsed="false">
      <c r="A695" s="54"/>
      <c r="B695" s="228" t="s">
        <v>1326</v>
      </c>
      <c r="C695" s="229" t="n">
        <v>89811</v>
      </c>
      <c r="D695" s="228" t="s">
        <v>172</v>
      </c>
      <c r="E695" s="228" t="s">
        <v>1098</v>
      </c>
      <c r="F695" s="230" t="s">
        <v>174</v>
      </c>
      <c r="G695" s="231" t="n">
        <v>21</v>
      </c>
      <c r="H695" s="232" t="n">
        <f aca="false">TRUNC(L695*(1-$C$13),2)</f>
        <v>49.22</v>
      </c>
      <c r="I695" s="233" t="n">
        <f aca="false">TRUNC((H695*(1+'DADOS GERAIS'!C$19)),2)</f>
        <v>61.63</v>
      </c>
      <c r="J695" s="233" t="n">
        <f aca="false">TRUNC(G695*I695,2)</f>
        <v>1294.23</v>
      </c>
      <c r="K695" s="234" t="n">
        <f aca="false">J695/$J$1092</f>
        <v>0.000118671577689235</v>
      </c>
      <c r="L695" s="54" t="n">
        <v>49.22</v>
      </c>
      <c r="M695" s="54"/>
      <c r="N695" s="54"/>
      <c r="O695" s="54"/>
      <c r="P695" s="54"/>
      <c r="Q695" s="54"/>
      <c r="R695" s="54"/>
      <c r="S695" s="54"/>
      <c r="T695" s="54"/>
      <c r="U695" s="54"/>
      <c r="V695" s="54"/>
      <c r="W695" s="54"/>
      <c r="X695" s="54"/>
      <c r="Y695" s="54"/>
      <c r="Z695" s="54"/>
      <c r="AA695" s="54"/>
      <c r="AB695" s="54"/>
      <c r="AC695" s="54"/>
      <c r="AD695" s="54"/>
      <c r="AE695" s="54"/>
    </row>
    <row r="696" customFormat="false" ht="26.85" hidden="false" customHeight="false" outlineLevel="0" collapsed="false">
      <c r="A696" s="54"/>
      <c r="B696" s="228" t="s">
        <v>1327</v>
      </c>
      <c r="C696" s="229" t="n">
        <v>89746</v>
      </c>
      <c r="D696" s="228" t="s">
        <v>172</v>
      </c>
      <c r="E696" s="228" t="s">
        <v>1102</v>
      </c>
      <c r="F696" s="230" t="s">
        <v>174</v>
      </c>
      <c r="G696" s="231" t="n">
        <v>2</v>
      </c>
      <c r="H696" s="232" t="n">
        <f aca="false">TRUNC(L696*(1-$C$13),2)</f>
        <v>31.01</v>
      </c>
      <c r="I696" s="233" t="n">
        <f aca="false">TRUNC((H696*(1+'DADOS GERAIS'!C$19)),2)</f>
        <v>38.83</v>
      </c>
      <c r="J696" s="233" t="n">
        <f aca="false">TRUNC(G696*I696,2)</f>
        <v>77.66</v>
      </c>
      <c r="K696" s="234" t="n">
        <f aca="false">J696/$J$1092</f>
        <v>7.12086315673875E-006</v>
      </c>
      <c r="L696" s="54" t="n">
        <v>31.01</v>
      </c>
      <c r="M696" s="54"/>
      <c r="N696" s="54"/>
      <c r="O696" s="54"/>
      <c r="P696" s="54"/>
      <c r="Q696" s="54"/>
      <c r="R696" s="54"/>
      <c r="S696" s="54"/>
      <c r="T696" s="54"/>
      <c r="U696" s="54"/>
      <c r="V696" s="54"/>
      <c r="W696" s="54"/>
      <c r="X696" s="54"/>
      <c r="Y696" s="54"/>
      <c r="Z696" s="54"/>
      <c r="AA696" s="54"/>
      <c r="AB696" s="54"/>
      <c r="AC696" s="54"/>
      <c r="AD696" s="54"/>
      <c r="AE696" s="54"/>
    </row>
    <row r="697" customFormat="false" ht="26.85" hidden="false" customHeight="false" outlineLevel="0" collapsed="false">
      <c r="A697" s="54"/>
      <c r="B697" s="228" t="s">
        <v>1328</v>
      </c>
      <c r="C697" s="229" t="n">
        <v>89855</v>
      </c>
      <c r="D697" s="228" t="s">
        <v>172</v>
      </c>
      <c r="E697" s="228" t="s">
        <v>1198</v>
      </c>
      <c r="F697" s="230" t="s">
        <v>174</v>
      </c>
      <c r="G697" s="231" t="n">
        <v>4</v>
      </c>
      <c r="H697" s="232" t="n">
        <f aca="false">TRUNC(L697*(1-$C$13),2)</f>
        <v>124.32</v>
      </c>
      <c r="I697" s="233" t="n">
        <f aca="false">TRUNC((H697*(1+'DADOS GERAIS'!C$19)),2)</f>
        <v>155.67</v>
      </c>
      <c r="J697" s="233" t="n">
        <f aca="false">TRUNC(G697*I697,2)</f>
        <v>622.68</v>
      </c>
      <c r="K697" s="234" t="n">
        <f aca="false">J697/$J$1092</f>
        <v>5.70952751794757E-005</v>
      </c>
      <c r="L697" s="54" t="n">
        <v>124.32</v>
      </c>
      <c r="M697" s="54"/>
      <c r="N697" s="54"/>
      <c r="O697" s="54"/>
      <c r="P697" s="54"/>
      <c r="Q697" s="54"/>
      <c r="R697" s="54"/>
      <c r="S697" s="54"/>
      <c r="T697" s="54"/>
      <c r="U697" s="54"/>
      <c r="V697" s="54"/>
      <c r="W697" s="54"/>
      <c r="X697" s="54"/>
      <c r="Y697" s="54"/>
      <c r="Z697" s="54"/>
      <c r="AA697" s="54"/>
      <c r="AB697" s="54"/>
      <c r="AC697" s="54"/>
      <c r="AD697" s="54"/>
      <c r="AE697" s="54"/>
    </row>
    <row r="698" customFormat="false" ht="26.85" hidden="false" customHeight="false" outlineLevel="0" collapsed="false">
      <c r="A698" s="54"/>
      <c r="B698" s="228" t="s">
        <v>1329</v>
      </c>
      <c r="C698" s="229" t="n">
        <v>89584</v>
      </c>
      <c r="D698" s="228" t="s">
        <v>172</v>
      </c>
      <c r="E698" s="228" t="s">
        <v>1200</v>
      </c>
      <c r="F698" s="230" t="s">
        <v>174</v>
      </c>
      <c r="G698" s="231" t="n">
        <v>1</v>
      </c>
      <c r="H698" s="232" t="n">
        <f aca="false">TRUNC(L698*(1-$C$13),2)</f>
        <v>48.5</v>
      </c>
      <c r="I698" s="233" t="n">
        <f aca="false">TRUNC((H698*(1+'DADOS GERAIS'!C$19)),2)</f>
        <v>60.73</v>
      </c>
      <c r="J698" s="233" t="n">
        <f aca="false">TRUNC(G698*I698,2)</f>
        <v>60.73</v>
      </c>
      <c r="K698" s="234" t="n">
        <f aca="false">J698/$J$1092</f>
        <v>5.56850398543323E-006</v>
      </c>
      <c r="L698" s="54" t="n">
        <v>48.5</v>
      </c>
      <c r="M698" s="54"/>
      <c r="N698" s="54"/>
      <c r="O698" s="54"/>
      <c r="P698" s="54"/>
      <c r="Q698" s="54"/>
      <c r="R698" s="54"/>
      <c r="S698" s="54"/>
      <c r="T698" s="54"/>
      <c r="U698" s="54"/>
      <c r="V698" s="54"/>
      <c r="W698" s="54"/>
      <c r="X698" s="54"/>
      <c r="Y698" s="54"/>
      <c r="Z698" s="54"/>
      <c r="AA698" s="54"/>
      <c r="AB698" s="54"/>
      <c r="AC698" s="54"/>
      <c r="AD698" s="54"/>
      <c r="AE698" s="54"/>
    </row>
    <row r="699" customFormat="false" ht="26.85" hidden="false" customHeight="false" outlineLevel="0" collapsed="false">
      <c r="A699" s="54"/>
      <c r="B699" s="228" t="s">
        <v>1330</v>
      </c>
      <c r="C699" s="229" t="n">
        <v>104174</v>
      </c>
      <c r="D699" s="228" t="s">
        <v>172</v>
      </c>
      <c r="E699" s="228" t="s">
        <v>1207</v>
      </c>
      <c r="F699" s="230" t="s">
        <v>174</v>
      </c>
      <c r="G699" s="231" t="n">
        <v>1</v>
      </c>
      <c r="H699" s="232" t="n">
        <f aca="false">TRUNC(L699*(1-$C$13),2)</f>
        <v>212.65</v>
      </c>
      <c r="I699" s="233" t="n">
        <f aca="false">TRUNC((H699*(1+'DADOS GERAIS'!C$19)),2)</f>
        <v>266.27</v>
      </c>
      <c r="J699" s="233" t="n">
        <f aca="false">TRUNC(G699*I699,2)</f>
        <v>266.27</v>
      </c>
      <c r="K699" s="234" t="n">
        <f aca="false">J699/$J$1092</f>
        <v>2.44150429145613E-005</v>
      </c>
      <c r="L699" s="54" t="n">
        <v>212.65</v>
      </c>
      <c r="M699" s="54"/>
      <c r="N699" s="54"/>
      <c r="O699" s="54"/>
      <c r="P699" s="54"/>
      <c r="Q699" s="54"/>
      <c r="R699" s="54"/>
      <c r="S699" s="54"/>
      <c r="T699" s="54"/>
      <c r="U699" s="54"/>
      <c r="V699" s="54"/>
      <c r="W699" s="54"/>
      <c r="X699" s="54"/>
      <c r="Y699" s="54"/>
      <c r="Z699" s="54"/>
      <c r="AA699" s="54"/>
      <c r="AB699" s="54"/>
      <c r="AC699" s="54"/>
      <c r="AD699" s="54"/>
      <c r="AE699" s="54"/>
    </row>
    <row r="700" customFormat="false" ht="14.25" hidden="false" customHeight="false" outlineLevel="0" collapsed="false">
      <c r="A700" s="54"/>
      <c r="B700" s="228" t="s">
        <v>1331</v>
      </c>
      <c r="C700" s="229" t="n">
        <v>104082</v>
      </c>
      <c r="D700" s="228" t="s">
        <v>172</v>
      </c>
      <c r="E700" s="228" t="s">
        <v>1332</v>
      </c>
      <c r="F700" s="230" t="s">
        <v>174</v>
      </c>
      <c r="G700" s="231" t="n">
        <v>1</v>
      </c>
      <c r="H700" s="232" t="n">
        <f aca="false">TRUNC(L700*(1-$C$13),2)</f>
        <v>33.34</v>
      </c>
      <c r="I700" s="233" t="n">
        <f aca="false">TRUNC((H700*(1+'DADOS GERAIS'!C$19)),2)</f>
        <v>41.74</v>
      </c>
      <c r="J700" s="233" t="n">
        <f aca="false">TRUNC(G700*I700,2)</f>
        <v>41.74</v>
      </c>
      <c r="K700" s="234" t="n">
        <f aca="false">J700/$J$1092</f>
        <v>3.82725763793813E-006</v>
      </c>
      <c r="L700" s="54" t="n">
        <v>33.34</v>
      </c>
      <c r="M700" s="54"/>
      <c r="N700" s="54"/>
      <c r="O700" s="54"/>
      <c r="P700" s="54"/>
      <c r="Q700" s="54"/>
      <c r="R700" s="54"/>
      <c r="S700" s="54"/>
      <c r="T700" s="54"/>
      <c r="U700" s="54"/>
      <c r="V700" s="54"/>
      <c r="W700" s="54"/>
      <c r="X700" s="54"/>
      <c r="Y700" s="54"/>
      <c r="Z700" s="54"/>
      <c r="AA700" s="54"/>
      <c r="AB700" s="54"/>
      <c r="AC700" s="54"/>
      <c r="AD700" s="54"/>
      <c r="AE700" s="54"/>
    </row>
    <row r="701" customFormat="false" ht="26.85" hidden="false" customHeight="false" outlineLevel="0" collapsed="false">
      <c r="A701" s="54"/>
      <c r="B701" s="228" t="s">
        <v>1333</v>
      </c>
      <c r="C701" s="229" t="s">
        <v>1131</v>
      </c>
      <c r="D701" s="228" t="s">
        <v>161</v>
      </c>
      <c r="E701" s="228" t="s">
        <v>1132</v>
      </c>
      <c r="F701" s="230" t="s">
        <v>216</v>
      </c>
      <c r="G701" s="231" t="n">
        <v>83.4</v>
      </c>
      <c r="H701" s="232" t="n">
        <f aca="false">TRUNC(L701*(1-$C$13),2)</f>
        <v>116.95</v>
      </c>
      <c r="I701" s="233" t="n">
        <f aca="false">TRUNC((H701*(1+'DADOS GERAIS'!C$19)),2)</f>
        <v>146.44</v>
      </c>
      <c r="J701" s="233" t="n">
        <f aca="false">TRUNC(G701*I701,2)</f>
        <v>12213.09</v>
      </c>
      <c r="K701" s="234" t="n">
        <f aca="false">J701/$J$1092</f>
        <v>0.00111985246730536</v>
      </c>
      <c r="L701" s="54" t="n">
        <v>116.95</v>
      </c>
      <c r="M701" s="54"/>
      <c r="N701" s="54"/>
      <c r="O701" s="54"/>
      <c r="P701" s="54"/>
      <c r="Q701" s="54"/>
      <c r="R701" s="54"/>
      <c r="S701" s="54"/>
      <c r="T701" s="54"/>
      <c r="U701" s="54"/>
      <c r="V701" s="54"/>
      <c r="W701" s="54"/>
      <c r="X701" s="54"/>
      <c r="Y701" s="54"/>
      <c r="Z701" s="54"/>
      <c r="AA701" s="54"/>
      <c r="AB701" s="54"/>
      <c r="AC701" s="54"/>
      <c r="AD701" s="54"/>
      <c r="AE701" s="54"/>
    </row>
    <row r="702" customFormat="false" ht="26.85" hidden="false" customHeight="false" outlineLevel="0" collapsed="false">
      <c r="A702" s="54"/>
      <c r="B702" s="228" t="s">
        <v>1334</v>
      </c>
      <c r="C702" s="229" t="s">
        <v>1212</v>
      </c>
      <c r="D702" s="228" t="s">
        <v>161</v>
      </c>
      <c r="E702" s="228" t="s">
        <v>1213</v>
      </c>
      <c r="F702" s="230" t="s">
        <v>216</v>
      </c>
      <c r="G702" s="231" t="n">
        <v>31.5</v>
      </c>
      <c r="H702" s="232" t="n">
        <f aca="false">TRUNC(L702*(1-$C$13),2)</f>
        <v>178.42</v>
      </c>
      <c r="I702" s="233" t="n">
        <f aca="false">TRUNC((H702*(1+'DADOS GERAIS'!C$19)),2)</f>
        <v>223.41</v>
      </c>
      <c r="J702" s="233" t="n">
        <f aca="false">TRUNC(G702*I702,2)</f>
        <v>7037.41</v>
      </c>
      <c r="K702" s="234" t="n">
        <f aca="false">J702/$J$1092</f>
        <v>0.000645279855625352</v>
      </c>
      <c r="L702" s="54" t="n">
        <v>178.42</v>
      </c>
      <c r="M702" s="54"/>
      <c r="N702" s="54"/>
      <c r="O702" s="54"/>
      <c r="P702" s="54"/>
      <c r="Q702" s="54"/>
      <c r="R702" s="54"/>
      <c r="S702" s="54"/>
      <c r="T702" s="54"/>
      <c r="U702" s="54"/>
      <c r="V702" s="54"/>
      <c r="W702" s="54"/>
      <c r="X702" s="54"/>
      <c r="Y702" s="54"/>
      <c r="Z702" s="54"/>
      <c r="AA702" s="54"/>
      <c r="AB702" s="54"/>
      <c r="AC702" s="54"/>
      <c r="AD702" s="54"/>
      <c r="AE702" s="54"/>
    </row>
    <row r="703" customFormat="false" ht="26.85" hidden="false" customHeight="false" outlineLevel="0" collapsed="false">
      <c r="A703" s="54"/>
      <c r="B703" s="228" t="s">
        <v>1335</v>
      </c>
      <c r="C703" s="229" t="n">
        <v>90694</v>
      </c>
      <c r="D703" s="228" t="s">
        <v>172</v>
      </c>
      <c r="E703" s="228" t="s">
        <v>1336</v>
      </c>
      <c r="F703" s="230" t="s">
        <v>216</v>
      </c>
      <c r="G703" s="231" t="n">
        <v>33.8</v>
      </c>
      <c r="H703" s="232" t="n">
        <f aca="false">TRUNC(L703*(1-$C$13),2)</f>
        <v>53.94</v>
      </c>
      <c r="I703" s="233" t="n">
        <f aca="false">TRUNC((H703*(1+'DADOS GERAIS'!C$19)),2)</f>
        <v>67.54</v>
      </c>
      <c r="J703" s="233" t="n">
        <f aca="false">TRUNC(G703*I703,2)</f>
        <v>2282.85</v>
      </c>
      <c r="K703" s="234" t="n">
        <f aca="false">J703/$J$1092</f>
        <v>0.000209320917555512</v>
      </c>
      <c r="L703" s="54" t="n">
        <v>53.94</v>
      </c>
      <c r="M703" s="54"/>
      <c r="N703" s="54"/>
      <c r="O703" s="54"/>
      <c r="P703" s="54"/>
      <c r="Q703" s="54"/>
      <c r="R703" s="54"/>
      <c r="S703" s="54"/>
      <c r="T703" s="54"/>
      <c r="U703" s="54"/>
      <c r="V703" s="54"/>
      <c r="W703" s="54"/>
      <c r="X703" s="54"/>
      <c r="Y703" s="54"/>
      <c r="Z703" s="54"/>
      <c r="AA703" s="54"/>
      <c r="AB703" s="54"/>
      <c r="AC703" s="54"/>
      <c r="AD703" s="54"/>
      <c r="AE703" s="54"/>
    </row>
    <row r="704" customFormat="false" ht="14.25" hidden="false" customHeight="false" outlineLevel="0" collapsed="false">
      <c r="A704" s="54"/>
      <c r="B704" s="228" t="s">
        <v>1337</v>
      </c>
      <c r="C704" s="229" t="n">
        <v>104086</v>
      </c>
      <c r="D704" s="228" t="s">
        <v>172</v>
      </c>
      <c r="E704" s="228" t="s">
        <v>1215</v>
      </c>
      <c r="F704" s="230" t="s">
        <v>216</v>
      </c>
      <c r="G704" s="231" t="n">
        <v>3.6</v>
      </c>
      <c r="H704" s="232" t="n">
        <f aca="false">TRUNC(L704*(1-$C$13),2)</f>
        <v>110.59</v>
      </c>
      <c r="I704" s="233" t="n">
        <f aca="false">TRUNC((H704*(1+'DADOS GERAIS'!C$19)),2)</f>
        <v>138.47</v>
      </c>
      <c r="J704" s="233" t="n">
        <f aca="false">TRUNC(G704*I704,2)</f>
        <v>498.49</v>
      </c>
      <c r="K704" s="234" t="n">
        <f aca="false">J704/$J$1092</f>
        <v>4.57079458537561E-005</v>
      </c>
      <c r="L704" s="54" t="n">
        <v>110.59</v>
      </c>
      <c r="M704" s="54"/>
      <c r="N704" s="54"/>
      <c r="O704" s="54"/>
      <c r="P704" s="54"/>
      <c r="Q704" s="54"/>
      <c r="R704" s="54"/>
      <c r="S704" s="54"/>
      <c r="T704" s="54"/>
      <c r="U704" s="54"/>
      <c r="V704" s="54"/>
      <c r="W704" s="54"/>
      <c r="X704" s="54"/>
      <c r="Y704" s="54"/>
      <c r="Z704" s="54"/>
      <c r="AA704" s="54"/>
      <c r="AB704" s="54"/>
      <c r="AC704" s="54"/>
      <c r="AD704" s="54"/>
      <c r="AE704" s="54"/>
    </row>
    <row r="705" customFormat="false" ht="26.85" hidden="false" customHeight="false" outlineLevel="0" collapsed="false">
      <c r="A705" s="54"/>
      <c r="B705" s="228" t="s">
        <v>1338</v>
      </c>
      <c r="C705" s="229" t="n">
        <v>89833</v>
      </c>
      <c r="D705" s="228" t="s">
        <v>172</v>
      </c>
      <c r="E705" s="228" t="s">
        <v>1339</v>
      </c>
      <c r="F705" s="230" t="s">
        <v>174</v>
      </c>
      <c r="G705" s="231" t="n">
        <v>1</v>
      </c>
      <c r="H705" s="232" t="n">
        <f aca="false">TRUNC(L705*(1-$C$13),2)</f>
        <v>49.27</v>
      </c>
      <c r="I705" s="233" t="n">
        <f aca="false">TRUNC((H705*(1+'DADOS GERAIS'!C$19)),2)</f>
        <v>61.69</v>
      </c>
      <c r="J705" s="233" t="n">
        <f aca="false">TRUNC(G705*I705,2)</f>
        <v>61.69</v>
      </c>
      <c r="K705" s="234" t="n">
        <f aca="false">J705/$J$1092</f>
        <v>5.65652907724972E-006</v>
      </c>
      <c r="L705" s="54" t="n">
        <v>49.27</v>
      </c>
      <c r="M705" s="54"/>
      <c r="N705" s="54"/>
      <c r="O705" s="54"/>
      <c r="P705" s="54"/>
      <c r="Q705" s="54"/>
      <c r="R705" s="54"/>
      <c r="S705" s="54"/>
      <c r="T705" s="54"/>
      <c r="U705" s="54"/>
      <c r="V705" s="54"/>
      <c r="W705" s="54"/>
      <c r="X705" s="54"/>
      <c r="Y705" s="54"/>
      <c r="Z705" s="54"/>
      <c r="AA705" s="54"/>
      <c r="AB705" s="54"/>
      <c r="AC705" s="54"/>
      <c r="AD705" s="54"/>
      <c r="AE705" s="54"/>
    </row>
    <row r="706" customFormat="false" ht="14.25" hidden="false" customHeight="false" outlineLevel="0" collapsed="false">
      <c r="A706" s="54"/>
      <c r="B706" s="222" t="n">
        <v>17</v>
      </c>
      <c r="C706" s="222"/>
      <c r="D706" s="222"/>
      <c r="E706" s="222" t="s">
        <v>1340</v>
      </c>
      <c r="F706" s="222"/>
      <c r="G706" s="223"/>
      <c r="H706" s="224"/>
      <c r="I706" s="222"/>
      <c r="J706" s="225" t="n">
        <f aca="false">J707</f>
        <v>708550.13</v>
      </c>
      <c r="K706" s="239" t="n">
        <f aca="false">J706/$J$1092</f>
        <v>0.064968948176918</v>
      </c>
      <c r="L706" s="54"/>
      <c r="M706" s="54"/>
      <c r="N706" s="54"/>
      <c r="O706" s="54"/>
      <c r="P706" s="54"/>
      <c r="Q706" s="54"/>
      <c r="R706" s="54"/>
      <c r="S706" s="54"/>
      <c r="T706" s="54"/>
      <c r="U706" s="54"/>
      <c r="V706" s="54"/>
      <c r="W706" s="54"/>
      <c r="X706" s="54"/>
      <c r="Y706" s="54"/>
      <c r="Z706" s="54"/>
      <c r="AA706" s="54"/>
      <c r="AB706" s="54"/>
      <c r="AC706" s="54"/>
      <c r="AD706" s="54"/>
      <c r="AE706" s="54"/>
    </row>
    <row r="707" customFormat="false" ht="14.25" hidden="false" customHeight="false" outlineLevel="0" collapsed="false">
      <c r="A707" s="54"/>
      <c r="B707" s="222" t="s">
        <v>1341</v>
      </c>
      <c r="C707" s="222"/>
      <c r="D707" s="222"/>
      <c r="E707" s="222" t="s">
        <v>213</v>
      </c>
      <c r="F707" s="222"/>
      <c r="G707" s="223"/>
      <c r="H707" s="224"/>
      <c r="I707" s="222"/>
      <c r="J707" s="225" t="n">
        <f aca="false">J708+J800</f>
        <v>708550.13</v>
      </c>
      <c r="K707" s="239" t="n">
        <f aca="false">J707/$J$1092</f>
        <v>0.064968948176918</v>
      </c>
      <c r="L707" s="54"/>
      <c r="M707" s="54"/>
      <c r="N707" s="54"/>
      <c r="O707" s="54"/>
      <c r="P707" s="54"/>
      <c r="Q707" s="54"/>
      <c r="R707" s="54"/>
      <c r="S707" s="54"/>
      <c r="T707" s="54"/>
      <c r="U707" s="54"/>
      <c r="V707" s="54"/>
      <c r="W707" s="54"/>
      <c r="X707" s="54"/>
      <c r="Y707" s="54"/>
      <c r="Z707" s="54"/>
      <c r="AA707" s="54"/>
      <c r="AB707" s="54"/>
      <c r="AC707" s="54"/>
      <c r="AD707" s="54"/>
      <c r="AE707" s="54"/>
    </row>
    <row r="708" customFormat="false" ht="14.25" hidden="false" customHeight="false" outlineLevel="0" collapsed="false">
      <c r="A708" s="54"/>
      <c r="B708" s="222" t="s">
        <v>1342</v>
      </c>
      <c r="C708" s="222"/>
      <c r="D708" s="222"/>
      <c r="E708" s="222" t="s">
        <v>1343</v>
      </c>
      <c r="F708" s="222"/>
      <c r="G708" s="223"/>
      <c r="H708" s="224"/>
      <c r="I708" s="222"/>
      <c r="J708" s="225" t="n">
        <f aca="false">SUM(J709:J799)</f>
        <v>643832.3</v>
      </c>
      <c r="K708" s="239" t="n">
        <f aca="false">J708/$J$1092</f>
        <v>0.0590347888770071</v>
      </c>
      <c r="L708" s="54"/>
      <c r="M708" s="54"/>
      <c r="N708" s="54"/>
      <c r="O708" s="54"/>
      <c r="P708" s="54"/>
      <c r="Q708" s="54"/>
      <c r="R708" s="54"/>
      <c r="S708" s="54"/>
      <c r="T708" s="54"/>
      <c r="U708" s="54"/>
      <c r="V708" s="54"/>
      <c r="W708" s="54"/>
      <c r="X708" s="54"/>
      <c r="Y708" s="54"/>
      <c r="Z708" s="54"/>
      <c r="AA708" s="54"/>
      <c r="AB708" s="54"/>
      <c r="AC708" s="54"/>
      <c r="AD708" s="54"/>
      <c r="AE708" s="54"/>
    </row>
    <row r="709" customFormat="false" ht="14.25" hidden="false" customHeight="false" outlineLevel="0" collapsed="false">
      <c r="A709" s="54"/>
      <c r="B709" s="228" t="s">
        <v>1344</v>
      </c>
      <c r="C709" s="229" t="s">
        <v>1345</v>
      </c>
      <c r="D709" s="228" t="s">
        <v>161</v>
      </c>
      <c r="E709" s="228" t="s">
        <v>1346</v>
      </c>
      <c r="F709" s="230" t="s">
        <v>174</v>
      </c>
      <c r="G709" s="231" t="n">
        <v>1</v>
      </c>
      <c r="H709" s="232" t="n">
        <f aca="false">TRUNC(L709*(1-$C$13),2)</f>
        <v>2.12</v>
      </c>
      <c r="I709" s="233" t="n">
        <f aca="false">TRUNC((H709*(1+'DADOS GERAIS'!C$19)),2)</f>
        <v>2.65</v>
      </c>
      <c r="J709" s="233" t="n">
        <f aca="false">TRUNC(G709*I709,2)</f>
        <v>2.65</v>
      </c>
      <c r="K709" s="234" t="n">
        <f aca="false">J709/$J$1092</f>
        <v>2.42985930535124E-007</v>
      </c>
      <c r="L709" s="54" t="n">
        <v>2.12</v>
      </c>
      <c r="M709" s="54"/>
      <c r="N709" s="54"/>
      <c r="O709" s="54"/>
      <c r="P709" s="54"/>
      <c r="Q709" s="54"/>
      <c r="R709" s="54"/>
      <c r="S709" s="54"/>
      <c r="T709" s="54"/>
      <c r="U709" s="54"/>
      <c r="V709" s="54"/>
      <c r="W709" s="54"/>
      <c r="X709" s="54"/>
      <c r="Y709" s="54"/>
      <c r="Z709" s="54"/>
      <c r="AA709" s="54"/>
      <c r="AB709" s="54"/>
      <c r="AC709" s="54"/>
      <c r="AD709" s="54"/>
      <c r="AE709" s="54"/>
    </row>
    <row r="710" customFormat="false" ht="26.85" hidden="false" customHeight="false" outlineLevel="0" collapsed="false">
      <c r="A710" s="54"/>
      <c r="B710" s="228" t="s">
        <v>1347</v>
      </c>
      <c r="C710" s="229" t="n">
        <v>91940</v>
      </c>
      <c r="D710" s="228" t="s">
        <v>172</v>
      </c>
      <c r="E710" s="228" t="s">
        <v>1348</v>
      </c>
      <c r="F710" s="230" t="s">
        <v>174</v>
      </c>
      <c r="G710" s="231" t="n">
        <v>534</v>
      </c>
      <c r="H710" s="232" t="n">
        <f aca="false">TRUNC(L710*(1-$C$13),2)</f>
        <v>19.6</v>
      </c>
      <c r="I710" s="233" t="n">
        <f aca="false">TRUNC((H710*(1+'DADOS GERAIS'!C$19)),2)</f>
        <v>24.54</v>
      </c>
      <c r="J710" s="233" t="n">
        <f aca="false">TRUNC(G710*I710,2)</f>
        <v>13104.36</v>
      </c>
      <c r="K710" s="234" t="n">
        <f aca="false">J710/$J$1092</f>
        <v>0.00120157551270462</v>
      </c>
      <c r="L710" s="54" t="n">
        <v>19.6</v>
      </c>
      <c r="M710" s="54"/>
      <c r="N710" s="54"/>
      <c r="O710" s="54"/>
      <c r="P710" s="54"/>
      <c r="Q710" s="54"/>
      <c r="R710" s="54"/>
      <c r="S710" s="54"/>
      <c r="T710" s="54"/>
      <c r="U710" s="54"/>
      <c r="V710" s="54"/>
      <c r="W710" s="54"/>
      <c r="X710" s="54"/>
      <c r="Y710" s="54"/>
      <c r="Z710" s="54"/>
      <c r="AA710" s="54"/>
      <c r="AB710" s="54"/>
      <c r="AC710" s="54"/>
      <c r="AD710" s="54"/>
      <c r="AE710" s="54"/>
    </row>
    <row r="711" customFormat="false" ht="14.25" hidden="false" customHeight="false" outlineLevel="0" collapsed="false">
      <c r="A711" s="54"/>
      <c r="B711" s="228" t="s">
        <v>1349</v>
      </c>
      <c r="C711" s="229" t="n">
        <v>91937</v>
      </c>
      <c r="D711" s="228" t="s">
        <v>172</v>
      </c>
      <c r="E711" s="228" t="s">
        <v>1350</v>
      </c>
      <c r="F711" s="230" t="s">
        <v>174</v>
      </c>
      <c r="G711" s="231" t="n">
        <v>243</v>
      </c>
      <c r="H711" s="232" t="n">
        <f aca="false">TRUNC(L711*(1-$C$13),2)</f>
        <v>17.38</v>
      </c>
      <c r="I711" s="233" t="n">
        <f aca="false">TRUNC((H711*(1+'DADOS GERAIS'!C$19)),2)</f>
        <v>21.76</v>
      </c>
      <c r="J711" s="233" t="n">
        <f aca="false">TRUNC(G711*I711,2)</f>
        <v>5287.68</v>
      </c>
      <c r="K711" s="234" t="n">
        <f aca="false">J711/$J$1092</f>
        <v>0.000484842205725269</v>
      </c>
      <c r="L711" s="54" t="n">
        <v>17.38</v>
      </c>
      <c r="M711" s="54"/>
      <c r="N711" s="54"/>
      <c r="O711" s="54"/>
      <c r="P711" s="54"/>
      <c r="Q711" s="54"/>
      <c r="R711" s="54"/>
      <c r="S711" s="54"/>
      <c r="T711" s="54"/>
      <c r="U711" s="54"/>
      <c r="V711" s="54"/>
      <c r="W711" s="54"/>
      <c r="X711" s="54"/>
      <c r="Y711" s="54"/>
      <c r="Z711" s="54"/>
      <c r="AA711" s="54"/>
      <c r="AB711" s="54"/>
      <c r="AC711" s="54"/>
      <c r="AD711" s="54"/>
      <c r="AE711" s="54"/>
    </row>
    <row r="712" customFormat="false" ht="26.85" hidden="false" customHeight="false" outlineLevel="0" collapsed="false">
      <c r="A712" s="54"/>
      <c r="B712" s="228" t="s">
        <v>1351</v>
      </c>
      <c r="C712" s="229" t="n">
        <v>92868</v>
      </c>
      <c r="D712" s="228" t="s">
        <v>172</v>
      </c>
      <c r="E712" s="228" t="s">
        <v>1352</v>
      </c>
      <c r="F712" s="230" t="s">
        <v>174</v>
      </c>
      <c r="G712" s="231" t="n">
        <v>14</v>
      </c>
      <c r="H712" s="232" t="n">
        <f aca="false">TRUNC(L712*(1-$C$13),2)</f>
        <v>18.39</v>
      </c>
      <c r="I712" s="233" t="n">
        <f aca="false">TRUNC((H712*(1+'DADOS GERAIS'!C$19)),2)</f>
        <v>23.02</v>
      </c>
      <c r="J712" s="233" t="n">
        <f aca="false">TRUNC(G712*I712,2)</f>
        <v>322.28</v>
      </c>
      <c r="K712" s="234" t="n">
        <f aca="false">J712/$J$1092</f>
        <v>2.955075686523E-005</v>
      </c>
      <c r="L712" s="54" t="n">
        <v>18.39</v>
      </c>
      <c r="M712" s="54"/>
      <c r="N712" s="54"/>
      <c r="O712" s="54"/>
      <c r="P712" s="54"/>
      <c r="Q712" s="54"/>
      <c r="R712" s="54"/>
      <c r="S712" s="54"/>
      <c r="T712" s="54"/>
      <c r="U712" s="54"/>
      <c r="V712" s="54"/>
      <c r="W712" s="54"/>
      <c r="X712" s="54"/>
      <c r="Y712" s="54"/>
      <c r="Z712" s="54"/>
      <c r="AA712" s="54"/>
      <c r="AB712" s="54"/>
      <c r="AC712" s="54"/>
      <c r="AD712" s="54"/>
      <c r="AE712" s="54"/>
    </row>
    <row r="713" customFormat="false" ht="26.85" hidden="false" customHeight="false" outlineLevel="0" collapsed="false">
      <c r="A713" s="54"/>
      <c r="B713" s="228" t="s">
        <v>1353</v>
      </c>
      <c r="C713" s="229" t="n">
        <v>91920</v>
      </c>
      <c r="D713" s="228" t="s">
        <v>172</v>
      </c>
      <c r="E713" s="228" t="s">
        <v>1354</v>
      </c>
      <c r="F713" s="230" t="s">
        <v>174</v>
      </c>
      <c r="G713" s="231" t="n">
        <v>1</v>
      </c>
      <c r="H713" s="232" t="n">
        <f aca="false">TRUNC(L713*(1-$C$13),2)</f>
        <v>25.84</v>
      </c>
      <c r="I713" s="233" t="n">
        <f aca="false">TRUNC((H713*(1+'DADOS GERAIS'!C$19)),2)</f>
        <v>32.35</v>
      </c>
      <c r="J713" s="233" t="n">
        <f aca="false">TRUNC(G713*I713,2)</f>
        <v>32.35</v>
      </c>
      <c r="K713" s="234" t="n">
        <f aca="false">J713/$J$1092</f>
        <v>2.96626220860802E-006</v>
      </c>
      <c r="L713" s="54" t="n">
        <v>25.84</v>
      </c>
      <c r="M713" s="54"/>
      <c r="N713" s="54"/>
      <c r="O713" s="54"/>
      <c r="P713" s="54"/>
      <c r="Q713" s="54"/>
      <c r="R713" s="54"/>
      <c r="S713" s="54"/>
      <c r="T713" s="54"/>
      <c r="U713" s="54"/>
      <c r="V713" s="54"/>
      <c r="W713" s="54"/>
      <c r="X713" s="54"/>
      <c r="Y713" s="54"/>
      <c r="Z713" s="54"/>
      <c r="AA713" s="54"/>
      <c r="AB713" s="54"/>
      <c r="AC713" s="54"/>
      <c r="AD713" s="54"/>
      <c r="AE713" s="54"/>
    </row>
    <row r="714" customFormat="false" ht="14.25" hidden="false" customHeight="false" outlineLevel="0" collapsed="false">
      <c r="A714" s="54"/>
      <c r="B714" s="228" t="s">
        <v>1355</v>
      </c>
      <c r="C714" s="229" t="s">
        <v>1356</v>
      </c>
      <c r="D714" s="228" t="s">
        <v>161</v>
      </c>
      <c r="E714" s="228" t="s">
        <v>1357</v>
      </c>
      <c r="F714" s="230" t="s">
        <v>811</v>
      </c>
      <c r="G714" s="231" t="n">
        <v>212</v>
      </c>
      <c r="H714" s="232" t="n">
        <f aca="false">TRUNC(L714*(1-$C$13),2)</f>
        <v>6.37</v>
      </c>
      <c r="I714" s="233" t="n">
        <f aca="false">TRUNC((H714*(1+'DADOS GERAIS'!C$19)),2)</f>
        <v>7.97</v>
      </c>
      <c r="J714" s="233" t="n">
        <f aca="false">TRUNC(G714*I714,2)</f>
        <v>1689.64</v>
      </c>
      <c r="K714" s="234" t="n">
        <f aca="false">J714/$J$1092</f>
        <v>0.000154927829309195</v>
      </c>
      <c r="L714" s="54" t="n">
        <v>6.37</v>
      </c>
      <c r="M714" s="54"/>
      <c r="N714" s="54"/>
      <c r="O714" s="54"/>
      <c r="P714" s="54"/>
      <c r="Q714" s="54"/>
      <c r="R714" s="54"/>
      <c r="S714" s="54"/>
      <c r="T714" s="54"/>
      <c r="U714" s="54"/>
      <c r="V714" s="54"/>
      <c r="W714" s="54"/>
      <c r="X714" s="54"/>
      <c r="Y714" s="54"/>
      <c r="Z714" s="54"/>
      <c r="AA714" s="54"/>
      <c r="AB714" s="54"/>
      <c r="AC714" s="54"/>
      <c r="AD714" s="54"/>
      <c r="AE714" s="54"/>
    </row>
    <row r="715" customFormat="false" ht="14.25" hidden="false" customHeight="false" outlineLevel="0" collapsed="false">
      <c r="A715" s="54"/>
      <c r="B715" s="228" t="s">
        <v>1358</v>
      </c>
      <c r="C715" s="229" t="s">
        <v>1359</v>
      </c>
      <c r="D715" s="228" t="s">
        <v>161</v>
      </c>
      <c r="E715" s="228" t="s">
        <v>1360</v>
      </c>
      <c r="F715" s="230" t="s">
        <v>174</v>
      </c>
      <c r="G715" s="231" t="n">
        <v>14</v>
      </c>
      <c r="H715" s="232" t="n">
        <f aca="false">TRUNC(L715*(1-$C$13),2)</f>
        <v>0.68</v>
      </c>
      <c r="I715" s="233" t="n">
        <f aca="false">TRUNC((H715*(1+'DADOS GERAIS'!C$19)),2)</f>
        <v>0.85</v>
      </c>
      <c r="J715" s="233" t="n">
        <f aca="false">TRUNC(G715*I715,2)</f>
        <v>11.9</v>
      </c>
      <c r="K715" s="234" t="n">
        <f aca="false">J715/$J$1092</f>
        <v>1.09114436730867E-006</v>
      </c>
      <c r="L715" s="54" t="n">
        <v>0.68</v>
      </c>
      <c r="M715" s="54"/>
      <c r="N715" s="54"/>
      <c r="O715" s="54"/>
      <c r="P715" s="54"/>
      <c r="Q715" s="54"/>
      <c r="R715" s="54"/>
      <c r="S715" s="54"/>
      <c r="T715" s="54"/>
      <c r="U715" s="54"/>
      <c r="V715" s="54"/>
      <c r="W715" s="54"/>
      <c r="X715" s="54"/>
      <c r="Y715" s="54"/>
      <c r="Z715" s="54"/>
      <c r="AA715" s="54"/>
      <c r="AB715" s="54"/>
      <c r="AC715" s="54"/>
      <c r="AD715" s="54"/>
      <c r="AE715" s="54"/>
    </row>
    <row r="716" customFormat="false" ht="14.25" hidden="false" customHeight="false" outlineLevel="0" collapsed="false">
      <c r="A716" s="54"/>
      <c r="B716" s="228" t="s">
        <v>1361</v>
      </c>
      <c r="C716" s="229" t="s">
        <v>1362</v>
      </c>
      <c r="D716" s="228" t="s">
        <v>161</v>
      </c>
      <c r="E716" s="228" t="s">
        <v>1363</v>
      </c>
      <c r="F716" s="230" t="s">
        <v>174</v>
      </c>
      <c r="G716" s="231" t="n">
        <v>51</v>
      </c>
      <c r="H716" s="232" t="n">
        <f aca="false">TRUNC(L716*(1-$C$13),2)</f>
        <v>6.23</v>
      </c>
      <c r="I716" s="233" t="n">
        <f aca="false">TRUNC((H716*(1+'DADOS GERAIS'!C$19)),2)</f>
        <v>7.8</v>
      </c>
      <c r="J716" s="233" t="n">
        <f aca="false">TRUNC(G716*I716,2)</f>
        <v>397.8</v>
      </c>
      <c r="K716" s="234" t="n">
        <f aca="false">J716/$J$1092</f>
        <v>3.64753974214612E-005</v>
      </c>
      <c r="L716" s="54" t="n">
        <v>6.23</v>
      </c>
      <c r="M716" s="54"/>
      <c r="N716" s="54"/>
      <c r="O716" s="54"/>
      <c r="P716" s="54"/>
      <c r="Q716" s="54"/>
      <c r="R716" s="54"/>
      <c r="S716" s="54"/>
      <c r="T716" s="54"/>
      <c r="U716" s="54"/>
      <c r="V716" s="54"/>
      <c r="W716" s="54"/>
      <c r="X716" s="54"/>
      <c r="Y716" s="54"/>
      <c r="Z716" s="54"/>
      <c r="AA716" s="54"/>
      <c r="AB716" s="54"/>
      <c r="AC716" s="54"/>
      <c r="AD716" s="54"/>
      <c r="AE716" s="54"/>
    </row>
    <row r="717" customFormat="false" ht="14.25" hidden="false" customHeight="false" outlineLevel="0" collapsed="false">
      <c r="A717" s="54"/>
      <c r="B717" s="228" t="s">
        <v>1364</v>
      </c>
      <c r="C717" s="229" t="s">
        <v>1365</v>
      </c>
      <c r="D717" s="228" t="s">
        <v>161</v>
      </c>
      <c r="E717" s="228" t="s">
        <v>1366</v>
      </c>
      <c r="F717" s="230" t="s">
        <v>174</v>
      </c>
      <c r="G717" s="231" t="n">
        <v>212</v>
      </c>
      <c r="H717" s="232" t="n">
        <f aca="false">TRUNC(L717*(1-$C$13),2)</f>
        <v>11.42</v>
      </c>
      <c r="I717" s="233" t="n">
        <f aca="false">TRUNC((H717*(1+'DADOS GERAIS'!C$19)),2)</f>
        <v>14.3</v>
      </c>
      <c r="J717" s="233" t="n">
        <f aca="false">TRUNC(G717*I717,2)</f>
        <v>3031.6</v>
      </c>
      <c r="K717" s="234" t="n">
        <f aca="false">J717/$J$1092</f>
        <v>0.000277975904532181</v>
      </c>
      <c r="L717" s="54" t="n">
        <v>11.42</v>
      </c>
      <c r="M717" s="54"/>
      <c r="N717" s="54"/>
      <c r="O717" s="54"/>
      <c r="P717" s="54"/>
      <c r="Q717" s="54"/>
      <c r="R717" s="54"/>
      <c r="S717" s="54"/>
      <c r="T717" s="54"/>
      <c r="U717" s="54"/>
      <c r="V717" s="54"/>
      <c r="W717" s="54"/>
      <c r="X717" s="54"/>
      <c r="Y717" s="54"/>
      <c r="Z717" s="54"/>
      <c r="AA717" s="54"/>
      <c r="AB717" s="54"/>
      <c r="AC717" s="54"/>
      <c r="AD717" s="54"/>
      <c r="AE717" s="54"/>
    </row>
    <row r="718" customFormat="false" ht="14.25" hidden="false" customHeight="false" outlineLevel="0" collapsed="false">
      <c r="A718" s="54"/>
      <c r="B718" s="228" t="s">
        <v>1367</v>
      </c>
      <c r="C718" s="229" t="s">
        <v>1368</v>
      </c>
      <c r="D718" s="228" t="s">
        <v>161</v>
      </c>
      <c r="E718" s="228" t="s">
        <v>1369</v>
      </c>
      <c r="F718" s="230" t="s">
        <v>174</v>
      </c>
      <c r="G718" s="231" t="n">
        <v>51</v>
      </c>
      <c r="H718" s="232" t="n">
        <f aca="false">TRUNC(L718*(1-$C$13),2)</f>
        <v>5.75</v>
      </c>
      <c r="I718" s="233" t="n">
        <f aca="false">TRUNC((H718*(1+'DADOS GERAIS'!C$19)),2)</f>
        <v>7.2</v>
      </c>
      <c r="J718" s="233" t="n">
        <f aca="false">TRUNC(G718*I718,2)</f>
        <v>367.2</v>
      </c>
      <c r="K718" s="234" t="n">
        <f aca="false">J718/$J$1092</f>
        <v>3.36695976198103E-005</v>
      </c>
      <c r="L718" s="54" t="n">
        <v>5.75</v>
      </c>
      <c r="M718" s="54"/>
      <c r="N718" s="54"/>
      <c r="O718" s="54"/>
      <c r="P718" s="54"/>
      <c r="Q718" s="54"/>
      <c r="R718" s="54"/>
      <c r="S718" s="54"/>
      <c r="T718" s="54"/>
      <c r="U718" s="54"/>
      <c r="V718" s="54"/>
      <c r="W718" s="54"/>
      <c r="X718" s="54"/>
      <c r="Y718" s="54"/>
      <c r="Z718" s="54"/>
      <c r="AA718" s="54"/>
      <c r="AB718" s="54"/>
      <c r="AC718" s="54"/>
      <c r="AD718" s="54"/>
      <c r="AE718" s="54"/>
    </row>
    <row r="719" customFormat="false" ht="14.25" hidden="false" customHeight="false" outlineLevel="0" collapsed="false">
      <c r="A719" s="54"/>
      <c r="B719" s="228" t="s">
        <v>1370</v>
      </c>
      <c r="C719" s="229" t="s">
        <v>1371</v>
      </c>
      <c r="D719" s="228" t="s">
        <v>161</v>
      </c>
      <c r="E719" s="228" t="s">
        <v>1372</v>
      </c>
      <c r="F719" s="230" t="s">
        <v>174</v>
      </c>
      <c r="G719" s="231" t="n">
        <v>960</v>
      </c>
      <c r="H719" s="232" t="n">
        <f aca="false">TRUNC(L719*(1-$C$13),2)</f>
        <v>12.88</v>
      </c>
      <c r="I719" s="233" t="n">
        <f aca="false">TRUNC((H719*(1+'DADOS GERAIS'!C$19)),2)</f>
        <v>16.12</v>
      </c>
      <c r="J719" s="233" t="n">
        <f aca="false">TRUNC(G719*I719,2)</f>
        <v>15475.2</v>
      </c>
      <c r="K719" s="234" t="n">
        <f aca="false">J719/$J$1092</f>
        <v>0.00141896448008194</v>
      </c>
      <c r="L719" s="54" t="n">
        <v>12.88</v>
      </c>
      <c r="M719" s="54"/>
      <c r="N719" s="54"/>
      <c r="O719" s="54"/>
      <c r="P719" s="54"/>
      <c r="Q719" s="54"/>
      <c r="R719" s="54"/>
      <c r="S719" s="54"/>
      <c r="T719" s="54"/>
      <c r="U719" s="54"/>
      <c r="V719" s="54"/>
      <c r="W719" s="54"/>
      <c r="X719" s="54"/>
      <c r="Y719" s="54"/>
      <c r="Z719" s="54"/>
      <c r="AA719" s="54"/>
      <c r="AB719" s="54"/>
      <c r="AC719" s="54"/>
      <c r="AD719" s="54"/>
      <c r="AE719" s="54"/>
    </row>
    <row r="720" customFormat="false" ht="14.25" hidden="false" customHeight="false" outlineLevel="0" collapsed="false">
      <c r="A720" s="54"/>
      <c r="B720" s="228" t="s">
        <v>1373</v>
      </c>
      <c r="C720" s="229" t="s">
        <v>1374</v>
      </c>
      <c r="D720" s="228" t="s">
        <v>161</v>
      </c>
      <c r="E720" s="228" t="s">
        <v>1375</v>
      </c>
      <c r="F720" s="230" t="s">
        <v>174</v>
      </c>
      <c r="G720" s="231" t="n">
        <v>212</v>
      </c>
      <c r="H720" s="232" t="n">
        <f aca="false">TRUNC(L720*(1-$C$13),2)</f>
        <v>5.46</v>
      </c>
      <c r="I720" s="233" t="n">
        <f aca="false">TRUNC((H720*(1+'DADOS GERAIS'!C$19)),2)</f>
        <v>6.83</v>
      </c>
      <c r="J720" s="233" t="n">
        <f aca="false">TRUNC(G720*I720,2)</f>
        <v>1447.96</v>
      </c>
      <c r="K720" s="234" t="n">
        <f aca="false">J720/$J$1092</f>
        <v>0.000132767512444391</v>
      </c>
      <c r="L720" s="54" t="n">
        <v>5.46</v>
      </c>
      <c r="M720" s="54"/>
      <c r="N720" s="54"/>
      <c r="O720" s="54"/>
      <c r="P720" s="54"/>
      <c r="Q720" s="54"/>
      <c r="R720" s="54"/>
      <c r="S720" s="54"/>
      <c r="T720" s="54"/>
      <c r="U720" s="54"/>
      <c r="V720" s="54"/>
      <c r="W720" s="54"/>
      <c r="X720" s="54"/>
      <c r="Y720" s="54"/>
      <c r="Z720" s="54"/>
      <c r="AA720" s="54"/>
      <c r="AB720" s="54"/>
      <c r="AC720" s="54"/>
      <c r="AD720" s="54"/>
      <c r="AE720" s="54"/>
    </row>
    <row r="721" customFormat="false" ht="14.25" hidden="false" customHeight="false" outlineLevel="0" collapsed="false">
      <c r="A721" s="54"/>
      <c r="B721" s="228" t="s">
        <v>1376</v>
      </c>
      <c r="C721" s="229" t="s">
        <v>1377</v>
      </c>
      <c r="D721" s="228" t="s">
        <v>161</v>
      </c>
      <c r="E721" s="228" t="s">
        <v>1378</v>
      </c>
      <c r="F721" s="230" t="s">
        <v>174</v>
      </c>
      <c r="G721" s="231" t="n">
        <v>51</v>
      </c>
      <c r="H721" s="232" t="n">
        <f aca="false">TRUNC(L721*(1-$C$13),2)</f>
        <v>4.12</v>
      </c>
      <c r="I721" s="233" t="n">
        <f aca="false">TRUNC((H721*(1+'DADOS GERAIS'!C$19)),2)</f>
        <v>5.15</v>
      </c>
      <c r="J721" s="233" t="n">
        <f aca="false">TRUNC(G721*I721,2)</f>
        <v>262.65</v>
      </c>
      <c r="K721" s="234" t="n">
        <f aca="false">J721/$J$1092</f>
        <v>2.40831149641699E-005</v>
      </c>
      <c r="L721" s="54" t="n">
        <v>4.12</v>
      </c>
      <c r="M721" s="54"/>
      <c r="N721" s="54"/>
      <c r="O721" s="54"/>
      <c r="P721" s="54"/>
      <c r="Q721" s="54"/>
      <c r="R721" s="54"/>
      <c r="S721" s="54"/>
      <c r="T721" s="54"/>
      <c r="U721" s="54"/>
      <c r="V721" s="54"/>
      <c r="W721" s="54"/>
      <c r="X721" s="54"/>
      <c r="Y721" s="54"/>
      <c r="Z721" s="54"/>
      <c r="AA721" s="54"/>
      <c r="AB721" s="54"/>
      <c r="AC721" s="54"/>
      <c r="AD721" s="54"/>
      <c r="AE721" s="54"/>
    </row>
    <row r="722" customFormat="false" ht="14.25" hidden="false" customHeight="false" outlineLevel="0" collapsed="false">
      <c r="A722" s="54"/>
      <c r="B722" s="228" t="s">
        <v>1379</v>
      </c>
      <c r="C722" s="229" t="s">
        <v>1380</v>
      </c>
      <c r="D722" s="228" t="s">
        <v>161</v>
      </c>
      <c r="E722" s="228" t="s">
        <v>1381</v>
      </c>
      <c r="F722" s="230" t="s">
        <v>216</v>
      </c>
      <c r="G722" s="231" t="n">
        <v>238</v>
      </c>
      <c r="H722" s="232" t="n">
        <f aca="false">TRUNC(L722*(1-$C$13),2)</f>
        <v>21.33</v>
      </c>
      <c r="I722" s="233" t="n">
        <f aca="false">TRUNC((H722*(1+'DADOS GERAIS'!C$19)),2)</f>
        <v>26.7</v>
      </c>
      <c r="J722" s="233" t="n">
        <f aca="false">TRUNC(G722*I722,2)</f>
        <v>6354.6</v>
      </c>
      <c r="K722" s="234" t="n">
        <f aca="false">J722/$J$1092</f>
        <v>0.000582671092142829</v>
      </c>
      <c r="L722" s="54" t="n">
        <v>21.33</v>
      </c>
      <c r="M722" s="54"/>
      <c r="N722" s="54"/>
      <c r="O722" s="54"/>
      <c r="P722" s="54"/>
      <c r="Q722" s="54"/>
      <c r="R722" s="54"/>
      <c r="S722" s="54"/>
      <c r="T722" s="54"/>
      <c r="U722" s="54"/>
      <c r="V722" s="54"/>
      <c r="W722" s="54"/>
      <c r="X722" s="54"/>
      <c r="Y722" s="54"/>
      <c r="Z722" s="54"/>
      <c r="AA722" s="54"/>
      <c r="AB722" s="54"/>
      <c r="AC722" s="54"/>
      <c r="AD722" s="54"/>
      <c r="AE722" s="54"/>
    </row>
    <row r="723" customFormat="false" ht="14.25" hidden="false" customHeight="false" outlineLevel="0" collapsed="false">
      <c r="A723" s="54"/>
      <c r="B723" s="228" t="s">
        <v>1382</v>
      </c>
      <c r="C723" s="229" t="s">
        <v>1383</v>
      </c>
      <c r="D723" s="228" t="s">
        <v>161</v>
      </c>
      <c r="E723" s="228" t="s">
        <v>1384</v>
      </c>
      <c r="F723" s="230" t="s">
        <v>216</v>
      </c>
      <c r="G723" s="231" t="n">
        <v>110</v>
      </c>
      <c r="H723" s="232" t="n">
        <f aca="false">TRUNC(L723*(1-$C$13),2)</f>
        <v>111.34</v>
      </c>
      <c r="I723" s="233" t="n">
        <f aca="false">TRUNC((H723*(1+'DADOS GERAIS'!C$19)),2)</f>
        <v>139.41</v>
      </c>
      <c r="J723" s="233" t="n">
        <f aca="false">TRUNC(G723*I723,2)</f>
        <v>15335.1</v>
      </c>
      <c r="K723" s="234" t="n">
        <f aca="false">J723/$J$1092</f>
        <v>0.00140611831824497</v>
      </c>
      <c r="L723" s="54" t="n">
        <v>111.34</v>
      </c>
      <c r="M723" s="54"/>
      <c r="N723" s="54"/>
      <c r="O723" s="54"/>
      <c r="P723" s="54"/>
      <c r="Q723" s="54"/>
      <c r="R723" s="54"/>
      <c r="S723" s="54"/>
      <c r="T723" s="54"/>
      <c r="U723" s="54"/>
      <c r="V723" s="54"/>
      <c r="W723" s="54"/>
      <c r="X723" s="54"/>
      <c r="Y723" s="54"/>
      <c r="Z723" s="54"/>
      <c r="AA723" s="54"/>
      <c r="AB723" s="54"/>
      <c r="AC723" s="54"/>
      <c r="AD723" s="54"/>
      <c r="AE723" s="54"/>
    </row>
    <row r="724" customFormat="false" ht="14.25" hidden="false" customHeight="false" outlineLevel="0" collapsed="false">
      <c r="A724" s="54"/>
      <c r="B724" s="228" t="s">
        <v>1385</v>
      </c>
      <c r="C724" s="229" t="s">
        <v>1386</v>
      </c>
      <c r="D724" s="228" t="s">
        <v>161</v>
      </c>
      <c r="E724" s="228" t="s">
        <v>1387</v>
      </c>
      <c r="F724" s="230" t="s">
        <v>216</v>
      </c>
      <c r="G724" s="231" t="n">
        <v>304.7</v>
      </c>
      <c r="H724" s="232" t="n">
        <f aca="false">TRUNC(L724*(1-$C$13),2)</f>
        <v>17.99</v>
      </c>
      <c r="I724" s="233" t="n">
        <f aca="false">TRUNC((H724*(1+'DADOS GERAIS'!C$19)),2)</f>
        <v>22.52</v>
      </c>
      <c r="J724" s="233" t="n">
        <f aca="false">TRUNC(G724*I724,2)</f>
        <v>6861.84</v>
      </c>
      <c r="K724" s="234" t="n">
        <f aca="false">J724/$J$1092</f>
        <v>0.000629181350031371</v>
      </c>
      <c r="L724" s="54" t="n">
        <v>17.99</v>
      </c>
      <c r="M724" s="54"/>
      <c r="N724" s="54"/>
      <c r="O724" s="54"/>
      <c r="P724" s="54"/>
      <c r="Q724" s="54"/>
      <c r="R724" s="54"/>
      <c r="S724" s="54"/>
      <c r="T724" s="54"/>
      <c r="U724" s="54"/>
      <c r="V724" s="54"/>
      <c r="W724" s="54"/>
      <c r="X724" s="54"/>
      <c r="Y724" s="54"/>
      <c r="Z724" s="54"/>
      <c r="AA724" s="54"/>
      <c r="AB724" s="54"/>
      <c r="AC724" s="54"/>
      <c r="AD724" s="54"/>
      <c r="AE724" s="54"/>
    </row>
    <row r="725" customFormat="false" ht="14.25" hidden="false" customHeight="false" outlineLevel="0" collapsed="false">
      <c r="A725" s="54"/>
      <c r="B725" s="228" t="s">
        <v>1388</v>
      </c>
      <c r="C725" s="229" t="s">
        <v>1389</v>
      </c>
      <c r="D725" s="228" t="s">
        <v>161</v>
      </c>
      <c r="E725" s="228" t="s">
        <v>1390</v>
      </c>
      <c r="F725" s="230" t="s">
        <v>216</v>
      </c>
      <c r="G725" s="231" t="n">
        <v>600</v>
      </c>
      <c r="H725" s="232" t="n">
        <f aca="false">TRUNC(L725*(1-$C$13),2)</f>
        <v>211.01</v>
      </c>
      <c r="I725" s="233" t="n">
        <f aca="false">TRUNC((H725*(1+'DADOS GERAIS'!C$19)),2)</f>
        <v>264.22</v>
      </c>
      <c r="J725" s="233" t="n">
        <f aca="false">TRUNC(G725*I725,2)</f>
        <v>158532</v>
      </c>
      <c r="K725" s="234" t="n">
        <f aca="false">J725/$J$1092</f>
        <v>0.0145362435998469</v>
      </c>
      <c r="L725" s="54" t="n">
        <v>211.01</v>
      </c>
      <c r="M725" s="54"/>
      <c r="N725" s="54"/>
      <c r="O725" s="54"/>
      <c r="P725" s="54"/>
      <c r="Q725" s="54"/>
      <c r="R725" s="54"/>
      <c r="S725" s="54"/>
      <c r="T725" s="54"/>
      <c r="U725" s="54"/>
      <c r="V725" s="54"/>
      <c r="W725" s="54"/>
      <c r="X725" s="54"/>
      <c r="Y725" s="54"/>
      <c r="Z725" s="54"/>
      <c r="AA725" s="54"/>
      <c r="AB725" s="54"/>
      <c r="AC725" s="54"/>
      <c r="AD725" s="54"/>
      <c r="AE725" s="54"/>
    </row>
    <row r="726" customFormat="false" ht="26.85" hidden="false" customHeight="false" outlineLevel="0" collapsed="false">
      <c r="A726" s="54"/>
      <c r="B726" s="228" t="s">
        <v>1391</v>
      </c>
      <c r="C726" s="229" t="n">
        <v>91935</v>
      </c>
      <c r="D726" s="228" t="s">
        <v>172</v>
      </c>
      <c r="E726" s="228" t="s">
        <v>1392</v>
      </c>
      <c r="F726" s="230" t="s">
        <v>216</v>
      </c>
      <c r="G726" s="231" t="n">
        <v>363.1</v>
      </c>
      <c r="H726" s="232" t="n">
        <f aca="false">TRUNC(L726*(1-$C$13),2)</f>
        <v>26.44</v>
      </c>
      <c r="I726" s="233" t="n">
        <f aca="false">TRUNC((H726*(1+'DADOS GERAIS'!C$19)),2)</f>
        <v>33.1</v>
      </c>
      <c r="J726" s="233" t="n">
        <f aca="false">TRUNC(G726*I726,2)</f>
        <v>12018.61</v>
      </c>
      <c r="K726" s="234" t="n">
        <f aca="false">J726/$J$1092</f>
        <v>0.0011020200507882</v>
      </c>
      <c r="L726" s="54" t="n">
        <v>26.44</v>
      </c>
      <c r="M726" s="54"/>
      <c r="N726" s="54"/>
      <c r="O726" s="54"/>
      <c r="P726" s="54"/>
      <c r="Q726" s="54"/>
      <c r="R726" s="54"/>
      <c r="S726" s="54"/>
      <c r="T726" s="54"/>
      <c r="U726" s="54"/>
      <c r="V726" s="54"/>
      <c r="W726" s="54"/>
      <c r="X726" s="54"/>
      <c r="Y726" s="54"/>
      <c r="Z726" s="54"/>
      <c r="AA726" s="54"/>
      <c r="AB726" s="54"/>
      <c r="AC726" s="54"/>
      <c r="AD726" s="54"/>
      <c r="AE726" s="54"/>
    </row>
    <row r="727" customFormat="false" ht="26.85" hidden="false" customHeight="false" outlineLevel="0" collapsed="false">
      <c r="A727" s="54"/>
      <c r="B727" s="228" t="s">
        <v>1393</v>
      </c>
      <c r="C727" s="229" t="n">
        <v>92984</v>
      </c>
      <c r="D727" s="228" t="s">
        <v>172</v>
      </c>
      <c r="E727" s="228" t="s">
        <v>1394</v>
      </c>
      <c r="F727" s="230" t="s">
        <v>216</v>
      </c>
      <c r="G727" s="231" t="n">
        <v>17.6</v>
      </c>
      <c r="H727" s="232" t="n">
        <f aca="false">TRUNC(L727*(1-$C$13),2)</f>
        <v>28.86</v>
      </c>
      <c r="I727" s="233" t="n">
        <f aca="false">TRUNC((H727*(1+'DADOS GERAIS'!C$19)),2)</f>
        <v>36.13</v>
      </c>
      <c r="J727" s="233" t="n">
        <f aca="false">TRUNC(G727*I727,2)</f>
        <v>635.88</v>
      </c>
      <c r="K727" s="234" t="n">
        <f aca="false">J727/$J$1092</f>
        <v>5.83056201919526E-005</v>
      </c>
      <c r="L727" s="54" t="n">
        <v>28.86</v>
      </c>
      <c r="M727" s="54"/>
      <c r="N727" s="54"/>
      <c r="O727" s="54"/>
      <c r="P727" s="54"/>
      <c r="Q727" s="54"/>
      <c r="R727" s="54"/>
      <c r="S727" s="54"/>
      <c r="T727" s="54"/>
      <c r="U727" s="54"/>
      <c r="V727" s="54"/>
      <c r="W727" s="54"/>
      <c r="X727" s="54"/>
      <c r="Y727" s="54"/>
      <c r="Z727" s="54"/>
      <c r="AA727" s="54"/>
      <c r="AB727" s="54"/>
      <c r="AC727" s="54"/>
      <c r="AD727" s="54"/>
      <c r="AE727" s="54"/>
    </row>
    <row r="728" customFormat="false" ht="26.85" hidden="false" customHeight="false" outlineLevel="0" collapsed="false">
      <c r="A728" s="54"/>
      <c r="B728" s="228" t="s">
        <v>1395</v>
      </c>
      <c r="C728" s="229" t="n">
        <v>92986</v>
      </c>
      <c r="D728" s="228" t="s">
        <v>172</v>
      </c>
      <c r="E728" s="228" t="s">
        <v>1396</v>
      </c>
      <c r="F728" s="230" t="s">
        <v>216</v>
      </c>
      <c r="G728" s="231" t="n">
        <v>535.2</v>
      </c>
      <c r="H728" s="232" t="n">
        <f aca="false">TRUNC(L728*(1-$C$13),2)</f>
        <v>39.86</v>
      </c>
      <c r="I728" s="233" t="n">
        <f aca="false">TRUNC((H728*(1+'DADOS GERAIS'!C$19)),2)</f>
        <v>49.91</v>
      </c>
      <c r="J728" s="233" t="n">
        <f aca="false">TRUNC(G728*I728,2)</f>
        <v>26711.83</v>
      </c>
      <c r="K728" s="234" t="n">
        <f aca="false">J728/$J$1092</f>
        <v>0.00244928259201737</v>
      </c>
      <c r="L728" s="54" t="n">
        <v>39.86</v>
      </c>
      <c r="M728" s="54"/>
      <c r="N728" s="54"/>
      <c r="O728" s="54"/>
      <c r="P728" s="54"/>
      <c r="Q728" s="54"/>
      <c r="R728" s="54"/>
      <c r="S728" s="54"/>
      <c r="T728" s="54"/>
      <c r="U728" s="54"/>
      <c r="V728" s="54"/>
      <c r="W728" s="54"/>
      <c r="X728" s="54"/>
      <c r="Y728" s="54"/>
      <c r="Z728" s="54"/>
      <c r="AA728" s="54"/>
      <c r="AB728" s="54"/>
      <c r="AC728" s="54"/>
      <c r="AD728" s="54"/>
      <c r="AE728" s="54"/>
    </row>
    <row r="729" customFormat="false" ht="26.85" hidden="false" customHeight="false" outlineLevel="0" collapsed="false">
      <c r="A729" s="54"/>
      <c r="B729" s="228" t="s">
        <v>1397</v>
      </c>
      <c r="C729" s="229" t="n">
        <v>91924</v>
      </c>
      <c r="D729" s="228" t="s">
        <v>172</v>
      </c>
      <c r="E729" s="228" t="s">
        <v>1398</v>
      </c>
      <c r="F729" s="230" t="s">
        <v>216</v>
      </c>
      <c r="G729" s="231" t="n">
        <v>8064.7</v>
      </c>
      <c r="H729" s="232" t="n">
        <f aca="false">TRUNC(L729*(1-$C$13),2)</f>
        <v>3.13</v>
      </c>
      <c r="I729" s="233" t="n">
        <f aca="false">TRUNC((H729*(1+'DADOS GERAIS'!C$19)),2)</f>
        <v>3.91</v>
      </c>
      <c r="J729" s="233" t="n">
        <f aca="false">TRUNC(G729*I729,2)</f>
        <v>31532.97</v>
      </c>
      <c r="K729" s="234" t="n">
        <f aca="false">J729/$J$1092</f>
        <v>0.0028913464369759</v>
      </c>
      <c r="L729" s="54" t="n">
        <v>3.13</v>
      </c>
      <c r="M729" s="54"/>
      <c r="N729" s="54"/>
      <c r="O729" s="54"/>
      <c r="P729" s="54"/>
      <c r="Q729" s="54"/>
      <c r="R729" s="54"/>
      <c r="S729" s="54"/>
      <c r="T729" s="54"/>
      <c r="U729" s="54"/>
      <c r="V729" s="54"/>
      <c r="W729" s="54"/>
      <c r="X729" s="54"/>
      <c r="Y729" s="54"/>
      <c r="Z729" s="54"/>
      <c r="AA729" s="54"/>
      <c r="AB729" s="54"/>
      <c r="AC729" s="54"/>
      <c r="AD729" s="54"/>
      <c r="AE729" s="54"/>
    </row>
    <row r="730" customFormat="false" ht="26.85" hidden="false" customHeight="false" outlineLevel="0" collapsed="false">
      <c r="A730" s="54"/>
      <c r="B730" s="228" t="s">
        <v>1399</v>
      </c>
      <c r="C730" s="229" t="n">
        <v>91932</v>
      </c>
      <c r="D730" s="228" t="s">
        <v>172</v>
      </c>
      <c r="E730" s="228" t="s">
        <v>1400</v>
      </c>
      <c r="F730" s="230" t="s">
        <v>216</v>
      </c>
      <c r="G730" s="231" t="n">
        <v>124.2</v>
      </c>
      <c r="H730" s="232" t="n">
        <f aca="false">TRUNC(L730*(1-$C$13),2)</f>
        <v>17.47</v>
      </c>
      <c r="I730" s="233" t="n">
        <f aca="false">TRUNC((H730*(1+'DADOS GERAIS'!C$19)),2)</f>
        <v>21.87</v>
      </c>
      <c r="J730" s="233" t="n">
        <f aca="false">TRUNC(G730*I730,2)</f>
        <v>2716.25</v>
      </c>
      <c r="K730" s="234" t="n">
        <f aca="false">J730/$J$1092</f>
        <v>0.000249060578798502</v>
      </c>
      <c r="L730" s="54" t="n">
        <v>17.47</v>
      </c>
      <c r="M730" s="54"/>
      <c r="N730" s="54"/>
      <c r="O730" s="54"/>
      <c r="P730" s="54"/>
      <c r="Q730" s="54"/>
      <c r="R730" s="54"/>
      <c r="S730" s="54"/>
      <c r="T730" s="54"/>
      <c r="U730" s="54"/>
      <c r="V730" s="54"/>
      <c r="W730" s="54"/>
      <c r="X730" s="54"/>
      <c r="Y730" s="54"/>
      <c r="Z730" s="54"/>
      <c r="AA730" s="54"/>
      <c r="AB730" s="54"/>
      <c r="AC730" s="54"/>
      <c r="AD730" s="54"/>
      <c r="AE730" s="54"/>
    </row>
    <row r="731" customFormat="false" ht="26.85" hidden="false" customHeight="false" outlineLevel="0" collapsed="false">
      <c r="A731" s="54"/>
      <c r="B731" s="228" t="s">
        <v>1401</v>
      </c>
      <c r="C731" s="229" t="n">
        <v>91926</v>
      </c>
      <c r="D731" s="228" t="s">
        <v>172</v>
      </c>
      <c r="E731" s="228" t="s">
        <v>1402</v>
      </c>
      <c r="F731" s="230" t="s">
        <v>216</v>
      </c>
      <c r="G731" s="231" t="n">
        <v>7623.2</v>
      </c>
      <c r="H731" s="232" t="n">
        <f aca="false">TRUNC(L731*(1-$C$13),2)</f>
        <v>4.53</v>
      </c>
      <c r="I731" s="233" t="n">
        <f aca="false">TRUNC((H731*(1+'DADOS GERAIS'!C$19)),2)</f>
        <v>5.67</v>
      </c>
      <c r="J731" s="233" t="n">
        <f aca="false">TRUNC(G731*I731,2)</f>
        <v>43223.54</v>
      </c>
      <c r="K731" s="234" t="n">
        <f aca="false">J731/$J$1092</f>
        <v>0.00396328758034797</v>
      </c>
      <c r="L731" s="54" t="n">
        <v>4.53</v>
      </c>
      <c r="M731" s="54"/>
      <c r="N731" s="54"/>
      <c r="O731" s="54"/>
      <c r="P731" s="54"/>
      <c r="Q731" s="54"/>
      <c r="R731" s="54"/>
      <c r="S731" s="54"/>
      <c r="T731" s="54"/>
      <c r="U731" s="54"/>
      <c r="V731" s="54"/>
      <c r="W731" s="54"/>
      <c r="X731" s="54"/>
      <c r="Y731" s="54"/>
      <c r="Z731" s="54"/>
      <c r="AA731" s="54"/>
      <c r="AB731" s="54"/>
      <c r="AC731" s="54"/>
      <c r="AD731" s="54"/>
      <c r="AE731" s="54"/>
    </row>
    <row r="732" customFormat="false" ht="26.85" hidden="false" customHeight="false" outlineLevel="0" collapsed="false">
      <c r="A732" s="54"/>
      <c r="B732" s="228" t="s">
        <v>1403</v>
      </c>
      <c r="C732" s="229" t="n">
        <v>91928</v>
      </c>
      <c r="D732" s="228" t="s">
        <v>172</v>
      </c>
      <c r="E732" s="228" t="s">
        <v>1404</v>
      </c>
      <c r="F732" s="230" t="s">
        <v>216</v>
      </c>
      <c r="G732" s="231" t="n">
        <v>2215.5</v>
      </c>
      <c r="H732" s="232" t="n">
        <f aca="false">TRUNC(L732*(1-$C$13),2)</f>
        <v>7</v>
      </c>
      <c r="I732" s="233" t="n">
        <f aca="false">TRUNC((H732*(1+'DADOS GERAIS'!C$19)),2)</f>
        <v>8.76</v>
      </c>
      <c r="J732" s="233" t="n">
        <f aca="false">TRUNC(G732*I732,2)</f>
        <v>19407.78</v>
      </c>
      <c r="K732" s="234" t="n">
        <f aca="false">J732/$J$1092</f>
        <v>0.00177955376713998</v>
      </c>
      <c r="L732" s="54" t="n">
        <v>7</v>
      </c>
      <c r="M732" s="54"/>
      <c r="N732" s="54"/>
      <c r="O732" s="54"/>
      <c r="P732" s="54"/>
      <c r="Q732" s="54"/>
      <c r="R732" s="54"/>
      <c r="S732" s="54"/>
      <c r="T732" s="54"/>
      <c r="U732" s="54"/>
      <c r="V732" s="54"/>
      <c r="W732" s="54"/>
      <c r="X732" s="54"/>
      <c r="Y732" s="54"/>
      <c r="Z732" s="54"/>
      <c r="AA732" s="54"/>
      <c r="AB732" s="54"/>
      <c r="AC732" s="54"/>
      <c r="AD732" s="54"/>
      <c r="AE732" s="54"/>
    </row>
    <row r="733" customFormat="false" ht="26.85" hidden="false" customHeight="false" outlineLevel="0" collapsed="false">
      <c r="A733" s="54"/>
      <c r="B733" s="228" t="s">
        <v>1405</v>
      </c>
      <c r="C733" s="229" t="n">
        <v>91930</v>
      </c>
      <c r="D733" s="228" t="s">
        <v>172</v>
      </c>
      <c r="E733" s="228" t="s">
        <v>1406</v>
      </c>
      <c r="F733" s="230" t="s">
        <v>216</v>
      </c>
      <c r="G733" s="231" t="n">
        <v>586</v>
      </c>
      <c r="H733" s="232" t="n">
        <f aca="false">TRUNC(L733*(1-$C$13),2)</f>
        <v>9.77</v>
      </c>
      <c r="I733" s="233" t="n">
        <f aca="false">TRUNC((H733*(1+'DADOS GERAIS'!C$19)),2)</f>
        <v>12.23</v>
      </c>
      <c r="J733" s="233" t="n">
        <f aca="false">TRUNC(G733*I733,2)</f>
        <v>7166.78</v>
      </c>
      <c r="K733" s="234" t="n">
        <f aca="false">J733/$J$1092</f>
        <v>0.000657142153675665</v>
      </c>
      <c r="L733" s="54" t="n">
        <v>9.77</v>
      </c>
      <c r="M733" s="54"/>
      <c r="N733" s="54"/>
      <c r="O733" s="54"/>
      <c r="P733" s="54"/>
      <c r="Q733" s="54"/>
      <c r="R733" s="54"/>
      <c r="S733" s="54"/>
      <c r="T733" s="54"/>
      <c r="U733" s="54"/>
      <c r="V733" s="54"/>
      <c r="W733" s="54"/>
      <c r="X733" s="54"/>
      <c r="Y733" s="54"/>
      <c r="Z733" s="54"/>
      <c r="AA733" s="54"/>
      <c r="AB733" s="54"/>
      <c r="AC733" s="54"/>
      <c r="AD733" s="54"/>
      <c r="AE733" s="54"/>
    </row>
    <row r="734" customFormat="false" ht="14.25" hidden="false" customHeight="false" outlineLevel="0" collapsed="false">
      <c r="A734" s="54"/>
      <c r="B734" s="228" t="s">
        <v>1407</v>
      </c>
      <c r="C734" s="229" t="s">
        <v>1408</v>
      </c>
      <c r="D734" s="228" t="s">
        <v>161</v>
      </c>
      <c r="E734" s="228" t="s">
        <v>1409</v>
      </c>
      <c r="F734" s="230" t="s">
        <v>174</v>
      </c>
      <c r="G734" s="231" t="n">
        <v>8</v>
      </c>
      <c r="H734" s="232" t="n">
        <f aca="false">TRUNC(L734*(1-$C$13),2)</f>
        <v>149.61</v>
      </c>
      <c r="I734" s="233" t="n">
        <f aca="false">TRUNC((H734*(1+'DADOS GERAIS'!C$19)),2)</f>
        <v>187.34</v>
      </c>
      <c r="J734" s="233" t="n">
        <f aca="false">TRUNC(G734*I734,2)</f>
        <v>1498.72</v>
      </c>
      <c r="K734" s="234" t="n">
        <f aca="false">J734/$J$1092</f>
        <v>0.000137421839174189</v>
      </c>
      <c r="L734" s="54" t="n">
        <v>149.61</v>
      </c>
      <c r="M734" s="54"/>
      <c r="N734" s="54"/>
      <c r="O734" s="54"/>
      <c r="P734" s="54"/>
      <c r="Q734" s="54"/>
      <c r="R734" s="54"/>
      <c r="S734" s="54"/>
      <c r="T734" s="54"/>
      <c r="U734" s="54"/>
      <c r="V734" s="54"/>
      <c r="W734" s="54"/>
      <c r="X734" s="54"/>
      <c r="Y734" s="54"/>
      <c r="Z734" s="54"/>
      <c r="AA734" s="54"/>
      <c r="AB734" s="54"/>
      <c r="AC734" s="54"/>
      <c r="AD734" s="54"/>
      <c r="AE734" s="54"/>
    </row>
    <row r="735" customFormat="false" ht="14.25" hidden="false" customHeight="false" outlineLevel="0" collapsed="false">
      <c r="A735" s="54"/>
      <c r="B735" s="228" t="s">
        <v>1410</v>
      </c>
      <c r="C735" s="229" t="s">
        <v>1411</v>
      </c>
      <c r="D735" s="228" t="s">
        <v>161</v>
      </c>
      <c r="E735" s="228" t="s">
        <v>1412</v>
      </c>
      <c r="F735" s="230" t="s">
        <v>174</v>
      </c>
      <c r="G735" s="231" t="n">
        <v>8</v>
      </c>
      <c r="H735" s="232" t="n">
        <f aca="false">TRUNC(L735*(1-$C$13),2)</f>
        <v>248.65</v>
      </c>
      <c r="I735" s="233" t="n">
        <f aca="false">TRUNC((H735*(1+'DADOS GERAIS'!C$19)),2)</f>
        <v>311.35</v>
      </c>
      <c r="J735" s="233" t="n">
        <f aca="false">TRUNC(G735*I735,2)</f>
        <v>2490.8</v>
      </c>
      <c r="K735" s="234" t="n">
        <f aca="false">J735/$J$1092</f>
        <v>0.000228388436142221</v>
      </c>
      <c r="L735" s="54" t="n">
        <v>248.65</v>
      </c>
      <c r="M735" s="54"/>
      <c r="N735" s="54"/>
      <c r="O735" s="54"/>
      <c r="P735" s="54"/>
      <c r="Q735" s="54"/>
      <c r="R735" s="54"/>
      <c r="S735" s="54"/>
      <c r="T735" s="54"/>
      <c r="U735" s="54"/>
      <c r="V735" s="54"/>
      <c r="W735" s="54"/>
      <c r="X735" s="54"/>
      <c r="Y735" s="54"/>
      <c r="Z735" s="54"/>
      <c r="AA735" s="54"/>
      <c r="AB735" s="54"/>
      <c r="AC735" s="54"/>
      <c r="AD735" s="54"/>
      <c r="AE735" s="54"/>
    </row>
    <row r="736" customFormat="false" ht="26.85" hidden="false" customHeight="false" outlineLevel="0" collapsed="false">
      <c r="A736" s="54"/>
      <c r="B736" s="228" t="s">
        <v>1413</v>
      </c>
      <c r="C736" s="229" t="n">
        <v>91987</v>
      </c>
      <c r="D736" s="228" t="s">
        <v>172</v>
      </c>
      <c r="E736" s="228" t="s">
        <v>1414</v>
      </c>
      <c r="F736" s="230" t="s">
        <v>174</v>
      </c>
      <c r="G736" s="231" t="n">
        <v>7</v>
      </c>
      <c r="H736" s="232" t="n">
        <f aca="false">TRUNC(L736*(1-$C$13),2)</f>
        <v>54.35</v>
      </c>
      <c r="I736" s="233" t="n">
        <f aca="false">TRUNC((H736*(1+'DADOS GERAIS'!C$19)),2)</f>
        <v>68.05</v>
      </c>
      <c r="J736" s="233" t="n">
        <f aca="false">TRUNC(G736*I736,2)</f>
        <v>476.35</v>
      </c>
      <c r="K736" s="234" t="n">
        <f aca="false">J736/$J$1092</f>
        <v>4.36778671737381E-005</v>
      </c>
      <c r="L736" s="54" t="n">
        <v>54.35</v>
      </c>
      <c r="M736" s="54"/>
      <c r="N736" s="54"/>
      <c r="O736" s="54"/>
      <c r="P736" s="54"/>
      <c r="Q736" s="54"/>
      <c r="R736" s="54"/>
      <c r="S736" s="54"/>
      <c r="T736" s="54"/>
      <c r="U736" s="54"/>
      <c r="V736" s="54"/>
      <c r="W736" s="54"/>
      <c r="X736" s="54"/>
      <c r="Y736" s="54"/>
      <c r="Z736" s="54"/>
      <c r="AA736" s="54"/>
      <c r="AB736" s="54"/>
      <c r="AC736" s="54"/>
      <c r="AD736" s="54"/>
      <c r="AE736" s="54"/>
    </row>
    <row r="737" customFormat="false" ht="14.25" hidden="false" customHeight="false" outlineLevel="0" collapsed="false">
      <c r="A737" s="54"/>
      <c r="B737" s="228" t="s">
        <v>1415</v>
      </c>
      <c r="C737" s="229" t="s">
        <v>1416</v>
      </c>
      <c r="D737" s="228" t="s">
        <v>161</v>
      </c>
      <c r="E737" s="228" t="s">
        <v>1417</v>
      </c>
      <c r="F737" s="230" t="s">
        <v>811</v>
      </c>
      <c r="G737" s="231" t="n">
        <v>34</v>
      </c>
      <c r="H737" s="232" t="n">
        <f aca="false">TRUNC(L737*(1-$C$13),2)</f>
        <v>216.31</v>
      </c>
      <c r="I737" s="233" t="n">
        <f aca="false">TRUNC((H737*(1+'DADOS GERAIS'!C$19)),2)</f>
        <v>270.86</v>
      </c>
      <c r="J737" s="233" t="n">
        <f aca="false">TRUNC(G737*I737,2)</f>
        <v>9209.24</v>
      </c>
      <c r="K737" s="234" t="n">
        <f aca="false">J737/$J$1092</f>
        <v>0.000844421038083502</v>
      </c>
      <c r="L737" s="54" t="n">
        <v>216.31</v>
      </c>
      <c r="M737" s="54"/>
      <c r="N737" s="54"/>
      <c r="O737" s="54"/>
      <c r="P737" s="54"/>
      <c r="Q737" s="54"/>
      <c r="R737" s="54"/>
      <c r="S737" s="54"/>
      <c r="T737" s="54"/>
      <c r="U737" s="54"/>
      <c r="V737" s="54"/>
      <c r="W737" s="54"/>
      <c r="X737" s="54"/>
      <c r="Y737" s="54"/>
      <c r="Z737" s="54"/>
      <c r="AA737" s="54"/>
      <c r="AB737" s="54"/>
      <c r="AC737" s="54"/>
      <c r="AD737" s="54"/>
      <c r="AE737" s="54"/>
    </row>
    <row r="738" customFormat="false" ht="26.85" hidden="false" customHeight="false" outlineLevel="0" collapsed="false">
      <c r="A738" s="54"/>
      <c r="B738" s="228" t="s">
        <v>1418</v>
      </c>
      <c r="C738" s="229" t="n">
        <v>91979</v>
      </c>
      <c r="D738" s="228" t="s">
        <v>172</v>
      </c>
      <c r="E738" s="228" t="s">
        <v>1419</v>
      </c>
      <c r="F738" s="230" t="s">
        <v>174</v>
      </c>
      <c r="G738" s="231" t="n">
        <v>5</v>
      </c>
      <c r="H738" s="232" t="n">
        <f aca="false">TRUNC(L738*(1-$C$13),2)</f>
        <v>57.35</v>
      </c>
      <c r="I738" s="233" t="n">
        <f aca="false">TRUNC((H738*(1+'DADOS GERAIS'!C$19)),2)</f>
        <v>71.81</v>
      </c>
      <c r="J738" s="233" t="n">
        <f aca="false">TRUNC(G738*I738,2)</f>
        <v>359.05</v>
      </c>
      <c r="K738" s="234" t="n">
        <f aca="false">J738/$J$1092</f>
        <v>3.29223012674098E-005</v>
      </c>
      <c r="L738" s="54" t="n">
        <v>57.35</v>
      </c>
      <c r="M738" s="54"/>
      <c r="N738" s="54"/>
      <c r="O738" s="54"/>
      <c r="P738" s="54"/>
      <c r="Q738" s="54"/>
      <c r="R738" s="54"/>
      <c r="S738" s="54"/>
      <c r="T738" s="54"/>
      <c r="U738" s="54"/>
      <c r="V738" s="54"/>
      <c r="W738" s="54"/>
      <c r="X738" s="54"/>
      <c r="Y738" s="54"/>
      <c r="Z738" s="54"/>
      <c r="AA738" s="54"/>
      <c r="AB738" s="54"/>
      <c r="AC738" s="54"/>
      <c r="AD738" s="54"/>
      <c r="AE738" s="54"/>
    </row>
    <row r="739" customFormat="false" ht="26.85" hidden="false" customHeight="false" outlineLevel="0" collapsed="false">
      <c r="A739" s="54"/>
      <c r="B739" s="228" t="s">
        <v>1420</v>
      </c>
      <c r="C739" s="229" t="n">
        <v>91955</v>
      </c>
      <c r="D739" s="228" t="s">
        <v>172</v>
      </c>
      <c r="E739" s="228" t="s">
        <v>1421</v>
      </c>
      <c r="F739" s="230" t="s">
        <v>174</v>
      </c>
      <c r="G739" s="231" t="n">
        <v>17</v>
      </c>
      <c r="H739" s="232" t="n">
        <f aca="false">TRUNC(L739*(1-$C$13),2)</f>
        <v>40.59</v>
      </c>
      <c r="I739" s="233" t="n">
        <f aca="false">TRUNC((H739*(1+'DADOS GERAIS'!C$19)),2)</f>
        <v>50.82</v>
      </c>
      <c r="J739" s="233" t="n">
        <f aca="false">TRUNC(G739*I739,2)</f>
        <v>863.94</v>
      </c>
      <c r="K739" s="234" t="n">
        <f aca="false">J739/$J$1092</f>
        <v>7.92170810666093E-005</v>
      </c>
      <c r="L739" s="54" t="n">
        <v>40.59</v>
      </c>
      <c r="M739" s="54"/>
      <c r="N739" s="54"/>
      <c r="O739" s="54"/>
      <c r="P739" s="54"/>
      <c r="Q739" s="54"/>
      <c r="R739" s="54"/>
      <c r="S739" s="54"/>
      <c r="T739" s="54"/>
      <c r="U739" s="54"/>
      <c r="V739" s="54"/>
      <c r="W739" s="54"/>
      <c r="X739" s="54"/>
      <c r="Y739" s="54"/>
      <c r="Z739" s="54"/>
      <c r="AA739" s="54"/>
      <c r="AB739" s="54"/>
      <c r="AC739" s="54"/>
      <c r="AD739" s="54"/>
      <c r="AE739" s="54"/>
    </row>
    <row r="740" customFormat="false" ht="26.85" hidden="false" customHeight="false" outlineLevel="0" collapsed="false">
      <c r="A740" s="54"/>
      <c r="B740" s="228" t="s">
        <v>1422</v>
      </c>
      <c r="C740" s="229" t="n">
        <v>91961</v>
      </c>
      <c r="D740" s="228" t="s">
        <v>172</v>
      </c>
      <c r="E740" s="228" t="s">
        <v>1423</v>
      </c>
      <c r="F740" s="230" t="s">
        <v>174</v>
      </c>
      <c r="G740" s="231" t="n">
        <v>3</v>
      </c>
      <c r="H740" s="232" t="n">
        <f aca="false">TRUNC(L740*(1-$C$13),2)</f>
        <v>65.41</v>
      </c>
      <c r="I740" s="233" t="n">
        <f aca="false">TRUNC((H740*(1+'DADOS GERAIS'!C$19)),2)</f>
        <v>81.9</v>
      </c>
      <c r="J740" s="233" t="n">
        <f aca="false">TRUNC(G740*I740,2)</f>
        <v>245.7</v>
      </c>
      <c r="K740" s="234" t="n">
        <f aca="false">J740/$J$1092</f>
        <v>2.25289219367848E-005</v>
      </c>
      <c r="L740" s="54" t="n">
        <v>65.41</v>
      </c>
      <c r="M740" s="54"/>
      <c r="N740" s="54"/>
      <c r="O740" s="54"/>
      <c r="P740" s="54"/>
      <c r="Q740" s="54"/>
      <c r="R740" s="54"/>
      <c r="S740" s="54"/>
      <c r="T740" s="54"/>
      <c r="U740" s="54"/>
      <c r="V740" s="54"/>
      <c r="W740" s="54"/>
      <c r="X740" s="54"/>
      <c r="Y740" s="54"/>
      <c r="Z740" s="54"/>
      <c r="AA740" s="54"/>
      <c r="AB740" s="54"/>
      <c r="AC740" s="54"/>
      <c r="AD740" s="54"/>
      <c r="AE740" s="54"/>
    </row>
    <row r="741" customFormat="false" ht="26.85" hidden="false" customHeight="false" outlineLevel="0" collapsed="false">
      <c r="A741" s="54"/>
      <c r="B741" s="228" t="s">
        <v>1424</v>
      </c>
      <c r="C741" s="229" t="n">
        <v>91957</v>
      </c>
      <c r="D741" s="228" t="s">
        <v>172</v>
      </c>
      <c r="E741" s="228" t="s">
        <v>1425</v>
      </c>
      <c r="F741" s="230" t="s">
        <v>174</v>
      </c>
      <c r="G741" s="231" t="n">
        <v>1</v>
      </c>
      <c r="H741" s="232" t="n">
        <f aca="false">TRUNC(L741*(1-$C$13),2)</f>
        <v>58.16</v>
      </c>
      <c r="I741" s="233" t="n">
        <f aca="false">TRUNC((H741*(1+'DADOS GERAIS'!C$19)),2)</f>
        <v>72.82</v>
      </c>
      <c r="J741" s="233" t="n">
        <f aca="false">TRUNC(G741*I741,2)</f>
        <v>72.82</v>
      </c>
      <c r="K741" s="234" t="n">
        <f aca="false">J741/$J$1092</f>
        <v>6.67706998549724E-006</v>
      </c>
      <c r="L741" s="54" t="n">
        <v>58.16</v>
      </c>
      <c r="M741" s="54"/>
      <c r="N741" s="54"/>
      <c r="O741" s="54"/>
      <c r="P741" s="54"/>
      <c r="Q741" s="54"/>
      <c r="R741" s="54"/>
      <c r="S741" s="54"/>
      <c r="T741" s="54"/>
      <c r="U741" s="54"/>
      <c r="V741" s="54"/>
      <c r="W741" s="54"/>
      <c r="X741" s="54"/>
      <c r="Y741" s="54"/>
      <c r="Z741" s="54"/>
      <c r="AA741" s="54"/>
      <c r="AB741" s="54"/>
      <c r="AC741" s="54"/>
      <c r="AD741" s="54"/>
      <c r="AE741" s="54"/>
    </row>
    <row r="742" customFormat="false" ht="26.85" hidden="false" customHeight="false" outlineLevel="0" collapsed="false">
      <c r="A742" s="54"/>
      <c r="B742" s="228" t="s">
        <v>1426</v>
      </c>
      <c r="C742" s="229" t="n">
        <v>91953</v>
      </c>
      <c r="D742" s="228" t="s">
        <v>172</v>
      </c>
      <c r="E742" s="228" t="s">
        <v>1427</v>
      </c>
      <c r="F742" s="230" t="s">
        <v>174</v>
      </c>
      <c r="G742" s="231" t="n">
        <v>39</v>
      </c>
      <c r="H742" s="232" t="n">
        <f aca="false">TRUNC(L742*(1-$C$13),2)</f>
        <v>33.4</v>
      </c>
      <c r="I742" s="233" t="n">
        <f aca="false">TRUNC((H742*(1+'DADOS GERAIS'!C$19)),2)</f>
        <v>41.82</v>
      </c>
      <c r="J742" s="233" t="n">
        <f aca="false">TRUNC(G742*I742,2)</f>
        <v>1630.98</v>
      </c>
      <c r="K742" s="234" t="n">
        <f aca="false">J742/$J$1092</f>
        <v>0.000149549129427991</v>
      </c>
      <c r="L742" s="54" t="n">
        <v>33.4</v>
      </c>
      <c r="M742" s="54"/>
      <c r="N742" s="54"/>
      <c r="O742" s="54"/>
      <c r="P742" s="54"/>
      <c r="Q742" s="54"/>
      <c r="R742" s="54"/>
      <c r="S742" s="54"/>
      <c r="T742" s="54"/>
      <c r="U742" s="54"/>
      <c r="V742" s="54"/>
      <c r="W742" s="54"/>
      <c r="X742" s="54"/>
      <c r="Y742" s="54"/>
      <c r="Z742" s="54"/>
      <c r="AA742" s="54"/>
      <c r="AB742" s="54"/>
      <c r="AC742" s="54"/>
      <c r="AD742" s="54"/>
      <c r="AE742" s="54"/>
    </row>
    <row r="743" customFormat="false" ht="14.25" hidden="false" customHeight="false" outlineLevel="0" collapsed="false">
      <c r="A743" s="54"/>
      <c r="B743" s="228" t="s">
        <v>1428</v>
      </c>
      <c r="C743" s="229" t="s">
        <v>1429</v>
      </c>
      <c r="D743" s="228" t="s">
        <v>161</v>
      </c>
      <c r="E743" s="228" t="s">
        <v>1430</v>
      </c>
      <c r="F743" s="230" t="s">
        <v>174</v>
      </c>
      <c r="G743" s="231" t="n">
        <v>77</v>
      </c>
      <c r="H743" s="232" t="n">
        <f aca="false">TRUNC(L743*(1-$C$13),2)</f>
        <v>16.59</v>
      </c>
      <c r="I743" s="233" t="n">
        <f aca="false">TRUNC((H743*(1+'DADOS GERAIS'!C$19)),2)</f>
        <v>20.77</v>
      </c>
      <c r="J743" s="233" t="n">
        <f aca="false">TRUNC(G743*I743,2)</f>
        <v>1599.29</v>
      </c>
      <c r="K743" s="234" t="n">
        <f aca="false">J743/$J$1092</f>
        <v>0.000146643384470007</v>
      </c>
      <c r="L743" s="54" t="n">
        <v>16.59</v>
      </c>
      <c r="M743" s="54"/>
      <c r="N743" s="54"/>
      <c r="O743" s="54"/>
      <c r="P743" s="54"/>
      <c r="Q743" s="54"/>
      <c r="R743" s="54"/>
      <c r="S743" s="54"/>
      <c r="T743" s="54"/>
      <c r="U743" s="54"/>
      <c r="V743" s="54"/>
      <c r="W743" s="54"/>
      <c r="X743" s="54"/>
      <c r="Y743" s="54"/>
      <c r="Z743" s="54"/>
      <c r="AA743" s="54"/>
      <c r="AB743" s="54"/>
      <c r="AC743" s="54"/>
      <c r="AD743" s="54"/>
      <c r="AE743" s="54"/>
    </row>
    <row r="744" customFormat="false" ht="14.25" hidden="false" customHeight="false" outlineLevel="0" collapsed="false">
      <c r="A744" s="54"/>
      <c r="B744" s="228" t="s">
        <v>1431</v>
      </c>
      <c r="C744" s="229" t="s">
        <v>1432</v>
      </c>
      <c r="D744" s="228" t="s">
        <v>161</v>
      </c>
      <c r="E744" s="228" t="s">
        <v>1433</v>
      </c>
      <c r="F744" s="230" t="s">
        <v>174</v>
      </c>
      <c r="G744" s="231" t="n">
        <v>347</v>
      </c>
      <c r="H744" s="232" t="n">
        <f aca="false">TRUNC(L744*(1-$C$13),2)</f>
        <v>10.6</v>
      </c>
      <c r="I744" s="233" t="n">
        <f aca="false">TRUNC((H744*(1+'DADOS GERAIS'!C$19)),2)</f>
        <v>13.27</v>
      </c>
      <c r="J744" s="233" t="n">
        <f aca="false">TRUNC(G744*I744,2)</f>
        <v>4604.69</v>
      </c>
      <c r="K744" s="234" t="n">
        <f aca="false">J744/$J$1092</f>
        <v>0.000422216937538029</v>
      </c>
      <c r="L744" s="54" t="n">
        <v>10.6</v>
      </c>
      <c r="M744" s="54"/>
      <c r="N744" s="54"/>
      <c r="O744" s="54"/>
      <c r="P744" s="54"/>
      <c r="Q744" s="54"/>
      <c r="R744" s="54"/>
      <c r="S744" s="54"/>
      <c r="T744" s="54"/>
      <c r="U744" s="54"/>
      <c r="V744" s="54"/>
      <c r="W744" s="54"/>
      <c r="X744" s="54"/>
      <c r="Y744" s="54"/>
      <c r="Z744" s="54"/>
      <c r="AA744" s="54"/>
      <c r="AB744" s="54"/>
      <c r="AC744" s="54"/>
      <c r="AD744" s="54"/>
      <c r="AE744" s="54"/>
    </row>
    <row r="745" customFormat="false" ht="26.85" hidden="false" customHeight="false" outlineLevel="0" collapsed="false">
      <c r="A745" s="54"/>
      <c r="B745" s="228" t="s">
        <v>1434</v>
      </c>
      <c r="C745" s="229" t="n">
        <v>91985</v>
      </c>
      <c r="D745" s="228" t="s">
        <v>172</v>
      </c>
      <c r="E745" s="228" t="s">
        <v>1435</v>
      </c>
      <c r="F745" s="230" t="s">
        <v>174</v>
      </c>
      <c r="G745" s="231" t="n">
        <v>7</v>
      </c>
      <c r="H745" s="232" t="n">
        <f aca="false">TRUNC(L745*(1-$C$13),2)</f>
        <v>32.07</v>
      </c>
      <c r="I745" s="233" t="n">
        <f aca="false">TRUNC((H745*(1+'DADOS GERAIS'!C$19)),2)</f>
        <v>40.15</v>
      </c>
      <c r="J745" s="233" t="n">
        <f aca="false">TRUNC(G745*I745,2)</f>
        <v>281.05</v>
      </c>
      <c r="K745" s="234" t="n">
        <f aca="false">J745/$J$1092</f>
        <v>2.57702625573194E-005</v>
      </c>
      <c r="L745" s="54" t="n">
        <v>32.07</v>
      </c>
      <c r="M745" s="54"/>
      <c r="N745" s="54"/>
      <c r="O745" s="54"/>
      <c r="P745" s="54"/>
      <c r="Q745" s="54"/>
      <c r="R745" s="54"/>
      <c r="S745" s="54"/>
      <c r="T745" s="54"/>
      <c r="U745" s="54"/>
      <c r="V745" s="54"/>
      <c r="W745" s="54"/>
      <c r="X745" s="54"/>
      <c r="Y745" s="54"/>
      <c r="Z745" s="54"/>
      <c r="AA745" s="54"/>
      <c r="AB745" s="54"/>
      <c r="AC745" s="54"/>
      <c r="AD745" s="54"/>
      <c r="AE745" s="54"/>
    </row>
    <row r="746" customFormat="false" ht="26.85" hidden="false" customHeight="false" outlineLevel="0" collapsed="false">
      <c r="A746" s="54"/>
      <c r="B746" s="228" t="s">
        <v>1436</v>
      </c>
      <c r="C746" s="229" t="n">
        <v>91996</v>
      </c>
      <c r="D746" s="228" t="s">
        <v>172</v>
      </c>
      <c r="E746" s="228" t="s">
        <v>1437</v>
      </c>
      <c r="F746" s="230" t="s">
        <v>174</v>
      </c>
      <c r="G746" s="231" t="n">
        <v>16</v>
      </c>
      <c r="H746" s="232" t="n">
        <f aca="false">TRUNC(L746*(1-$C$13),2)</f>
        <v>39.24</v>
      </c>
      <c r="I746" s="233" t="n">
        <f aca="false">TRUNC((H746*(1+'DADOS GERAIS'!C$19)),2)</f>
        <v>49.13</v>
      </c>
      <c r="J746" s="233" t="n">
        <f aca="false">TRUNC(G746*I746,2)</f>
        <v>786.08</v>
      </c>
      <c r="K746" s="234" t="n">
        <f aca="false">J746/$J$1092</f>
        <v>7.20778793490754E-005</v>
      </c>
      <c r="L746" s="54" t="n">
        <v>39.24</v>
      </c>
      <c r="M746" s="54"/>
      <c r="N746" s="54"/>
      <c r="O746" s="54"/>
      <c r="P746" s="54"/>
      <c r="Q746" s="54"/>
      <c r="R746" s="54"/>
      <c r="S746" s="54"/>
      <c r="T746" s="54"/>
      <c r="U746" s="54"/>
      <c r="V746" s="54"/>
      <c r="W746" s="54"/>
      <c r="X746" s="54"/>
      <c r="Y746" s="54"/>
      <c r="Z746" s="54"/>
      <c r="AA746" s="54"/>
      <c r="AB746" s="54"/>
      <c r="AC746" s="54"/>
      <c r="AD746" s="54"/>
      <c r="AE746" s="54"/>
    </row>
    <row r="747" customFormat="false" ht="26.85" hidden="false" customHeight="false" outlineLevel="0" collapsed="false">
      <c r="A747" s="54"/>
      <c r="B747" s="228" t="s">
        <v>1438</v>
      </c>
      <c r="C747" s="229" t="n">
        <v>92022</v>
      </c>
      <c r="D747" s="228" t="s">
        <v>172</v>
      </c>
      <c r="E747" s="228" t="s">
        <v>1439</v>
      </c>
      <c r="F747" s="230" t="s">
        <v>174</v>
      </c>
      <c r="G747" s="231" t="n">
        <v>4</v>
      </c>
      <c r="H747" s="232" t="n">
        <f aca="false">TRUNC(L747*(1-$C$13),2)</f>
        <v>44.45</v>
      </c>
      <c r="I747" s="233" t="n">
        <f aca="false">TRUNC((H747*(1+'DADOS GERAIS'!C$19)),2)</f>
        <v>55.65</v>
      </c>
      <c r="J747" s="233" t="n">
        <f aca="false">TRUNC(G747*I747,2)</f>
        <v>222.6</v>
      </c>
      <c r="K747" s="234" t="n">
        <f aca="false">J747/$J$1092</f>
        <v>2.04108181649504E-005</v>
      </c>
      <c r="L747" s="54" t="n">
        <v>44.45</v>
      </c>
      <c r="M747" s="54"/>
      <c r="N747" s="54"/>
      <c r="O747" s="54"/>
      <c r="P747" s="54"/>
      <c r="Q747" s="54"/>
      <c r="R747" s="54"/>
      <c r="S747" s="54"/>
      <c r="T747" s="54"/>
      <c r="U747" s="54"/>
      <c r="V747" s="54"/>
      <c r="W747" s="54"/>
      <c r="X747" s="54"/>
      <c r="Y747" s="54"/>
      <c r="Z747" s="54"/>
      <c r="AA747" s="54"/>
      <c r="AB747" s="54"/>
      <c r="AC747" s="54"/>
      <c r="AD747" s="54"/>
      <c r="AE747" s="54"/>
    </row>
    <row r="748" customFormat="false" ht="26.85" hidden="false" customHeight="false" outlineLevel="0" collapsed="false">
      <c r="A748" s="54"/>
      <c r="B748" s="228" t="s">
        <v>1440</v>
      </c>
      <c r="C748" s="229" t="n">
        <v>92002</v>
      </c>
      <c r="D748" s="228" t="s">
        <v>172</v>
      </c>
      <c r="E748" s="228" t="s">
        <v>1441</v>
      </c>
      <c r="F748" s="230" t="s">
        <v>174</v>
      </c>
      <c r="G748" s="231" t="n">
        <v>286</v>
      </c>
      <c r="H748" s="232" t="n">
        <f aca="false">TRUNC(L748*(1-$C$13),2)</f>
        <v>50.35</v>
      </c>
      <c r="I748" s="233" t="n">
        <f aca="false">TRUNC((H748*(1+'DADOS GERAIS'!C$19)),2)</f>
        <v>63.04</v>
      </c>
      <c r="J748" s="233" t="n">
        <f aca="false">TRUNC(G748*I748,2)</f>
        <v>18029.44</v>
      </c>
      <c r="K748" s="234" t="n">
        <f aca="false">J748/$J$1092</f>
        <v>0.00165316990770837</v>
      </c>
      <c r="L748" s="54" t="n">
        <v>50.35</v>
      </c>
      <c r="M748" s="54"/>
      <c r="N748" s="54"/>
      <c r="O748" s="54"/>
      <c r="P748" s="54"/>
      <c r="Q748" s="54"/>
      <c r="R748" s="54"/>
      <c r="S748" s="54"/>
      <c r="T748" s="54"/>
      <c r="U748" s="54"/>
      <c r="V748" s="54"/>
      <c r="W748" s="54"/>
      <c r="X748" s="54"/>
      <c r="Y748" s="54"/>
      <c r="Z748" s="54"/>
      <c r="AA748" s="54"/>
      <c r="AB748" s="54"/>
      <c r="AC748" s="54"/>
      <c r="AD748" s="54"/>
      <c r="AE748" s="54"/>
    </row>
    <row r="749" customFormat="false" ht="26.85" hidden="false" customHeight="false" outlineLevel="0" collapsed="false">
      <c r="A749" s="54"/>
      <c r="B749" s="228" t="s">
        <v>1442</v>
      </c>
      <c r="C749" s="229" t="n">
        <v>92003</v>
      </c>
      <c r="D749" s="228" t="s">
        <v>172</v>
      </c>
      <c r="E749" s="228" t="s">
        <v>1443</v>
      </c>
      <c r="F749" s="230" t="s">
        <v>174</v>
      </c>
      <c r="G749" s="231" t="n">
        <v>16</v>
      </c>
      <c r="H749" s="232" t="n">
        <f aca="false">TRUNC(L749*(1-$C$13),2)</f>
        <v>55.57</v>
      </c>
      <c r="I749" s="233" t="n">
        <f aca="false">TRUNC((H749*(1+'DADOS GERAIS'!C$19)),2)</f>
        <v>69.58</v>
      </c>
      <c r="J749" s="233" t="n">
        <f aca="false">TRUNC(G749*I749,2)</f>
        <v>1113.28</v>
      </c>
      <c r="K749" s="234" t="n">
        <f aca="false">J749/$J$1092</f>
        <v>0.000102079764809865</v>
      </c>
      <c r="L749" s="54" t="n">
        <v>55.57</v>
      </c>
      <c r="M749" s="54"/>
      <c r="N749" s="54"/>
      <c r="O749" s="54"/>
      <c r="P749" s="54"/>
      <c r="Q749" s="54"/>
      <c r="R749" s="54"/>
      <c r="S749" s="54"/>
      <c r="T749" s="54"/>
      <c r="U749" s="54"/>
      <c r="V749" s="54"/>
      <c r="W749" s="54"/>
      <c r="X749" s="54"/>
      <c r="Y749" s="54"/>
      <c r="Z749" s="54"/>
      <c r="AA749" s="54"/>
      <c r="AB749" s="54"/>
      <c r="AC749" s="54"/>
      <c r="AD749" s="54"/>
      <c r="AE749" s="54"/>
    </row>
    <row r="750" customFormat="false" ht="26.85" hidden="false" customHeight="false" outlineLevel="0" collapsed="false">
      <c r="A750" s="54"/>
      <c r="B750" s="228" t="s">
        <v>1444</v>
      </c>
      <c r="C750" s="229" t="n">
        <v>91994</v>
      </c>
      <c r="D750" s="228" t="s">
        <v>172</v>
      </c>
      <c r="E750" s="228" t="s">
        <v>1445</v>
      </c>
      <c r="F750" s="230" t="s">
        <v>174</v>
      </c>
      <c r="G750" s="231" t="n">
        <v>27</v>
      </c>
      <c r="H750" s="232" t="n">
        <f aca="false">TRUNC(L750*(1-$C$13),2)</f>
        <v>26.88</v>
      </c>
      <c r="I750" s="233" t="n">
        <f aca="false">TRUNC((H750*(1+'DADOS GERAIS'!C$19)),2)</f>
        <v>33.65</v>
      </c>
      <c r="J750" s="233" t="n">
        <f aca="false">TRUNC(G750*I750,2)</f>
        <v>908.55</v>
      </c>
      <c r="K750" s="234" t="n">
        <f aca="false">J750/$J$1092</f>
        <v>8.33074970519572E-005</v>
      </c>
      <c r="L750" s="54" t="n">
        <v>26.88</v>
      </c>
      <c r="M750" s="54"/>
      <c r="N750" s="54"/>
      <c r="O750" s="54"/>
      <c r="P750" s="54"/>
      <c r="Q750" s="54"/>
      <c r="R750" s="54"/>
      <c r="S750" s="54"/>
      <c r="T750" s="54"/>
      <c r="U750" s="54"/>
      <c r="V750" s="54"/>
      <c r="W750" s="54"/>
      <c r="X750" s="54"/>
      <c r="Y750" s="54"/>
      <c r="Z750" s="54"/>
      <c r="AA750" s="54"/>
      <c r="AB750" s="54"/>
      <c r="AC750" s="54"/>
      <c r="AD750" s="54"/>
      <c r="AE750" s="54"/>
    </row>
    <row r="751" customFormat="false" ht="26.85" hidden="false" customHeight="false" outlineLevel="0" collapsed="false">
      <c r="A751" s="54"/>
      <c r="B751" s="228" t="s">
        <v>1446</v>
      </c>
      <c r="C751" s="229" t="n">
        <v>91995</v>
      </c>
      <c r="D751" s="228" t="s">
        <v>172</v>
      </c>
      <c r="E751" s="228" t="s">
        <v>1447</v>
      </c>
      <c r="F751" s="230" t="s">
        <v>174</v>
      </c>
      <c r="G751" s="231" t="n">
        <v>12</v>
      </c>
      <c r="H751" s="232" t="n">
        <f aca="false">TRUNC(L751*(1-$C$13),2)</f>
        <v>29.49</v>
      </c>
      <c r="I751" s="233" t="n">
        <f aca="false">TRUNC((H751*(1+'DADOS GERAIS'!C$19)),2)</f>
        <v>36.92</v>
      </c>
      <c r="J751" s="233" t="n">
        <f aca="false">TRUNC(G751*I751,2)</f>
        <v>443.04</v>
      </c>
      <c r="K751" s="234" t="n">
        <f aca="false">J751/$J$1092</f>
        <v>4.06235798733136E-005</v>
      </c>
      <c r="L751" s="54" t="n">
        <v>29.49</v>
      </c>
      <c r="M751" s="54"/>
      <c r="N751" s="54"/>
      <c r="O751" s="54"/>
      <c r="P751" s="54"/>
      <c r="Q751" s="54"/>
      <c r="R751" s="54"/>
      <c r="S751" s="54"/>
      <c r="T751" s="54"/>
      <c r="U751" s="54"/>
      <c r="V751" s="54"/>
      <c r="W751" s="54"/>
      <c r="X751" s="54"/>
      <c r="Y751" s="54"/>
      <c r="Z751" s="54"/>
      <c r="AA751" s="54"/>
      <c r="AB751" s="54"/>
      <c r="AC751" s="54"/>
      <c r="AD751" s="54"/>
      <c r="AE751" s="54"/>
    </row>
    <row r="752" customFormat="false" ht="26.85" hidden="false" customHeight="false" outlineLevel="0" collapsed="false">
      <c r="A752" s="54"/>
      <c r="B752" s="228" t="s">
        <v>1448</v>
      </c>
      <c r="C752" s="229" t="n">
        <v>101632</v>
      </c>
      <c r="D752" s="228" t="s">
        <v>172</v>
      </c>
      <c r="E752" s="228" t="s">
        <v>1449</v>
      </c>
      <c r="F752" s="230" t="s">
        <v>174</v>
      </c>
      <c r="G752" s="231" t="n">
        <v>28</v>
      </c>
      <c r="H752" s="232" t="n">
        <f aca="false">TRUNC(L752*(1-$C$13),2)</f>
        <v>32.89</v>
      </c>
      <c r="I752" s="233" t="n">
        <f aca="false">TRUNC((H752*(1+'DADOS GERAIS'!C$19)),2)</f>
        <v>41.18</v>
      </c>
      <c r="J752" s="233" t="n">
        <f aca="false">TRUNC(G752*I752,2)</f>
        <v>1153.04</v>
      </c>
      <c r="K752" s="234" t="n">
        <f aca="false">J752/$J$1092</f>
        <v>0.000105725470695932</v>
      </c>
      <c r="L752" s="54" t="n">
        <v>32.89</v>
      </c>
      <c r="M752" s="54"/>
      <c r="N752" s="54"/>
      <c r="O752" s="54"/>
      <c r="P752" s="54"/>
      <c r="Q752" s="54"/>
      <c r="R752" s="54"/>
      <c r="S752" s="54"/>
      <c r="T752" s="54"/>
      <c r="U752" s="54"/>
      <c r="V752" s="54"/>
      <c r="W752" s="54"/>
      <c r="X752" s="54"/>
      <c r="Y752" s="54"/>
      <c r="Z752" s="54"/>
      <c r="AA752" s="54"/>
      <c r="AB752" s="54"/>
      <c r="AC752" s="54"/>
      <c r="AD752" s="54"/>
      <c r="AE752" s="54"/>
    </row>
    <row r="753" customFormat="false" ht="14.25" hidden="false" customHeight="false" outlineLevel="0" collapsed="false">
      <c r="A753" s="54"/>
      <c r="B753" s="228" t="s">
        <v>1450</v>
      </c>
      <c r="C753" s="229" t="s">
        <v>1451</v>
      </c>
      <c r="D753" s="228" t="s">
        <v>161</v>
      </c>
      <c r="E753" s="228" t="s">
        <v>1452</v>
      </c>
      <c r="F753" s="230" t="s">
        <v>174</v>
      </c>
      <c r="G753" s="231" t="n">
        <v>13</v>
      </c>
      <c r="H753" s="232" t="n">
        <f aca="false">TRUNC(L753*(1-$C$13),2)</f>
        <v>174.94</v>
      </c>
      <c r="I753" s="233" t="n">
        <f aca="false">TRUNC((H753*(1+'DADOS GERAIS'!C$19)),2)</f>
        <v>219.05</v>
      </c>
      <c r="J753" s="233" t="n">
        <f aca="false">TRUNC(G753*I753,2)</f>
        <v>2847.65</v>
      </c>
      <c r="K753" s="234" t="n">
        <f aca="false">J753/$J$1092</f>
        <v>0.000261109013240885</v>
      </c>
      <c r="L753" s="54" t="n">
        <v>174.94</v>
      </c>
      <c r="M753" s="54"/>
      <c r="N753" s="54"/>
      <c r="O753" s="54"/>
      <c r="P753" s="54"/>
      <c r="Q753" s="54"/>
      <c r="R753" s="54"/>
      <c r="S753" s="54"/>
      <c r="T753" s="54"/>
      <c r="U753" s="54"/>
      <c r="V753" s="54"/>
      <c r="W753" s="54"/>
      <c r="X753" s="54"/>
      <c r="Y753" s="54"/>
      <c r="Z753" s="54"/>
      <c r="AA753" s="54"/>
      <c r="AB753" s="54"/>
      <c r="AC753" s="54"/>
      <c r="AD753" s="54"/>
      <c r="AE753" s="54"/>
    </row>
    <row r="754" customFormat="false" ht="26.85" hidden="false" customHeight="false" outlineLevel="0" collapsed="false">
      <c r="A754" s="54"/>
      <c r="B754" s="228" t="s">
        <v>1453</v>
      </c>
      <c r="C754" s="229" t="n">
        <v>93667</v>
      </c>
      <c r="D754" s="228" t="s">
        <v>172</v>
      </c>
      <c r="E754" s="228" t="s">
        <v>1454</v>
      </c>
      <c r="F754" s="230" t="s">
        <v>174</v>
      </c>
      <c r="G754" s="231" t="n">
        <v>5</v>
      </c>
      <c r="H754" s="232" t="n">
        <f aca="false">TRUNC(L754*(1-$C$13),2)</f>
        <v>69.55</v>
      </c>
      <c r="I754" s="233" t="n">
        <f aca="false">TRUNC((H754*(1+'DADOS GERAIS'!C$19)),2)</f>
        <v>87.08</v>
      </c>
      <c r="J754" s="233" t="n">
        <f aca="false">TRUNC(G754*I754,2)</f>
        <v>435.4</v>
      </c>
      <c r="K754" s="234" t="n">
        <f aca="false">J754/$J$1092</f>
        <v>3.99230468509407E-005</v>
      </c>
      <c r="L754" s="54" t="n">
        <v>69.55</v>
      </c>
      <c r="M754" s="54"/>
      <c r="N754" s="54"/>
      <c r="O754" s="54"/>
      <c r="P754" s="54"/>
      <c r="Q754" s="54"/>
      <c r="R754" s="54"/>
      <c r="S754" s="54"/>
      <c r="T754" s="54"/>
      <c r="U754" s="54"/>
      <c r="V754" s="54"/>
      <c r="W754" s="54"/>
      <c r="X754" s="54"/>
      <c r="Y754" s="54"/>
      <c r="Z754" s="54"/>
      <c r="AA754" s="54"/>
      <c r="AB754" s="54"/>
      <c r="AC754" s="54"/>
      <c r="AD754" s="54"/>
      <c r="AE754" s="54"/>
    </row>
    <row r="755" customFormat="false" ht="26.85" hidden="false" customHeight="false" outlineLevel="0" collapsed="false">
      <c r="A755" s="54"/>
      <c r="B755" s="228" t="s">
        <v>1455</v>
      </c>
      <c r="C755" s="229" t="s">
        <v>1456</v>
      </c>
      <c r="D755" s="228" t="s">
        <v>161</v>
      </c>
      <c r="E755" s="228" t="s">
        <v>1457</v>
      </c>
      <c r="F755" s="230" t="s">
        <v>174</v>
      </c>
      <c r="G755" s="231" t="n">
        <v>6</v>
      </c>
      <c r="H755" s="232" t="n">
        <f aca="false">TRUNC(L755*(1-$C$13),2)</f>
        <v>193.31</v>
      </c>
      <c r="I755" s="233" t="n">
        <f aca="false">TRUNC((H755*(1+'DADOS GERAIS'!C$19)),2)</f>
        <v>242.06</v>
      </c>
      <c r="J755" s="233" t="n">
        <f aca="false">TRUNC(G755*I755,2)</f>
        <v>1452.36</v>
      </c>
      <c r="K755" s="234" t="n">
        <f aca="false">J755/$J$1092</f>
        <v>0.000133170960781884</v>
      </c>
      <c r="L755" s="54" t="n">
        <v>193.31</v>
      </c>
      <c r="M755" s="54"/>
      <c r="N755" s="54"/>
      <c r="O755" s="54"/>
      <c r="P755" s="54"/>
      <c r="Q755" s="54"/>
      <c r="R755" s="54"/>
      <c r="S755" s="54"/>
      <c r="T755" s="54"/>
      <c r="U755" s="54"/>
      <c r="V755" s="54"/>
      <c r="W755" s="54"/>
      <c r="X755" s="54"/>
      <c r="Y755" s="54"/>
      <c r="Z755" s="54"/>
      <c r="AA755" s="54"/>
      <c r="AB755" s="54"/>
      <c r="AC755" s="54"/>
      <c r="AD755" s="54"/>
      <c r="AE755" s="54"/>
    </row>
    <row r="756" customFormat="false" ht="26.85" hidden="false" customHeight="false" outlineLevel="0" collapsed="false">
      <c r="A756" s="54"/>
      <c r="B756" s="228" t="s">
        <v>1458</v>
      </c>
      <c r="C756" s="229" t="s">
        <v>1459</v>
      </c>
      <c r="D756" s="228" t="s">
        <v>161</v>
      </c>
      <c r="E756" s="228" t="s">
        <v>1460</v>
      </c>
      <c r="F756" s="230" t="s">
        <v>174</v>
      </c>
      <c r="G756" s="231" t="n">
        <v>4</v>
      </c>
      <c r="H756" s="232" t="n">
        <f aca="false">TRUNC(L756*(1-$C$13),2)</f>
        <v>87.89</v>
      </c>
      <c r="I756" s="233" t="n">
        <f aca="false">TRUNC((H756*(1+'DADOS GERAIS'!C$19)),2)</f>
        <v>110.05</v>
      </c>
      <c r="J756" s="233" t="n">
        <f aca="false">TRUNC(G756*I756,2)</f>
        <v>440.2</v>
      </c>
      <c r="K756" s="234" t="n">
        <f aca="false">J756/$J$1092</f>
        <v>4.03631723100232E-005</v>
      </c>
      <c r="L756" s="54" t="n">
        <v>87.89</v>
      </c>
      <c r="M756" s="54"/>
      <c r="N756" s="54"/>
      <c r="O756" s="54"/>
      <c r="P756" s="54"/>
      <c r="Q756" s="54"/>
      <c r="R756" s="54"/>
      <c r="S756" s="54"/>
      <c r="T756" s="54"/>
      <c r="U756" s="54"/>
      <c r="V756" s="54"/>
      <c r="W756" s="54"/>
      <c r="X756" s="54"/>
      <c r="Y756" s="54"/>
      <c r="Z756" s="54"/>
      <c r="AA756" s="54"/>
      <c r="AB756" s="54"/>
      <c r="AC756" s="54"/>
      <c r="AD756" s="54"/>
      <c r="AE756" s="54"/>
    </row>
    <row r="757" customFormat="false" ht="26.85" hidden="false" customHeight="false" outlineLevel="0" collapsed="false">
      <c r="A757" s="54"/>
      <c r="B757" s="228" t="s">
        <v>1461</v>
      </c>
      <c r="C757" s="229" t="s">
        <v>1462</v>
      </c>
      <c r="D757" s="228" t="s">
        <v>161</v>
      </c>
      <c r="E757" s="228" t="s">
        <v>1463</v>
      </c>
      <c r="F757" s="230" t="s">
        <v>174</v>
      </c>
      <c r="G757" s="231" t="n">
        <v>1</v>
      </c>
      <c r="H757" s="232" t="n">
        <f aca="false">TRUNC(L757*(1-$C$13),2)</f>
        <v>113.24</v>
      </c>
      <c r="I757" s="233" t="n">
        <f aca="false">TRUNC((H757*(1+'DADOS GERAIS'!C$19)),2)</f>
        <v>141.79</v>
      </c>
      <c r="J757" s="233" t="n">
        <f aca="false">TRUNC(G757*I757,2)</f>
        <v>141.79</v>
      </c>
      <c r="K757" s="234" t="n">
        <f aca="false">J757/$J$1092</f>
        <v>1.30011226756887E-005</v>
      </c>
      <c r="L757" s="54" t="n">
        <v>113.24</v>
      </c>
      <c r="M757" s="54"/>
      <c r="N757" s="54"/>
      <c r="O757" s="54"/>
      <c r="P757" s="54"/>
      <c r="Q757" s="54"/>
      <c r="R757" s="54"/>
      <c r="S757" s="54"/>
      <c r="T757" s="54"/>
      <c r="U757" s="54"/>
      <c r="V757" s="54"/>
      <c r="W757" s="54"/>
      <c r="X757" s="54"/>
      <c r="Y757" s="54"/>
      <c r="Z757" s="54"/>
      <c r="AA757" s="54"/>
      <c r="AB757" s="54"/>
      <c r="AC757" s="54"/>
      <c r="AD757" s="54"/>
      <c r="AE757" s="54"/>
    </row>
    <row r="758" customFormat="false" ht="14.25" hidden="false" customHeight="false" outlineLevel="0" collapsed="false">
      <c r="A758" s="54"/>
      <c r="B758" s="228" t="s">
        <v>1464</v>
      </c>
      <c r="C758" s="229" t="s">
        <v>1465</v>
      </c>
      <c r="D758" s="228" t="s">
        <v>161</v>
      </c>
      <c r="E758" s="228" t="s">
        <v>1466</v>
      </c>
      <c r="F758" s="230" t="s">
        <v>174</v>
      </c>
      <c r="G758" s="231" t="n">
        <v>2</v>
      </c>
      <c r="H758" s="232" t="n">
        <f aca="false">TRUNC(L758*(1-$C$13),2)</f>
        <v>642.54</v>
      </c>
      <c r="I758" s="233" t="n">
        <f aca="false">TRUNC((H758*(1+'DADOS GERAIS'!C$19)),2)</f>
        <v>804.58</v>
      </c>
      <c r="J758" s="233" t="n">
        <f aca="false">TRUNC(G758*I758,2)</f>
        <v>1609.16</v>
      </c>
      <c r="K758" s="234" t="n">
        <f aca="false">J758/$J$1092</f>
        <v>0.000147548392445245</v>
      </c>
      <c r="L758" s="54" t="n">
        <v>642.54</v>
      </c>
      <c r="M758" s="54"/>
      <c r="N758" s="54"/>
      <c r="O758" s="54"/>
      <c r="P758" s="54"/>
      <c r="Q758" s="54"/>
      <c r="R758" s="54"/>
      <c r="S758" s="54"/>
      <c r="T758" s="54"/>
      <c r="U758" s="54"/>
      <c r="V758" s="54"/>
      <c r="W758" s="54"/>
      <c r="X758" s="54"/>
      <c r="Y758" s="54"/>
      <c r="Z758" s="54"/>
      <c r="AA758" s="54"/>
      <c r="AB758" s="54"/>
      <c r="AC758" s="54"/>
      <c r="AD758" s="54"/>
      <c r="AE758" s="54"/>
    </row>
    <row r="759" customFormat="false" ht="26.85" hidden="false" customHeight="false" outlineLevel="0" collapsed="false">
      <c r="A759" s="54"/>
      <c r="B759" s="228" t="s">
        <v>1467</v>
      </c>
      <c r="C759" s="229" t="s">
        <v>1468</v>
      </c>
      <c r="D759" s="228" t="s">
        <v>161</v>
      </c>
      <c r="E759" s="228" t="s">
        <v>1469</v>
      </c>
      <c r="F759" s="230" t="s">
        <v>174</v>
      </c>
      <c r="G759" s="231" t="n">
        <v>1</v>
      </c>
      <c r="H759" s="232" t="n">
        <f aca="false">TRUNC(L759*(1-$C$13),2)</f>
        <v>124.83</v>
      </c>
      <c r="I759" s="233" t="n">
        <f aca="false">TRUNC((H759*(1+'DADOS GERAIS'!C$19)),2)</f>
        <v>156.31</v>
      </c>
      <c r="J759" s="233" t="n">
        <f aca="false">TRUNC(G759*I759,2)</f>
        <v>156.31</v>
      </c>
      <c r="K759" s="234" t="n">
        <f aca="false">J759/$J$1092</f>
        <v>1.43325021894133E-005</v>
      </c>
      <c r="L759" s="54" t="n">
        <v>124.83</v>
      </c>
      <c r="M759" s="54"/>
      <c r="N759" s="54"/>
      <c r="O759" s="54"/>
      <c r="P759" s="54"/>
      <c r="Q759" s="54"/>
      <c r="R759" s="54"/>
      <c r="S759" s="54"/>
      <c r="T759" s="54"/>
      <c r="U759" s="54"/>
      <c r="V759" s="54"/>
      <c r="W759" s="54"/>
      <c r="X759" s="54"/>
      <c r="Y759" s="54"/>
      <c r="Z759" s="54"/>
      <c r="AA759" s="54"/>
      <c r="AB759" s="54"/>
      <c r="AC759" s="54"/>
      <c r="AD759" s="54"/>
      <c r="AE759" s="54"/>
    </row>
    <row r="760" customFormat="false" ht="14.25" hidden="false" customHeight="false" outlineLevel="0" collapsed="false">
      <c r="A760" s="54"/>
      <c r="B760" s="228" t="s">
        <v>1470</v>
      </c>
      <c r="C760" s="229" t="s">
        <v>1471</v>
      </c>
      <c r="D760" s="228" t="s">
        <v>161</v>
      </c>
      <c r="E760" s="228" t="s">
        <v>1472</v>
      </c>
      <c r="F760" s="230" t="s">
        <v>174</v>
      </c>
      <c r="G760" s="231" t="n">
        <v>4</v>
      </c>
      <c r="H760" s="232" t="n">
        <f aca="false">TRUNC(L760*(1-$C$13),2)</f>
        <v>97.69</v>
      </c>
      <c r="I760" s="233" t="n">
        <f aca="false">TRUNC((H760*(1+'DADOS GERAIS'!C$19)),2)</f>
        <v>122.32</v>
      </c>
      <c r="J760" s="233" t="n">
        <f aca="false">TRUNC(G760*I760,2)</f>
        <v>489.28</v>
      </c>
      <c r="K760" s="234" t="n">
        <f aca="false">J760/$J$1092</f>
        <v>4.48634551291416E-005</v>
      </c>
      <c r="L760" s="54" t="n">
        <v>97.69</v>
      </c>
      <c r="M760" s="54"/>
      <c r="N760" s="54"/>
      <c r="O760" s="54"/>
      <c r="P760" s="54"/>
      <c r="Q760" s="54"/>
      <c r="R760" s="54"/>
      <c r="S760" s="54"/>
      <c r="T760" s="54"/>
      <c r="U760" s="54"/>
      <c r="V760" s="54"/>
      <c r="W760" s="54"/>
      <c r="X760" s="54"/>
      <c r="Y760" s="54"/>
      <c r="Z760" s="54"/>
      <c r="AA760" s="54"/>
      <c r="AB760" s="54"/>
      <c r="AC760" s="54"/>
      <c r="AD760" s="54"/>
      <c r="AE760" s="54"/>
    </row>
    <row r="761" customFormat="false" ht="26.85" hidden="false" customHeight="false" outlineLevel="0" collapsed="false">
      <c r="A761" s="54"/>
      <c r="B761" s="228" t="s">
        <v>1473</v>
      </c>
      <c r="C761" s="229" t="n">
        <v>101894</v>
      </c>
      <c r="D761" s="228" t="s">
        <v>172</v>
      </c>
      <c r="E761" s="242" t="s">
        <v>1474</v>
      </c>
      <c r="F761" s="230" t="s">
        <v>174</v>
      </c>
      <c r="G761" s="231" t="n">
        <v>6</v>
      </c>
      <c r="H761" s="232" t="n">
        <f aca="false">TRUNC(L761*(1-$C$13),2)</f>
        <v>154.87</v>
      </c>
      <c r="I761" s="233" t="n">
        <f aca="false">TRUNC((H761*(1+'DADOS GERAIS'!C$19)),2)</f>
        <v>193.92</v>
      </c>
      <c r="J761" s="233" t="n">
        <f aca="false">TRUNC(G761*I761,2)</f>
        <v>1163.52</v>
      </c>
      <c r="K761" s="234" t="n">
        <f aca="false">J761/$J$1092</f>
        <v>0.000106686411281595</v>
      </c>
      <c r="L761" s="54" t="n">
        <v>154.87</v>
      </c>
      <c r="M761" s="54"/>
      <c r="N761" s="54"/>
      <c r="O761" s="54"/>
      <c r="P761" s="54"/>
      <c r="Q761" s="54"/>
      <c r="R761" s="54"/>
      <c r="S761" s="54"/>
      <c r="T761" s="54"/>
      <c r="U761" s="54"/>
      <c r="V761" s="54"/>
      <c r="W761" s="54"/>
      <c r="X761" s="54"/>
      <c r="Y761" s="54"/>
      <c r="Z761" s="54"/>
      <c r="AA761" s="54"/>
      <c r="AB761" s="54"/>
      <c r="AC761" s="54"/>
      <c r="AD761" s="54"/>
      <c r="AE761" s="54"/>
    </row>
    <row r="762" customFormat="false" ht="26.85" hidden="false" customHeight="false" outlineLevel="0" collapsed="false">
      <c r="A762" s="54"/>
      <c r="B762" s="228" t="s">
        <v>1475</v>
      </c>
      <c r="C762" s="229" t="n">
        <v>93653</v>
      </c>
      <c r="D762" s="228" t="s">
        <v>172</v>
      </c>
      <c r="E762" s="228" t="s">
        <v>1476</v>
      </c>
      <c r="F762" s="230" t="s">
        <v>174</v>
      </c>
      <c r="G762" s="231" t="n">
        <v>84</v>
      </c>
      <c r="H762" s="232" t="n">
        <f aca="false">TRUNC(L762*(1-$C$13),2)</f>
        <v>11.7</v>
      </c>
      <c r="I762" s="233" t="n">
        <f aca="false">TRUNC((H762*(1+'DADOS GERAIS'!C$19)),2)</f>
        <v>14.65</v>
      </c>
      <c r="J762" s="233" t="n">
        <f aca="false">TRUNC(G762*I762,2)</f>
        <v>1230.6</v>
      </c>
      <c r="K762" s="234" t="n">
        <f aca="false">J762/$J$1092</f>
        <v>0.000112837164572273</v>
      </c>
      <c r="L762" s="54" t="n">
        <v>11.7</v>
      </c>
      <c r="M762" s="54"/>
      <c r="N762" s="54"/>
      <c r="O762" s="54"/>
      <c r="P762" s="54"/>
      <c r="Q762" s="54"/>
      <c r="R762" s="54"/>
      <c r="S762" s="54"/>
      <c r="T762" s="54"/>
      <c r="U762" s="54"/>
      <c r="V762" s="54"/>
      <c r="W762" s="54"/>
      <c r="X762" s="54"/>
      <c r="Y762" s="54"/>
      <c r="Z762" s="54"/>
      <c r="AA762" s="54"/>
      <c r="AB762" s="54"/>
      <c r="AC762" s="54"/>
      <c r="AD762" s="54"/>
      <c r="AE762" s="54"/>
    </row>
    <row r="763" customFormat="false" ht="26.85" hidden="false" customHeight="false" outlineLevel="0" collapsed="false">
      <c r="A763" s="54"/>
      <c r="B763" s="228" t="s">
        <v>1477</v>
      </c>
      <c r="C763" s="229" t="n">
        <v>93654</v>
      </c>
      <c r="D763" s="228" t="s">
        <v>172</v>
      </c>
      <c r="E763" s="228" t="s">
        <v>1478</v>
      </c>
      <c r="F763" s="230" t="s">
        <v>174</v>
      </c>
      <c r="G763" s="231" t="n">
        <v>29</v>
      </c>
      <c r="H763" s="232" t="n">
        <f aca="false">TRUNC(L763*(1-$C$13),2)</f>
        <v>11.7</v>
      </c>
      <c r="I763" s="233" t="n">
        <f aca="false">TRUNC((H763*(1+'DADOS GERAIS'!C$19)),2)</f>
        <v>14.65</v>
      </c>
      <c r="J763" s="233" t="n">
        <f aca="false">TRUNC(G763*I763,2)</f>
        <v>424.85</v>
      </c>
      <c r="K763" s="234" t="n">
        <f aca="false">J763/$J$1092</f>
        <v>3.8955687768999E-005</v>
      </c>
      <c r="L763" s="54" t="n">
        <v>11.7</v>
      </c>
      <c r="M763" s="54"/>
      <c r="N763" s="54"/>
      <c r="O763" s="54"/>
      <c r="P763" s="54"/>
      <c r="Q763" s="54"/>
      <c r="R763" s="54"/>
      <c r="S763" s="54"/>
      <c r="T763" s="54"/>
      <c r="U763" s="54"/>
      <c r="V763" s="54"/>
      <c r="W763" s="54"/>
      <c r="X763" s="54"/>
      <c r="Y763" s="54"/>
      <c r="Z763" s="54"/>
      <c r="AA763" s="54"/>
      <c r="AB763" s="54"/>
      <c r="AC763" s="54"/>
      <c r="AD763" s="54"/>
      <c r="AE763" s="54"/>
    </row>
    <row r="764" customFormat="false" ht="26.85" hidden="false" customHeight="false" outlineLevel="0" collapsed="false">
      <c r="A764" s="54"/>
      <c r="B764" s="228" t="s">
        <v>1479</v>
      </c>
      <c r="C764" s="229" t="n">
        <v>93655</v>
      </c>
      <c r="D764" s="228" t="s">
        <v>172</v>
      </c>
      <c r="E764" s="228" t="s">
        <v>1480</v>
      </c>
      <c r="F764" s="230" t="s">
        <v>174</v>
      </c>
      <c r="G764" s="231" t="n">
        <v>12</v>
      </c>
      <c r="H764" s="232" t="n">
        <f aca="false">TRUNC(L764*(1-$C$13),2)</f>
        <v>12.7</v>
      </c>
      <c r="I764" s="233" t="n">
        <f aca="false">TRUNC((H764*(1+'DADOS GERAIS'!C$19)),2)</f>
        <v>15.9</v>
      </c>
      <c r="J764" s="233" t="n">
        <f aca="false">TRUNC(G764*I764,2)</f>
        <v>190.8</v>
      </c>
      <c r="K764" s="234" t="n">
        <f aca="false">J764/$J$1092</f>
        <v>1.74949869985289E-005</v>
      </c>
      <c r="L764" s="54" t="n">
        <v>12.7</v>
      </c>
      <c r="M764" s="54"/>
      <c r="N764" s="54"/>
      <c r="O764" s="54"/>
      <c r="P764" s="54"/>
      <c r="Q764" s="54"/>
      <c r="R764" s="54"/>
      <c r="S764" s="54"/>
      <c r="T764" s="54"/>
      <c r="U764" s="54"/>
      <c r="V764" s="54"/>
      <c r="W764" s="54"/>
      <c r="X764" s="54"/>
      <c r="Y764" s="54"/>
      <c r="Z764" s="54"/>
      <c r="AA764" s="54"/>
      <c r="AB764" s="54"/>
      <c r="AC764" s="54"/>
      <c r="AD764" s="54"/>
      <c r="AE764" s="54"/>
    </row>
    <row r="765" customFormat="false" ht="26.85" hidden="false" customHeight="false" outlineLevel="0" collapsed="false">
      <c r="A765" s="54"/>
      <c r="B765" s="228" t="s">
        <v>1481</v>
      </c>
      <c r="C765" s="229" t="n">
        <v>93660</v>
      </c>
      <c r="D765" s="228" t="s">
        <v>172</v>
      </c>
      <c r="E765" s="228" t="s">
        <v>1482</v>
      </c>
      <c r="F765" s="230" t="s">
        <v>174</v>
      </c>
      <c r="G765" s="231" t="n">
        <v>31</v>
      </c>
      <c r="H765" s="232" t="n">
        <f aca="false">TRUNC(L765*(1-$C$13),2)</f>
        <v>55.35</v>
      </c>
      <c r="I765" s="233" t="n">
        <f aca="false">TRUNC((H765*(1+'DADOS GERAIS'!C$19)),2)</f>
        <v>69.3</v>
      </c>
      <c r="J765" s="233" t="n">
        <f aca="false">TRUNC(G765*I765,2)</f>
        <v>2148.3</v>
      </c>
      <c r="K765" s="234" t="n">
        <f aca="false">J765/$J$1092</f>
        <v>0.000196983650780606</v>
      </c>
      <c r="L765" s="54" t="n">
        <v>55.35</v>
      </c>
      <c r="M765" s="54"/>
      <c r="N765" s="54"/>
      <c r="O765" s="54"/>
      <c r="P765" s="54"/>
      <c r="Q765" s="54"/>
      <c r="R765" s="54"/>
      <c r="S765" s="54"/>
      <c r="T765" s="54"/>
      <c r="U765" s="54"/>
      <c r="V765" s="54"/>
      <c r="W765" s="54"/>
      <c r="X765" s="54"/>
      <c r="Y765" s="54"/>
      <c r="Z765" s="54"/>
      <c r="AA765" s="54"/>
      <c r="AB765" s="54"/>
      <c r="AC765" s="54"/>
      <c r="AD765" s="54"/>
      <c r="AE765" s="54"/>
    </row>
    <row r="766" customFormat="false" ht="26.85" hidden="false" customHeight="false" outlineLevel="0" collapsed="false">
      <c r="A766" s="54"/>
      <c r="B766" s="228" t="s">
        <v>1483</v>
      </c>
      <c r="C766" s="229" t="n">
        <v>93661</v>
      </c>
      <c r="D766" s="228" t="s">
        <v>172</v>
      </c>
      <c r="E766" s="228" t="s">
        <v>1484</v>
      </c>
      <c r="F766" s="230" t="s">
        <v>174</v>
      </c>
      <c r="G766" s="231" t="n">
        <v>26</v>
      </c>
      <c r="H766" s="232" t="n">
        <f aca="false">TRUNC(L766*(1-$C$13),2)</f>
        <v>55.35</v>
      </c>
      <c r="I766" s="233" t="n">
        <f aca="false">TRUNC((H766*(1+'DADOS GERAIS'!C$19)),2)</f>
        <v>69.3</v>
      </c>
      <c r="J766" s="233" t="n">
        <f aca="false">TRUNC(G766*I766,2)</f>
        <v>1801.8</v>
      </c>
      <c r="K766" s="234" t="n">
        <f aca="false">J766/$J$1092</f>
        <v>0.000165212094203089</v>
      </c>
      <c r="L766" s="54" t="n">
        <v>55.35</v>
      </c>
      <c r="M766" s="54"/>
      <c r="N766" s="54"/>
      <c r="O766" s="54"/>
      <c r="P766" s="54"/>
      <c r="Q766" s="54"/>
      <c r="R766" s="54"/>
      <c r="S766" s="54"/>
      <c r="T766" s="54"/>
      <c r="U766" s="54"/>
      <c r="V766" s="54"/>
      <c r="W766" s="54"/>
      <c r="X766" s="54"/>
      <c r="Y766" s="54"/>
      <c r="Z766" s="54"/>
      <c r="AA766" s="54"/>
      <c r="AB766" s="54"/>
      <c r="AC766" s="54"/>
      <c r="AD766" s="54"/>
      <c r="AE766" s="54"/>
    </row>
    <row r="767" customFormat="false" ht="26.85" hidden="false" customHeight="false" outlineLevel="0" collapsed="false">
      <c r="A767" s="54"/>
      <c r="B767" s="228" t="s">
        <v>1485</v>
      </c>
      <c r="C767" s="229" t="n">
        <v>93664</v>
      </c>
      <c r="D767" s="228" t="s">
        <v>172</v>
      </c>
      <c r="E767" s="228" t="s">
        <v>1486</v>
      </c>
      <c r="F767" s="230" t="s">
        <v>174</v>
      </c>
      <c r="G767" s="231" t="n">
        <v>3</v>
      </c>
      <c r="H767" s="232" t="n">
        <f aca="false">TRUNC(L767*(1-$C$13),2)</f>
        <v>62.33</v>
      </c>
      <c r="I767" s="233" t="n">
        <f aca="false">TRUNC((H767*(1+'DADOS GERAIS'!C$19)),2)</f>
        <v>78.04</v>
      </c>
      <c r="J767" s="233" t="n">
        <f aca="false">TRUNC(G767*I767,2)</f>
        <v>234.12</v>
      </c>
      <c r="K767" s="234" t="n">
        <f aca="false">J767/$J$1092</f>
        <v>2.14671192667483E-005</v>
      </c>
      <c r="L767" s="54" t="n">
        <v>62.33</v>
      </c>
      <c r="M767" s="54"/>
      <c r="N767" s="54"/>
      <c r="O767" s="54"/>
      <c r="P767" s="54"/>
      <c r="Q767" s="54"/>
      <c r="R767" s="54"/>
      <c r="S767" s="54"/>
      <c r="T767" s="54"/>
      <c r="U767" s="54"/>
      <c r="V767" s="54"/>
      <c r="W767" s="54"/>
      <c r="X767" s="54"/>
      <c r="Y767" s="54"/>
      <c r="Z767" s="54"/>
      <c r="AA767" s="54"/>
      <c r="AB767" s="54"/>
      <c r="AC767" s="54"/>
      <c r="AD767" s="54"/>
      <c r="AE767" s="54"/>
    </row>
    <row r="768" customFormat="false" ht="26.85" hidden="false" customHeight="false" outlineLevel="0" collapsed="false">
      <c r="A768" s="54"/>
      <c r="B768" s="228" t="s">
        <v>1487</v>
      </c>
      <c r="C768" s="229" t="n">
        <v>93662</v>
      </c>
      <c r="D768" s="228" t="s">
        <v>172</v>
      </c>
      <c r="E768" s="228" t="s">
        <v>1488</v>
      </c>
      <c r="F768" s="230" t="s">
        <v>174</v>
      </c>
      <c r="G768" s="231" t="n">
        <v>4</v>
      </c>
      <c r="H768" s="232" t="n">
        <f aca="false">TRUNC(L768*(1-$C$13),2)</f>
        <v>57.34</v>
      </c>
      <c r="I768" s="233" t="n">
        <f aca="false">TRUNC((H768*(1+'DADOS GERAIS'!C$19)),2)</f>
        <v>71.8</v>
      </c>
      <c r="J768" s="233" t="n">
        <f aca="false">TRUNC(G768*I768,2)</f>
        <v>287.2</v>
      </c>
      <c r="K768" s="234" t="n">
        <f aca="false">J768/$J$1092</f>
        <v>2.63341733017689E-005</v>
      </c>
      <c r="L768" s="54" t="n">
        <v>57.34</v>
      </c>
      <c r="M768" s="54"/>
      <c r="N768" s="54"/>
      <c r="O768" s="54"/>
      <c r="P768" s="54"/>
      <c r="Q768" s="54"/>
      <c r="R768" s="54"/>
      <c r="S768" s="54"/>
      <c r="T768" s="54"/>
      <c r="U768" s="54"/>
      <c r="V768" s="54"/>
      <c r="W768" s="54"/>
      <c r="X768" s="54"/>
      <c r="Y768" s="54"/>
      <c r="Z768" s="54"/>
      <c r="AA768" s="54"/>
      <c r="AB768" s="54"/>
      <c r="AC768" s="54"/>
      <c r="AD768" s="54"/>
      <c r="AE768" s="54"/>
    </row>
    <row r="769" customFormat="false" ht="26.85" hidden="false" customHeight="false" outlineLevel="0" collapsed="false">
      <c r="A769" s="54"/>
      <c r="B769" s="228" t="s">
        <v>1489</v>
      </c>
      <c r="C769" s="229" t="n">
        <v>93663</v>
      </c>
      <c r="D769" s="228" t="s">
        <v>172</v>
      </c>
      <c r="E769" s="228" t="s">
        <v>1490</v>
      </c>
      <c r="F769" s="230" t="s">
        <v>174</v>
      </c>
      <c r="G769" s="231" t="n">
        <v>2</v>
      </c>
      <c r="H769" s="232" t="n">
        <f aca="false">TRUNC(L769*(1-$C$13),2)</f>
        <v>59.23</v>
      </c>
      <c r="I769" s="233" t="n">
        <f aca="false">TRUNC((H769*(1+'DADOS GERAIS'!C$19)),2)</f>
        <v>74.16</v>
      </c>
      <c r="J769" s="233" t="n">
        <f aca="false">TRUNC(G769*I769,2)</f>
        <v>148.32</v>
      </c>
      <c r="K769" s="234" t="n">
        <f aca="false">J769/$J$1092</f>
        <v>1.35998766856489E-005</v>
      </c>
      <c r="L769" s="54" t="n">
        <v>59.23</v>
      </c>
      <c r="M769" s="54"/>
      <c r="N769" s="54"/>
      <c r="O769" s="54"/>
      <c r="P769" s="54"/>
      <c r="Q769" s="54"/>
      <c r="R769" s="54"/>
      <c r="S769" s="54"/>
      <c r="T769" s="54"/>
      <c r="U769" s="54"/>
      <c r="V769" s="54"/>
      <c r="W769" s="54"/>
      <c r="X769" s="54"/>
      <c r="Y769" s="54"/>
      <c r="Z769" s="54"/>
      <c r="AA769" s="54"/>
      <c r="AB769" s="54"/>
      <c r="AC769" s="54"/>
      <c r="AD769" s="54"/>
      <c r="AE769" s="54"/>
    </row>
    <row r="770" customFormat="false" ht="26.85" hidden="false" customHeight="false" outlineLevel="0" collapsed="false">
      <c r="A770" s="54"/>
      <c r="B770" s="228" t="s">
        <v>1491</v>
      </c>
      <c r="C770" s="229" t="n">
        <v>93665</v>
      </c>
      <c r="D770" s="228" t="s">
        <v>172</v>
      </c>
      <c r="E770" s="228" t="s">
        <v>1492</v>
      </c>
      <c r="F770" s="230" t="s">
        <v>174</v>
      </c>
      <c r="G770" s="231" t="n">
        <v>10</v>
      </c>
      <c r="H770" s="232" t="n">
        <f aca="false">TRUNC(L770*(1-$C$13),2)</f>
        <v>66.35</v>
      </c>
      <c r="I770" s="233" t="n">
        <f aca="false">TRUNC((H770*(1+'DADOS GERAIS'!C$19)),2)</f>
        <v>83.08</v>
      </c>
      <c r="J770" s="233" t="n">
        <f aca="false">TRUNC(G770*I770,2)</f>
        <v>830.8</v>
      </c>
      <c r="K770" s="234" t="n">
        <f aca="false">J770/$J$1092</f>
        <v>7.61783815428606E-005</v>
      </c>
      <c r="L770" s="54" t="n">
        <v>66.35</v>
      </c>
      <c r="M770" s="54"/>
      <c r="N770" s="54"/>
      <c r="O770" s="54"/>
      <c r="P770" s="54"/>
      <c r="Q770" s="54"/>
      <c r="R770" s="54"/>
      <c r="S770" s="54"/>
      <c r="T770" s="54"/>
      <c r="U770" s="54"/>
      <c r="V770" s="54"/>
      <c r="W770" s="54"/>
      <c r="X770" s="54"/>
      <c r="Y770" s="54"/>
      <c r="Z770" s="54"/>
      <c r="AA770" s="54"/>
      <c r="AB770" s="54"/>
      <c r="AC770" s="54"/>
      <c r="AD770" s="54"/>
      <c r="AE770" s="54"/>
    </row>
    <row r="771" customFormat="false" ht="14.25" hidden="false" customHeight="false" outlineLevel="0" collapsed="false">
      <c r="A771" s="54"/>
      <c r="B771" s="228" t="s">
        <v>1493</v>
      </c>
      <c r="C771" s="229" t="n">
        <v>101898</v>
      </c>
      <c r="D771" s="228" t="s">
        <v>172</v>
      </c>
      <c r="E771" s="228" t="s">
        <v>1494</v>
      </c>
      <c r="F771" s="230" t="s">
        <v>174</v>
      </c>
      <c r="G771" s="231" t="n">
        <v>2</v>
      </c>
      <c r="H771" s="232" t="n">
        <f aca="false">TRUNC(L771*(1-$C$13),2)</f>
        <v>1309.59</v>
      </c>
      <c r="I771" s="233" t="n">
        <f aca="false">TRUNC((H771*(1+'DADOS GERAIS'!C$19)),2)</f>
        <v>1639.85</v>
      </c>
      <c r="J771" s="233" t="n">
        <f aca="false">TRUNC(G771*I771,2)</f>
        <v>3279.7</v>
      </c>
      <c r="K771" s="234" t="n">
        <f aca="false">J771/$J$1092</f>
        <v>0.000300724889198507</v>
      </c>
      <c r="L771" s="54" t="n">
        <v>1309.59</v>
      </c>
      <c r="M771" s="54"/>
      <c r="N771" s="54"/>
      <c r="O771" s="54"/>
      <c r="P771" s="54"/>
      <c r="Q771" s="54"/>
      <c r="R771" s="54"/>
      <c r="S771" s="54"/>
      <c r="T771" s="54"/>
      <c r="U771" s="54"/>
      <c r="V771" s="54"/>
      <c r="W771" s="54"/>
      <c r="X771" s="54"/>
      <c r="Y771" s="54"/>
      <c r="Z771" s="54"/>
      <c r="AA771" s="54"/>
      <c r="AB771" s="54"/>
      <c r="AC771" s="54"/>
      <c r="AD771" s="54"/>
      <c r="AE771" s="54"/>
    </row>
    <row r="772" customFormat="false" ht="14.25" hidden="false" customHeight="false" outlineLevel="0" collapsed="false">
      <c r="A772" s="54"/>
      <c r="B772" s="228" t="s">
        <v>1495</v>
      </c>
      <c r="C772" s="229" t="s">
        <v>1496</v>
      </c>
      <c r="D772" s="228" t="s">
        <v>161</v>
      </c>
      <c r="E772" s="228" t="s">
        <v>1497</v>
      </c>
      <c r="F772" s="230" t="s">
        <v>174</v>
      </c>
      <c r="G772" s="231" t="n">
        <v>1</v>
      </c>
      <c r="H772" s="232" t="n">
        <f aca="false">TRUNC(L772*(1-$C$13),2)</f>
        <v>3201.09</v>
      </c>
      <c r="I772" s="233" t="n">
        <f aca="false">TRUNC((H772*(1+'DADOS GERAIS'!C$19)),2)</f>
        <v>4008.37</v>
      </c>
      <c r="J772" s="233" t="n">
        <f aca="false">TRUNC(G772*I772,2)</f>
        <v>4008.37</v>
      </c>
      <c r="K772" s="234" t="n">
        <f aca="false">J772/$J$1092</f>
        <v>0.000367538684671348</v>
      </c>
      <c r="L772" s="54" t="n">
        <v>3201.09</v>
      </c>
      <c r="M772" s="54"/>
      <c r="N772" s="54"/>
      <c r="O772" s="54"/>
      <c r="P772" s="54"/>
      <c r="Q772" s="54"/>
      <c r="R772" s="54"/>
      <c r="S772" s="54"/>
      <c r="T772" s="54"/>
      <c r="U772" s="54"/>
      <c r="V772" s="54"/>
      <c r="W772" s="54"/>
      <c r="X772" s="54"/>
      <c r="Y772" s="54"/>
      <c r="Z772" s="54"/>
      <c r="AA772" s="54"/>
      <c r="AB772" s="54"/>
      <c r="AC772" s="54"/>
      <c r="AD772" s="54"/>
      <c r="AE772" s="54"/>
    </row>
    <row r="773" customFormat="false" ht="14.25" hidden="false" customHeight="false" outlineLevel="0" collapsed="false">
      <c r="A773" s="54"/>
      <c r="B773" s="228" t="s">
        <v>1498</v>
      </c>
      <c r="C773" s="229" t="s">
        <v>1499</v>
      </c>
      <c r="D773" s="228" t="s">
        <v>161</v>
      </c>
      <c r="E773" s="228" t="s">
        <v>1500</v>
      </c>
      <c r="F773" s="230" t="s">
        <v>174</v>
      </c>
      <c r="G773" s="231" t="n">
        <v>45</v>
      </c>
      <c r="H773" s="232" t="n">
        <f aca="false">TRUNC(L773*(1-$C$13),2)</f>
        <v>79.96</v>
      </c>
      <c r="I773" s="233" t="n">
        <f aca="false">TRUNC((H773*(1+'DADOS GERAIS'!C$19)),2)</f>
        <v>100.12</v>
      </c>
      <c r="J773" s="233" t="n">
        <f aca="false">TRUNC(G773*I773,2)</f>
        <v>4505.4</v>
      </c>
      <c r="K773" s="234" t="n">
        <f aca="false">J773/$J$1092</f>
        <v>0.0004131127590313</v>
      </c>
      <c r="L773" s="54" t="n">
        <v>79.96</v>
      </c>
      <c r="M773" s="54"/>
      <c r="N773" s="54"/>
      <c r="O773" s="54"/>
      <c r="P773" s="54"/>
      <c r="Q773" s="54"/>
      <c r="R773" s="54"/>
      <c r="S773" s="54"/>
      <c r="T773" s="54"/>
      <c r="U773" s="54"/>
      <c r="V773" s="54"/>
      <c r="W773" s="54"/>
      <c r="X773" s="54"/>
      <c r="Y773" s="54"/>
      <c r="Z773" s="54"/>
      <c r="AA773" s="54"/>
      <c r="AB773" s="54"/>
      <c r="AC773" s="54"/>
      <c r="AD773" s="54"/>
      <c r="AE773" s="54"/>
    </row>
    <row r="774" customFormat="false" ht="26.85" hidden="false" customHeight="false" outlineLevel="0" collapsed="false">
      <c r="A774" s="54"/>
      <c r="B774" s="228" t="s">
        <v>1501</v>
      </c>
      <c r="C774" s="229" t="s">
        <v>1502</v>
      </c>
      <c r="D774" s="228" t="s">
        <v>161</v>
      </c>
      <c r="E774" s="228" t="s">
        <v>1503</v>
      </c>
      <c r="F774" s="230" t="s">
        <v>174</v>
      </c>
      <c r="G774" s="231" t="n">
        <v>12</v>
      </c>
      <c r="H774" s="232" t="n">
        <f aca="false">TRUNC(L774*(1-$C$13),2)</f>
        <v>543.51</v>
      </c>
      <c r="I774" s="233" t="n">
        <f aca="false">TRUNC((H774*(1+'DADOS GERAIS'!C$19)),2)</f>
        <v>680.57</v>
      </c>
      <c r="J774" s="233" t="n">
        <f aca="false">TRUNC(G774*I774,2)</f>
        <v>8166.84</v>
      </c>
      <c r="K774" s="234" t="n">
        <f aca="false">J774/$J$1092</f>
        <v>0.000748840459219422</v>
      </c>
      <c r="L774" s="54" t="n">
        <v>543.51</v>
      </c>
      <c r="M774" s="54"/>
      <c r="N774" s="54"/>
      <c r="O774" s="54"/>
      <c r="P774" s="54"/>
      <c r="Q774" s="54"/>
      <c r="R774" s="54"/>
      <c r="S774" s="54"/>
      <c r="T774" s="54"/>
      <c r="U774" s="54"/>
      <c r="V774" s="54"/>
      <c r="W774" s="54"/>
      <c r="X774" s="54"/>
      <c r="Y774" s="54"/>
      <c r="Z774" s="54"/>
      <c r="AA774" s="54"/>
      <c r="AB774" s="54"/>
      <c r="AC774" s="54"/>
      <c r="AD774" s="54"/>
      <c r="AE774" s="54"/>
    </row>
    <row r="775" customFormat="false" ht="14.25" hidden="false" customHeight="false" outlineLevel="0" collapsed="false">
      <c r="A775" s="54"/>
      <c r="B775" s="228" t="s">
        <v>1504</v>
      </c>
      <c r="C775" s="229" t="n">
        <v>93674</v>
      </c>
      <c r="D775" s="228" t="s">
        <v>161</v>
      </c>
      <c r="E775" s="228" t="s">
        <v>1505</v>
      </c>
      <c r="F775" s="230" t="s">
        <v>174</v>
      </c>
      <c r="G775" s="231" t="n">
        <v>21</v>
      </c>
      <c r="H775" s="232" t="n">
        <f aca="false">TRUNC(L775*(1-$C$13),2)</f>
        <v>141.91</v>
      </c>
      <c r="I775" s="233" t="n">
        <f aca="false">TRUNC((H775*(1+'DADOS GERAIS'!C$19)),2)</f>
        <v>177.69</v>
      </c>
      <c r="J775" s="233" t="n">
        <f aca="false">TRUNC(G775*I775,2)</f>
        <v>3731.49</v>
      </c>
      <c r="K775" s="234" t="n">
        <f aca="false">J775/$J$1092</f>
        <v>0.000342150781106607</v>
      </c>
      <c r="L775" s="54" t="n">
        <v>141.91</v>
      </c>
      <c r="M775" s="54"/>
      <c r="N775" s="54"/>
      <c r="O775" s="54"/>
      <c r="P775" s="54"/>
      <c r="Q775" s="54"/>
      <c r="R775" s="54"/>
      <c r="S775" s="54"/>
      <c r="T775" s="54"/>
      <c r="U775" s="54"/>
      <c r="V775" s="54"/>
      <c r="W775" s="54"/>
      <c r="X775" s="54"/>
      <c r="Y775" s="54"/>
      <c r="Z775" s="54"/>
      <c r="AA775" s="54"/>
      <c r="AB775" s="54"/>
      <c r="AC775" s="54"/>
      <c r="AD775" s="54"/>
      <c r="AE775" s="54"/>
    </row>
    <row r="776" customFormat="false" ht="26.85" hidden="false" customHeight="false" outlineLevel="0" collapsed="false">
      <c r="A776" s="54"/>
      <c r="B776" s="228" t="s">
        <v>1506</v>
      </c>
      <c r="C776" s="229" t="n">
        <v>93665</v>
      </c>
      <c r="D776" s="228" t="s">
        <v>161</v>
      </c>
      <c r="E776" s="228" t="s">
        <v>1507</v>
      </c>
      <c r="F776" s="230" t="s">
        <v>174</v>
      </c>
      <c r="G776" s="231" t="n">
        <v>9</v>
      </c>
      <c r="H776" s="232" t="n">
        <f aca="false">TRUNC(L776*(1-$C$13),2)</f>
        <v>66.35</v>
      </c>
      <c r="I776" s="233" t="n">
        <f aca="false">TRUNC((H776*(1+'DADOS GERAIS'!C$19)),2)</f>
        <v>83.08</v>
      </c>
      <c r="J776" s="233" t="n">
        <f aca="false">TRUNC(G776*I776,2)</f>
        <v>747.72</v>
      </c>
      <c r="K776" s="234" t="n">
        <f aca="false">J776/$J$1092</f>
        <v>6.85605433885745E-005</v>
      </c>
      <c r="L776" s="54" t="n">
        <v>66.35</v>
      </c>
      <c r="M776" s="54"/>
      <c r="N776" s="54"/>
      <c r="O776" s="54"/>
      <c r="P776" s="54"/>
      <c r="Q776" s="54"/>
      <c r="R776" s="54"/>
      <c r="S776" s="54"/>
      <c r="T776" s="54"/>
      <c r="U776" s="54"/>
      <c r="V776" s="54"/>
      <c r="W776" s="54"/>
      <c r="X776" s="54"/>
      <c r="Y776" s="54"/>
      <c r="Z776" s="54"/>
      <c r="AA776" s="54"/>
      <c r="AB776" s="54"/>
      <c r="AC776" s="54"/>
      <c r="AD776" s="54"/>
      <c r="AE776" s="54"/>
    </row>
    <row r="777" customFormat="false" ht="14.25" hidden="false" customHeight="false" outlineLevel="0" collapsed="false">
      <c r="A777" s="54"/>
      <c r="B777" s="228" t="s">
        <v>1508</v>
      </c>
      <c r="C777" s="229" t="s">
        <v>1509</v>
      </c>
      <c r="D777" s="228" t="s">
        <v>161</v>
      </c>
      <c r="E777" s="228" t="s">
        <v>1510</v>
      </c>
      <c r="F777" s="230" t="s">
        <v>174</v>
      </c>
      <c r="G777" s="231" t="n">
        <v>3</v>
      </c>
      <c r="H777" s="232" t="n">
        <f aca="false">TRUNC(L777*(1-$C$13),2)</f>
        <v>200.1</v>
      </c>
      <c r="I777" s="233" t="n">
        <f aca="false">TRUNC((H777*(1+'DADOS GERAIS'!C$19)),2)</f>
        <v>250.56</v>
      </c>
      <c r="J777" s="233" t="n">
        <f aca="false">TRUNC(G777*I777,2)</f>
        <v>751.68</v>
      </c>
      <c r="K777" s="234" t="n">
        <f aca="false">J777/$J$1092</f>
        <v>6.89236468923176E-005</v>
      </c>
      <c r="L777" s="54" t="n">
        <v>200.1</v>
      </c>
      <c r="M777" s="54"/>
      <c r="N777" s="54"/>
      <c r="O777" s="54"/>
      <c r="P777" s="54"/>
      <c r="Q777" s="54"/>
      <c r="R777" s="54"/>
      <c r="S777" s="54"/>
      <c r="T777" s="54"/>
      <c r="U777" s="54"/>
      <c r="V777" s="54"/>
      <c r="W777" s="54"/>
      <c r="X777" s="54"/>
      <c r="Y777" s="54"/>
      <c r="Z777" s="54"/>
      <c r="AA777" s="54"/>
      <c r="AB777" s="54"/>
      <c r="AC777" s="54"/>
      <c r="AD777" s="54"/>
      <c r="AE777" s="54"/>
    </row>
    <row r="778" customFormat="false" ht="14.25" hidden="false" customHeight="false" outlineLevel="0" collapsed="false">
      <c r="A778" s="54"/>
      <c r="B778" s="228" t="s">
        <v>1511</v>
      </c>
      <c r="C778" s="229" t="s">
        <v>1512</v>
      </c>
      <c r="D778" s="228" t="s">
        <v>161</v>
      </c>
      <c r="E778" s="228" t="s">
        <v>1513</v>
      </c>
      <c r="F778" s="230" t="s">
        <v>174</v>
      </c>
      <c r="G778" s="231" t="n">
        <v>3</v>
      </c>
      <c r="H778" s="232" t="n">
        <f aca="false">TRUNC(L778*(1-$C$13),2)</f>
        <v>335.44</v>
      </c>
      <c r="I778" s="233" t="n">
        <f aca="false">TRUNC((H778*(1+'DADOS GERAIS'!C$19)),2)</f>
        <v>420.03</v>
      </c>
      <c r="J778" s="233" t="n">
        <f aca="false">TRUNC(G778*I778,2)</f>
        <v>1260.09</v>
      </c>
      <c r="K778" s="234" t="n">
        <f aca="false">J778/$J$1092</f>
        <v>0.000115541185361511</v>
      </c>
      <c r="L778" s="54" t="n">
        <v>335.44</v>
      </c>
      <c r="M778" s="54"/>
      <c r="N778" s="54"/>
      <c r="O778" s="54"/>
      <c r="P778" s="54"/>
      <c r="Q778" s="54"/>
      <c r="R778" s="54"/>
      <c r="S778" s="54"/>
      <c r="T778" s="54"/>
      <c r="U778" s="54"/>
      <c r="V778" s="54"/>
      <c r="W778" s="54"/>
      <c r="X778" s="54"/>
      <c r="Y778" s="54"/>
      <c r="Z778" s="54"/>
      <c r="AA778" s="54"/>
      <c r="AB778" s="54"/>
      <c r="AC778" s="54"/>
      <c r="AD778" s="54"/>
      <c r="AE778" s="54"/>
    </row>
    <row r="779" customFormat="false" ht="14.25" hidden="false" customHeight="false" outlineLevel="0" collapsed="false">
      <c r="A779" s="54"/>
      <c r="B779" s="228" t="s">
        <v>1514</v>
      </c>
      <c r="C779" s="229" t="s">
        <v>1515</v>
      </c>
      <c r="D779" s="228" t="s">
        <v>161</v>
      </c>
      <c r="E779" s="228" t="s">
        <v>1516</v>
      </c>
      <c r="F779" s="230" t="s">
        <v>174</v>
      </c>
      <c r="G779" s="231" t="n">
        <v>17</v>
      </c>
      <c r="H779" s="232" t="n">
        <f aca="false">TRUNC(L779*(1-$C$13),2)</f>
        <v>14.66</v>
      </c>
      <c r="I779" s="233" t="n">
        <f aca="false">TRUNC((H779*(1+'DADOS GERAIS'!C$19)),2)</f>
        <v>18.35</v>
      </c>
      <c r="J779" s="233" t="n">
        <f aca="false">TRUNC(G779*I779,2)</f>
        <v>311.95</v>
      </c>
      <c r="K779" s="234" t="n">
        <f aca="false">J779/$J$1092</f>
        <v>2.86035702001629E-005</v>
      </c>
      <c r="L779" s="54" t="n">
        <v>14.66</v>
      </c>
      <c r="M779" s="54"/>
      <c r="N779" s="54"/>
      <c r="O779" s="54"/>
      <c r="P779" s="54"/>
      <c r="Q779" s="54"/>
      <c r="R779" s="54"/>
      <c r="S779" s="54"/>
      <c r="T779" s="54"/>
      <c r="U779" s="54"/>
      <c r="V779" s="54"/>
      <c r="W779" s="54"/>
      <c r="X779" s="54"/>
      <c r="Y779" s="54"/>
      <c r="Z779" s="54"/>
      <c r="AA779" s="54"/>
      <c r="AB779" s="54"/>
      <c r="AC779" s="54"/>
      <c r="AD779" s="54"/>
      <c r="AE779" s="54"/>
    </row>
    <row r="780" customFormat="false" ht="14.25" hidden="false" customHeight="false" outlineLevel="0" collapsed="false">
      <c r="A780" s="54"/>
      <c r="B780" s="228" t="s">
        <v>1517</v>
      </c>
      <c r="C780" s="229" t="s">
        <v>1518</v>
      </c>
      <c r="D780" s="228" t="s">
        <v>161</v>
      </c>
      <c r="E780" s="228" t="s">
        <v>1519</v>
      </c>
      <c r="F780" s="230" t="s">
        <v>174</v>
      </c>
      <c r="G780" s="231" t="n">
        <v>69</v>
      </c>
      <c r="H780" s="232" t="n">
        <f aca="false">TRUNC(L780*(1-$C$13),2)</f>
        <v>11.32</v>
      </c>
      <c r="I780" s="233" t="n">
        <f aca="false">TRUNC((H780*(1+'DADOS GERAIS'!C$19)),2)</f>
        <v>14.17</v>
      </c>
      <c r="J780" s="233" t="n">
        <f aca="false">TRUNC(G780*I780,2)</f>
        <v>977.73</v>
      </c>
      <c r="K780" s="234" t="n">
        <f aca="false">J780/$J$1092</f>
        <v>8.96508052309835E-005</v>
      </c>
      <c r="L780" s="54" t="n">
        <v>11.32</v>
      </c>
      <c r="M780" s="54"/>
      <c r="N780" s="54"/>
      <c r="O780" s="54"/>
      <c r="P780" s="54"/>
      <c r="Q780" s="54"/>
      <c r="R780" s="54"/>
      <c r="S780" s="54"/>
      <c r="T780" s="54"/>
      <c r="U780" s="54"/>
      <c r="V780" s="54"/>
      <c r="W780" s="54"/>
      <c r="X780" s="54"/>
      <c r="Y780" s="54"/>
      <c r="Z780" s="54"/>
      <c r="AA780" s="54"/>
      <c r="AB780" s="54"/>
      <c r="AC780" s="54"/>
      <c r="AD780" s="54"/>
      <c r="AE780" s="54"/>
    </row>
    <row r="781" customFormat="false" ht="14.25" hidden="false" customHeight="false" outlineLevel="0" collapsed="false">
      <c r="A781" s="54"/>
      <c r="B781" s="228" t="s">
        <v>1520</v>
      </c>
      <c r="C781" s="229" t="s">
        <v>1521</v>
      </c>
      <c r="D781" s="228" t="s">
        <v>161</v>
      </c>
      <c r="E781" s="228" t="s">
        <v>1522</v>
      </c>
      <c r="F781" s="230" t="s">
        <v>174</v>
      </c>
      <c r="G781" s="231" t="n">
        <v>12</v>
      </c>
      <c r="H781" s="232" t="n">
        <f aca="false">TRUNC(L781*(1-$C$13),2)</f>
        <v>59.21</v>
      </c>
      <c r="I781" s="233" t="n">
        <f aca="false">TRUNC((H781*(1+'DADOS GERAIS'!C$19)),2)</f>
        <v>74.14</v>
      </c>
      <c r="J781" s="233" t="n">
        <f aca="false">TRUNC(G781*I781,2)</f>
        <v>889.68</v>
      </c>
      <c r="K781" s="234" t="n">
        <f aca="false">J781/$J$1092</f>
        <v>8.15772538409391E-005</v>
      </c>
      <c r="L781" s="54" t="n">
        <v>59.21</v>
      </c>
      <c r="M781" s="54"/>
      <c r="N781" s="54"/>
      <c r="O781" s="54"/>
      <c r="P781" s="54"/>
      <c r="Q781" s="54"/>
      <c r="R781" s="54"/>
      <c r="S781" s="54"/>
      <c r="T781" s="54"/>
      <c r="U781" s="54"/>
      <c r="V781" s="54"/>
      <c r="W781" s="54"/>
      <c r="X781" s="54"/>
      <c r="Y781" s="54"/>
      <c r="Z781" s="54"/>
      <c r="AA781" s="54"/>
      <c r="AB781" s="54"/>
      <c r="AC781" s="54"/>
      <c r="AD781" s="54"/>
      <c r="AE781" s="54"/>
    </row>
    <row r="782" customFormat="false" ht="26.85" hidden="false" customHeight="false" outlineLevel="0" collapsed="false">
      <c r="A782" s="54"/>
      <c r="B782" s="228" t="s">
        <v>1523</v>
      </c>
      <c r="C782" s="229" t="s">
        <v>1524</v>
      </c>
      <c r="D782" s="228" t="s">
        <v>161</v>
      </c>
      <c r="E782" s="228" t="s">
        <v>1525</v>
      </c>
      <c r="F782" s="230" t="s">
        <v>174</v>
      </c>
      <c r="G782" s="231" t="n">
        <v>1</v>
      </c>
      <c r="H782" s="232" t="n">
        <f aca="false">TRUNC(L782*(1-$C$13),2)</f>
        <v>44.71</v>
      </c>
      <c r="I782" s="233" t="n">
        <f aca="false">TRUNC((H782*(1+'DADOS GERAIS'!C$19)),2)</f>
        <v>55.98</v>
      </c>
      <c r="J782" s="233" t="n">
        <f aca="false">TRUNC(G782*I782,2)</f>
        <v>55.98</v>
      </c>
      <c r="K782" s="234" t="n">
        <f aca="false">J782/$J$1092</f>
        <v>5.13296316654951E-006</v>
      </c>
      <c r="L782" s="54" t="n">
        <v>44.71</v>
      </c>
      <c r="M782" s="54"/>
      <c r="N782" s="54"/>
      <c r="O782" s="54"/>
      <c r="P782" s="54"/>
      <c r="Q782" s="54"/>
      <c r="R782" s="54"/>
      <c r="S782" s="54"/>
      <c r="T782" s="54"/>
      <c r="U782" s="54"/>
      <c r="V782" s="54"/>
      <c r="W782" s="54"/>
      <c r="X782" s="54"/>
      <c r="Y782" s="54"/>
      <c r="Z782" s="54"/>
      <c r="AA782" s="54"/>
      <c r="AB782" s="54"/>
      <c r="AC782" s="54"/>
      <c r="AD782" s="54"/>
      <c r="AE782" s="54"/>
    </row>
    <row r="783" customFormat="false" ht="14.25" hidden="false" customHeight="false" outlineLevel="0" collapsed="false">
      <c r="A783" s="54"/>
      <c r="B783" s="228" t="s">
        <v>1526</v>
      </c>
      <c r="C783" s="229" t="s">
        <v>1527</v>
      </c>
      <c r="D783" s="228" t="s">
        <v>161</v>
      </c>
      <c r="E783" s="228" t="s">
        <v>1528</v>
      </c>
      <c r="F783" s="230" t="s">
        <v>216</v>
      </c>
      <c r="G783" s="231" t="n">
        <v>267</v>
      </c>
      <c r="H783" s="232" t="n">
        <f aca="false">TRUNC(L783*(1-$C$13),2)</f>
        <v>54.93</v>
      </c>
      <c r="I783" s="233" t="n">
        <f aca="false">TRUNC((H783*(1+'DADOS GERAIS'!C$19)),2)</f>
        <v>68.78</v>
      </c>
      <c r="J783" s="233" t="n">
        <f aca="false">TRUNC(G783*I783,2)</f>
        <v>18364.26</v>
      </c>
      <c r="K783" s="234" t="n">
        <f aca="false">J783/$J$1092</f>
        <v>0.00168387049233545</v>
      </c>
      <c r="L783" s="54" t="n">
        <v>54.93</v>
      </c>
      <c r="M783" s="54"/>
      <c r="N783" s="54"/>
      <c r="O783" s="54"/>
      <c r="P783" s="54"/>
      <c r="Q783" s="54"/>
      <c r="R783" s="54"/>
      <c r="S783" s="54"/>
      <c r="T783" s="54"/>
      <c r="U783" s="54"/>
      <c r="V783" s="54"/>
      <c r="W783" s="54"/>
      <c r="X783" s="54"/>
      <c r="Y783" s="54"/>
      <c r="Z783" s="54"/>
      <c r="AA783" s="54"/>
      <c r="AB783" s="54"/>
      <c r="AC783" s="54"/>
      <c r="AD783" s="54"/>
      <c r="AE783" s="54"/>
    </row>
    <row r="784" customFormat="false" ht="14.25" hidden="false" customHeight="false" outlineLevel="0" collapsed="false">
      <c r="A784" s="54"/>
      <c r="B784" s="228" t="s">
        <v>1529</v>
      </c>
      <c r="C784" s="229" t="s">
        <v>1530</v>
      </c>
      <c r="D784" s="228" t="s">
        <v>161</v>
      </c>
      <c r="E784" s="228" t="s">
        <v>1531</v>
      </c>
      <c r="F784" s="230" t="s">
        <v>216</v>
      </c>
      <c r="G784" s="231" t="n">
        <v>10.8</v>
      </c>
      <c r="H784" s="232" t="n">
        <f aca="false">TRUNC(L784*(1-$C$13),2)</f>
        <v>69.57</v>
      </c>
      <c r="I784" s="233" t="n">
        <f aca="false">TRUNC((H784*(1+'DADOS GERAIS'!C$19)),2)</f>
        <v>87.11</v>
      </c>
      <c r="J784" s="233" t="n">
        <f aca="false">TRUNC(G784*I784,2)</f>
        <v>940.78</v>
      </c>
      <c r="K784" s="234" t="n">
        <f aca="false">J784/$J$1092</f>
        <v>8.62627561240881E-005</v>
      </c>
      <c r="L784" s="54" t="n">
        <v>69.57</v>
      </c>
      <c r="M784" s="54"/>
      <c r="N784" s="54"/>
      <c r="O784" s="54"/>
      <c r="P784" s="54"/>
      <c r="Q784" s="54"/>
      <c r="R784" s="54"/>
      <c r="S784" s="54"/>
      <c r="T784" s="54"/>
      <c r="U784" s="54"/>
      <c r="V784" s="54"/>
      <c r="W784" s="54"/>
      <c r="X784" s="54"/>
      <c r="Y784" s="54"/>
      <c r="Z784" s="54"/>
      <c r="AA784" s="54"/>
      <c r="AB784" s="54"/>
      <c r="AC784" s="54"/>
      <c r="AD784" s="54"/>
      <c r="AE784" s="54"/>
    </row>
    <row r="785" customFormat="false" ht="14.25" hidden="false" customHeight="false" outlineLevel="0" collapsed="false">
      <c r="A785" s="54"/>
      <c r="B785" s="228" t="s">
        <v>1532</v>
      </c>
      <c r="C785" s="229" t="s">
        <v>1533</v>
      </c>
      <c r="D785" s="228" t="s">
        <v>161</v>
      </c>
      <c r="E785" s="228" t="s">
        <v>1534</v>
      </c>
      <c r="F785" s="230" t="s">
        <v>174</v>
      </c>
      <c r="G785" s="231" t="n">
        <v>238</v>
      </c>
      <c r="H785" s="232" t="n">
        <f aca="false">TRUNC(L785*(1-$C$13),2)</f>
        <v>27.24</v>
      </c>
      <c r="I785" s="233" t="n">
        <f aca="false">TRUNC((H785*(1+'DADOS GERAIS'!C$19)),2)</f>
        <v>34.1</v>
      </c>
      <c r="J785" s="233" t="n">
        <f aca="false">TRUNC(G785*I785,2)</f>
        <v>8115.8</v>
      </c>
      <c r="K785" s="234" t="n">
        <f aca="false">J785/$J$1092</f>
        <v>0.000744160458504511</v>
      </c>
      <c r="L785" s="54" t="n">
        <v>27.24</v>
      </c>
      <c r="M785" s="54"/>
      <c r="N785" s="54"/>
      <c r="O785" s="54"/>
      <c r="P785" s="54"/>
      <c r="Q785" s="54"/>
      <c r="R785" s="54"/>
      <c r="S785" s="54"/>
      <c r="T785" s="54"/>
      <c r="U785" s="54"/>
      <c r="V785" s="54"/>
      <c r="W785" s="54"/>
      <c r="X785" s="54"/>
      <c r="Y785" s="54"/>
      <c r="Z785" s="54"/>
      <c r="AA785" s="54"/>
      <c r="AB785" s="54"/>
      <c r="AC785" s="54"/>
      <c r="AD785" s="54"/>
      <c r="AE785" s="54"/>
    </row>
    <row r="786" customFormat="false" ht="14.25" hidden="false" customHeight="false" outlineLevel="0" collapsed="false">
      <c r="A786" s="54"/>
      <c r="B786" s="228" t="s">
        <v>1535</v>
      </c>
      <c r="C786" s="229" t="s">
        <v>1536</v>
      </c>
      <c r="D786" s="228" t="s">
        <v>161</v>
      </c>
      <c r="E786" s="228" t="s">
        <v>1537</v>
      </c>
      <c r="F786" s="230" t="s">
        <v>174</v>
      </c>
      <c r="G786" s="231" t="n">
        <v>14</v>
      </c>
      <c r="H786" s="232" t="n">
        <f aca="false">TRUNC(L786*(1-$C$13),2)</f>
        <v>48.51</v>
      </c>
      <c r="I786" s="233" t="n">
        <f aca="false">TRUNC((H786*(1+'DADOS GERAIS'!C$19)),2)</f>
        <v>60.74</v>
      </c>
      <c r="J786" s="233" t="n">
        <f aca="false">TRUNC(G786*I786,2)</f>
        <v>850.36</v>
      </c>
      <c r="K786" s="234" t="n">
        <f aca="false">J786/$J$1092</f>
        <v>7.79718927886218E-005</v>
      </c>
      <c r="L786" s="54" t="n">
        <v>48.51</v>
      </c>
      <c r="M786" s="54"/>
      <c r="N786" s="54"/>
      <c r="O786" s="54"/>
      <c r="P786" s="54"/>
      <c r="Q786" s="54"/>
      <c r="R786" s="54"/>
      <c r="S786" s="54"/>
      <c r="T786" s="54"/>
      <c r="U786" s="54"/>
      <c r="V786" s="54"/>
      <c r="W786" s="54"/>
      <c r="X786" s="54"/>
      <c r="Y786" s="54"/>
      <c r="Z786" s="54"/>
      <c r="AA786" s="54"/>
      <c r="AB786" s="54"/>
      <c r="AC786" s="54"/>
      <c r="AD786" s="54"/>
      <c r="AE786" s="54"/>
    </row>
    <row r="787" customFormat="false" ht="14.25" hidden="false" customHeight="false" outlineLevel="0" collapsed="false">
      <c r="A787" s="54"/>
      <c r="B787" s="228" t="s">
        <v>1538</v>
      </c>
      <c r="C787" s="229" t="s">
        <v>1539</v>
      </c>
      <c r="D787" s="228" t="s">
        <v>161</v>
      </c>
      <c r="E787" s="228" t="s">
        <v>1540</v>
      </c>
      <c r="F787" s="230" t="s">
        <v>174</v>
      </c>
      <c r="G787" s="231" t="n">
        <v>240</v>
      </c>
      <c r="H787" s="232" t="n">
        <f aca="false">TRUNC(L787*(1-$C$13),2)</f>
        <v>12.13</v>
      </c>
      <c r="I787" s="233" t="n">
        <f aca="false">TRUNC((H787*(1+'DADOS GERAIS'!C$19)),2)</f>
        <v>15.18</v>
      </c>
      <c r="J787" s="233" t="n">
        <f aca="false">TRUNC(G787*I787,2)</f>
        <v>3643.2</v>
      </c>
      <c r="K787" s="234" t="n">
        <f aca="false">J787/$J$1092</f>
        <v>0.000334055223443608</v>
      </c>
      <c r="L787" s="54" t="n">
        <v>12.13</v>
      </c>
      <c r="M787" s="54"/>
      <c r="N787" s="54"/>
      <c r="O787" s="54"/>
      <c r="P787" s="54"/>
      <c r="Q787" s="54"/>
      <c r="R787" s="54"/>
      <c r="S787" s="54"/>
      <c r="T787" s="54"/>
      <c r="U787" s="54"/>
      <c r="V787" s="54"/>
      <c r="W787" s="54"/>
      <c r="X787" s="54"/>
      <c r="Y787" s="54"/>
      <c r="Z787" s="54"/>
      <c r="AA787" s="54"/>
      <c r="AB787" s="54"/>
      <c r="AC787" s="54"/>
      <c r="AD787" s="54"/>
      <c r="AE787" s="54"/>
    </row>
    <row r="788" customFormat="false" ht="14.25" hidden="false" customHeight="false" outlineLevel="0" collapsed="false">
      <c r="A788" s="54"/>
      <c r="B788" s="228" t="s">
        <v>1541</v>
      </c>
      <c r="C788" s="229" t="s">
        <v>1542</v>
      </c>
      <c r="D788" s="228" t="s">
        <v>161</v>
      </c>
      <c r="E788" s="228" t="s">
        <v>1543</v>
      </c>
      <c r="F788" s="230" t="s">
        <v>174</v>
      </c>
      <c r="G788" s="231" t="n">
        <v>28.3</v>
      </c>
      <c r="H788" s="232" t="n">
        <f aca="false">TRUNC(L788*(1-$C$13),2)</f>
        <v>51.14</v>
      </c>
      <c r="I788" s="233" t="n">
        <f aca="false">TRUNC((H788*(1+'DADOS GERAIS'!C$19)),2)</f>
        <v>64.03</v>
      </c>
      <c r="J788" s="233" t="n">
        <f aca="false">TRUNC(G788*I788,2)</f>
        <v>1812.04</v>
      </c>
      <c r="K788" s="234" t="n">
        <f aca="false">J788/$J$1092</f>
        <v>0.000166151028515798</v>
      </c>
      <c r="L788" s="54" t="n">
        <v>51.14</v>
      </c>
      <c r="M788" s="54"/>
      <c r="N788" s="54"/>
      <c r="O788" s="54"/>
      <c r="P788" s="54"/>
      <c r="Q788" s="54"/>
      <c r="R788" s="54"/>
      <c r="S788" s="54"/>
      <c r="T788" s="54"/>
      <c r="U788" s="54"/>
      <c r="V788" s="54"/>
      <c r="W788" s="54"/>
      <c r="X788" s="54"/>
      <c r="Y788" s="54"/>
      <c r="Z788" s="54"/>
      <c r="AA788" s="54"/>
      <c r="AB788" s="54"/>
      <c r="AC788" s="54"/>
      <c r="AD788" s="54"/>
      <c r="AE788" s="54"/>
    </row>
    <row r="789" customFormat="false" ht="14.25" hidden="false" customHeight="false" outlineLevel="0" collapsed="false">
      <c r="A789" s="54"/>
      <c r="B789" s="228" t="s">
        <v>1544</v>
      </c>
      <c r="C789" s="229" t="s">
        <v>1545</v>
      </c>
      <c r="D789" s="228" t="s">
        <v>161</v>
      </c>
      <c r="E789" s="228" t="s">
        <v>1546</v>
      </c>
      <c r="F789" s="230" t="s">
        <v>216</v>
      </c>
      <c r="G789" s="231" t="n">
        <v>8.8</v>
      </c>
      <c r="H789" s="232" t="n">
        <f aca="false">TRUNC(L789*(1-$C$13),2)</f>
        <v>70.13</v>
      </c>
      <c r="I789" s="233" t="n">
        <f aca="false">TRUNC((H789*(1+'DADOS GERAIS'!C$19)),2)</f>
        <v>87.81</v>
      </c>
      <c r="J789" s="233" t="n">
        <f aca="false">TRUNC(G789*I789,2)</f>
        <v>772.72</v>
      </c>
      <c r="K789" s="234" t="n">
        <f aca="false">J789/$J$1092</f>
        <v>7.08528634879625E-005</v>
      </c>
      <c r="L789" s="54" t="n">
        <v>70.13</v>
      </c>
      <c r="M789" s="54"/>
      <c r="N789" s="54"/>
      <c r="O789" s="54"/>
      <c r="P789" s="54"/>
      <c r="Q789" s="54"/>
      <c r="R789" s="54"/>
      <c r="S789" s="54"/>
      <c r="T789" s="54"/>
      <c r="U789" s="54"/>
      <c r="V789" s="54"/>
      <c r="W789" s="54"/>
      <c r="X789" s="54"/>
      <c r="Y789" s="54"/>
      <c r="Z789" s="54"/>
      <c r="AA789" s="54"/>
      <c r="AB789" s="54"/>
      <c r="AC789" s="54"/>
      <c r="AD789" s="54"/>
      <c r="AE789" s="54"/>
    </row>
    <row r="790" customFormat="false" ht="26.85" hidden="false" customHeight="false" outlineLevel="0" collapsed="false">
      <c r="A790" s="54"/>
      <c r="B790" s="228" t="s">
        <v>1547</v>
      </c>
      <c r="C790" s="229" t="s">
        <v>1548</v>
      </c>
      <c r="D790" s="228" t="s">
        <v>161</v>
      </c>
      <c r="E790" s="228" t="s">
        <v>1549</v>
      </c>
      <c r="F790" s="230" t="s">
        <v>174</v>
      </c>
      <c r="G790" s="231" t="n">
        <v>6</v>
      </c>
      <c r="H790" s="232" t="n">
        <f aca="false">TRUNC(L790*(1-$C$13),2)</f>
        <v>16.8</v>
      </c>
      <c r="I790" s="233" t="n">
        <f aca="false">TRUNC((H790*(1+'DADOS GERAIS'!C$19)),2)</f>
        <v>21.03</v>
      </c>
      <c r="J790" s="233" t="n">
        <f aca="false">TRUNC(G790*I790,2)</f>
        <v>126.18</v>
      </c>
      <c r="K790" s="234" t="n">
        <f aca="false">J790/$J$1092</f>
        <v>1.15697980056309E-005</v>
      </c>
      <c r="L790" s="54" t="n">
        <v>16.8</v>
      </c>
      <c r="M790" s="54"/>
      <c r="N790" s="54"/>
      <c r="O790" s="54"/>
      <c r="P790" s="54"/>
      <c r="Q790" s="54"/>
      <c r="R790" s="54"/>
      <c r="S790" s="54"/>
      <c r="T790" s="54"/>
      <c r="U790" s="54"/>
      <c r="V790" s="54"/>
      <c r="W790" s="54"/>
      <c r="X790" s="54"/>
      <c r="Y790" s="54"/>
      <c r="Z790" s="54"/>
      <c r="AA790" s="54"/>
      <c r="AB790" s="54"/>
      <c r="AC790" s="54"/>
      <c r="AD790" s="54"/>
      <c r="AE790" s="54"/>
    </row>
    <row r="791" customFormat="false" ht="26.85" hidden="false" customHeight="false" outlineLevel="0" collapsed="false">
      <c r="A791" s="54"/>
      <c r="B791" s="228" t="s">
        <v>1550</v>
      </c>
      <c r="C791" s="229" t="n">
        <v>91837</v>
      </c>
      <c r="D791" s="228" t="s">
        <v>172</v>
      </c>
      <c r="E791" s="228" t="s">
        <v>1551</v>
      </c>
      <c r="F791" s="230" t="s">
        <v>216</v>
      </c>
      <c r="G791" s="231" t="n">
        <v>113.3</v>
      </c>
      <c r="H791" s="232" t="n">
        <f aca="false">TRUNC(L791*(1-$C$13),2)</f>
        <v>28.63</v>
      </c>
      <c r="I791" s="233" t="n">
        <f aca="false">TRUNC((H791*(1+'DADOS GERAIS'!C$19)),2)</f>
        <v>35.85</v>
      </c>
      <c r="J791" s="233" t="n">
        <f aca="false">TRUNC(G791*I791,2)</f>
        <v>4061.8</v>
      </c>
      <c r="K791" s="234" t="n">
        <f aca="false">J791/$J$1092</f>
        <v>0.00037243783118776</v>
      </c>
      <c r="L791" s="54" t="n">
        <v>28.63</v>
      </c>
      <c r="M791" s="54"/>
      <c r="N791" s="54"/>
      <c r="O791" s="54"/>
      <c r="P791" s="54"/>
      <c r="Q791" s="54"/>
      <c r="R791" s="54"/>
      <c r="S791" s="54"/>
      <c r="T791" s="54"/>
      <c r="U791" s="54"/>
      <c r="V791" s="54"/>
      <c r="W791" s="54"/>
      <c r="X791" s="54"/>
      <c r="Y791" s="54"/>
      <c r="Z791" s="54"/>
      <c r="AA791" s="54"/>
      <c r="AB791" s="54"/>
      <c r="AC791" s="54"/>
      <c r="AD791" s="54"/>
      <c r="AE791" s="54"/>
    </row>
    <row r="792" customFormat="false" ht="26.85" hidden="false" customHeight="false" outlineLevel="0" collapsed="false">
      <c r="A792" s="54"/>
      <c r="B792" s="228" t="s">
        <v>1552</v>
      </c>
      <c r="C792" s="229" t="n">
        <v>91835</v>
      </c>
      <c r="D792" s="228" t="s">
        <v>172</v>
      </c>
      <c r="E792" s="228" t="s">
        <v>1553</v>
      </c>
      <c r="F792" s="230" t="s">
        <v>216</v>
      </c>
      <c r="G792" s="231" t="n">
        <v>2637.3</v>
      </c>
      <c r="H792" s="232" t="n">
        <f aca="false">TRUNC(L792*(1-$C$13),2)</f>
        <v>22.12</v>
      </c>
      <c r="I792" s="233" t="n">
        <f aca="false">TRUNC((H792*(1+'DADOS GERAIS'!C$19)),2)</f>
        <v>27.69</v>
      </c>
      <c r="J792" s="233" t="n">
        <f aca="false">TRUNC(G792*I792,2)</f>
        <v>73026.83</v>
      </c>
      <c r="K792" s="234" t="n">
        <f aca="false">J792/$J$1092</f>
        <v>0.0066960348081435</v>
      </c>
      <c r="L792" s="54" t="n">
        <v>22.12</v>
      </c>
      <c r="M792" s="54"/>
      <c r="N792" s="54"/>
      <c r="O792" s="54"/>
      <c r="P792" s="54"/>
      <c r="Q792" s="54"/>
      <c r="R792" s="54"/>
      <c r="S792" s="54"/>
      <c r="T792" s="54"/>
      <c r="U792" s="54"/>
      <c r="V792" s="54"/>
      <c r="W792" s="54"/>
      <c r="X792" s="54"/>
      <c r="Y792" s="54"/>
      <c r="Z792" s="54"/>
      <c r="AA792" s="54"/>
      <c r="AB792" s="54"/>
      <c r="AC792" s="54"/>
      <c r="AD792" s="54"/>
      <c r="AE792" s="54"/>
    </row>
    <row r="793" customFormat="false" ht="26.85" hidden="false" customHeight="false" outlineLevel="0" collapsed="false">
      <c r="A793" s="54"/>
      <c r="B793" s="228" t="s">
        <v>1554</v>
      </c>
      <c r="C793" s="229" t="n">
        <v>93008</v>
      </c>
      <c r="D793" s="228" t="s">
        <v>172</v>
      </c>
      <c r="E793" s="228" t="s">
        <v>1555</v>
      </c>
      <c r="F793" s="230" t="s">
        <v>216</v>
      </c>
      <c r="G793" s="231" t="n">
        <v>149.8</v>
      </c>
      <c r="H793" s="232" t="n">
        <f aca="false">TRUNC(L793*(1-$C$13),2)</f>
        <v>23.92</v>
      </c>
      <c r="I793" s="233" t="n">
        <f aca="false">TRUNC((H793*(1+'DADOS GERAIS'!C$19)),2)</f>
        <v>29.95</v>
      </c>
      <c r="J793" s="233" t="n">
        <f aca="false">TRUNC(G793*I793,2)</f>
        <v>4486.51</v>
      </c>
      <c r="K793" s="234" t="n">
        <f aca="false">J793/$J$1092</f>
        <v>0.000411380681964203</v>
      </c>
      <c r="L793" s="54" t="n">
        <v>23.92</v>
      </c>
      <c r="M793" s="54"/>
      <c r="N793" s="54"/>
      <c r="O793" s="54"/>
      <c r="P793" s="54"/>
      <c r="Q793" s="54"/>
      <c r="R793" s="54"/>
      <c r="S793" s="54"/>
      <c r="T793" s="54"/>
      <c r="U793" s="54"/>
      <c r="V793" s="54"/>
      <c r="W793" s="54"/>
      <c r="X793" s="54"/>
      <c r="Y793" s="54"/>
      <c r="Z793" s="54"/>
      <c r="AA793" s="54"/>
      <c r="AB793" s="54"/>
      <c r="AC793" s="54"/>
      <c r="AD793" s="54"/>
      <c r="AE793" s="54"/>
    </row>
    <row r="794" customFormat="false" ht="26.85" hidden="false" customHeight="false" outlineLevel="0" collapsed="false">
      <c r="A794" s="54"/>
      <c r="B794" s="228" t="s">
        <v>1556</v>
      </c>
      <c r="C794" s="229" t="n">
        <v>91865</v>
      </c>
      <c r="D794" s="228" t="s">
        <v>172</v>
      </c>
      <c r="E794" s="228" t="s">
        <v>1557</v>
      </c>
      <c r="F794" s="230" t="s">
        <v>216</v>
      </c>
      <c r="G794" s="231" t="n">
        <v>217.5</v>
      </c>
      <c r="H794" s="232" t="n">
        <f aca="false">TRUNC(L794*(1-$C$13),2)</f>
        <v>23.85</v>
      </c>
      <c r="I794" s="233" t="n">
        <f aca="false">TRUNC((H794*(1+'DADOS GERAIS'!C$19)),2)</f>
        <v>29.86</v>
      </c>
      <c r="J794" s="233" t="n">
        <f aca="false">TRUNC(G794*I794,2)</f>
        <v>6494.55</v>
      </c>
      <c r="K794" s="234" t="n">
        <f aca="false">J794/$J$1092</f>
        <v>0.000595503500059202</v>
      </c>
      <c r="L794" s="54" t="n">
        <v>23.85</v>
      </c>
      <c r="M794" s="54"/>
      <c r="N794" s="54"/>
      <c r="O794" s="54"/>
      <c r="P794" s="54"/>
      <c r="Q794" s="54"/>
      <c r="R794" s="54"/>
      <c r="S794" s="54"/>
      <c r="T794" s="54"/>
      <c r="U794" s="54"/>
      <c r="V794" s="54"/>
      <c r="W794" s="54"/>
      <c r="X794" s="54"/>
      <c r="Y794" s="54"/>
      <c r="Z794" s="54"/>
      <c r="AA794" s="54"/>
      <c r="AB794" s="54"/>
      <c r="AC794" s="54"/>
      <c r="AD794" s="54"/>
      <c r="AE794" s="54"/>
    </row>
    <row r="795" customFormat="false" ht="26.85" hidden="false" customHeight="false" outlineLevel="0" collapsed="false">
      <c r="A795" s="54"/>
      <c r="B795" s="228" t="s">
        <v>1558</v>
      </c>
      <c r="C795" s="229" t="s">
        <v>1559</v>
      </c>
      <c r="D795" s="228" t="s">
        <v>161</v>
      </c>
      <c r="E795" s="228" t="s">
        <v>1560</v>
      </c>
      <c r="F795" s="230" t="s">
        <v>174</v>
      </c>
      <c r="G795" s="231" t="n">
        <v>4</v>
      </c>
      <c r="H795" s="232" t="n">
        <f aca="false">TRUNC(L795*(1-$C$13),2)</f>
        <v>2505.69</v>
      </c>
      <c r="I795" s="233" t="n">
        <f aca="false">TRUNC((H795*(1+'DADOS GERAIS'!C$19)),2)</f>
        <v>3137.59</v>
      </c>
      <c r="J795" s="233" t="n">
        <f aca="false">TRUNC(G795*I795,2)</f>
        <v>12550.36</v>
      </c>
      <c r="K795" s="234" t="n">
        <f aca="false">J795/$J$1092</f>
        <v>0.00115077769930219</v>
      </c>
      <c r="L795" s="54" t="n">
        <v>2505.69</v>
      </c>
      <c r="M795" s="54"/>
      <c r="N795" s="54"/>
      <c r="O795" s="54"/>
      <c r="P795" s="54"/>
      <c r="Q795" s="54"/>
      <c r="R795" s="54"/>
      <c r="S795" s="54"/>
      <c r="T795" s="54"/>
      <c r="U795" s="54"/>
      <c r="V795" s="54"/>
      <c r="W795" s="54"/>
      <c r="X795" s="54"/>
      <c r="Y795" s="54"/>
      <c r="Z795" s="54"/>
      <c r="AA795" s="54"/>
      <c r="AB795" s="54"/>
      <c r="AC795" s="54"/>
      <c r="AD795" s="54"/>
      <c r="AE795" s="54"/>
    </row>
    <row r="796" customFormat="false" ht="26.85" hidden="false" customHeight="false" outlineLevel="0" collapsed="false">
      <c r="A796" s="54"/>
      <c r="B796" s="228" t="s">
        <v>1561</v>
      </c>
      <c r="C796" s="229" t="s">
        <v>1562</v>
      </c>
      <c r="D796" s="228" t="s">
        <v>161</v>
      </c>
      <c r="E796" s="228" t="s">
        <v>1563</v>
      </c>
      <c r="F796" s="230" t="s">
        <v>174</v>
      </c>
      <c r="G796" s="231" t="n">
        <v>3</v>
      </c>
      <c r="H796" s="232" t="n">
        <f aca="false">TRUNC(L796*(1-$C$13),2)</f>
        <v>672.86</v>
      </c>
      <c r="I796" s="233" t="n">
        <f aca="false">TRUNC((H796*(1+'DADOS GERAIS'!C$19)),2)</f>
        <v>842.54</v>
      </c>
      <c r="J796" s="233" t="n">
        <f aca="false">TRUNC(G796*I796,2)</f>
        <v>2527.62</v>
      </c>
      <c r="K796" s="234" t="n">
        <f aca="false">J796/$J$1092</f>
        <v>0.0002317645651846</v>
      </c>
      <c r="L796" s="54" t="n">
        <v>672.86</v>
      </c>
      <c r="M796" s="54"/>
      <c r="N796" s="54"/>
      <c r="O796" s="54"/>
      <c r="P796" s="54"/>
      <c r="Q796" s="54"/>
      <c r="R796" s="54"/>
      <c r="S796" s="54"/>
      <c r="T796" s="54"/>
      <c r="U796" s="54"/>
      <c r="V796" s="54"/>
      <c r="W796" s="54"/>
      <c r="X796" s="54"/>
      <c r="Y796" s="54"/>
      <c r="Z796" s="54"/>
      <c r="AA796" s="54"/>
      <c r="AB796" s="54"/>
      <c r="AC796" s="54"/>
      <c r="AD796" s="54"/>
      <c r="AE796" s="54"/>
    </row>
    <row r="797" customFormat="false" ht="39.55" hidden="false" customHeight="false" outlineLevel="0" collapsed="false">
      <c r="A797" s="54"/>
      <c r="B797" s="228" t="s">
        <v>1564</v>
      </c>
      <c r="C797" s="229" t="n">
        <v>101881</v>
      </c>
      <c r="D797" s="228" t="s">
        <v>172</v>
      </c>
      <c r="E797" s="228" t="s">
        <v>1565</v>
      </c>
      <c r="F797" s="230" t="s">
        <v>174</v>
      </c>
      <c r="G797" s="231" t="n">
        <v>1</v>
      </c>
      <c r="H797" s="232" t="n">
        <f aca="false">TRUNC(L797*(1-$C$13),2)</f>
        <v>1054.29</v>
      </c>
      <c r="I797" s="233" t="n">
        <f aca="false">TRUNC((H797*(1+'DADOS GERAIS'!C$19)),2)</f>
        <v>1320.17</v>
      </c>
      <c r="J797" s="233" t="n">
        <f aca="false">TRUNC(G797*I797,2)</f>
        <v>1320.17</v>
      </c>
      <c r="K797" s="234" t="n">
        <f aca="false">J797/$J$1092</f>
        <v>0.00012105008902436</v>
      </c>
      <c r="L797" s="54" t="n">
        <v>1054.29</v>
      </c>
      <c r="M797" s="54"/>
      <c r="N797" s="54"/>
      <c r="O797" s="54"/>
      <c r="P797" s="54"/>
      <c r="Q797" s="54"/>
      <c r="R797" s="54"/>
      <c r="S797" s="54"/>
      <c r="T797" s="54"/>
      <c r="U797" s="54"/>
      <c r="V797" s="54"/>
      <c r="W797" s="54"/>
      <c r="X797" s="54"/>
      <c r="Y797" s="54"/>
      <c r="Z797" s="54"/>
      <c r="AA797" s="54"/>
      <c r="AB797" s="54"/>
      <c r="AC797" s="54"/>
      <c r="AD797" s="54"/>
      <c r="AE797" s="54"/>
    </row>
    <row r="798" customFormat="false" ht="39.55" hidden="false" customHeight="false" outlineLevel="0" collapsed="false">
      <c r="A798" s="54"/>
      <c r="B798" s="228" t="s">
        <v>1566</v>
      </c>
      <c r="C798" s="229" t="s">
        <v>1567</v>
      </c>
      <c r="D798" s="228" t="s">
        <v>161</v>
      </c>
      <c r="E798" s="228" t="s">
        <v>1568</v>
      </c>
      <c r="F798" s="230" t="s">
        <v>174</v>
      </c>
      <c r="G798" s="231" t="n">
        <v>2</v>
      </c>
      <c r="H798" s="232" t="n">
        <f aca="false">TRUNC(L798*(1-$C$13),2)</f>
        <v>6870.62</v>
      </c>
      <c r="I798" s="233" t="n">
        <f aca="false">TRUNC((H798*(1+'DADOS GERAIS'!C$19)),2)</f>
        <v>8603.31</v>
      </c>
      <c r="J798" s="233" t="n">
        <f aca="false">TRUNC(G798*I798,2)</f>
        <v>17206.62</v>
      </c>
      <c r="K798" s="234" t="n">
        <f aca="false">J798/$J$1092</f>
        <v>0.00157772323474123</v>
      </c>
      <c r="L798" s="54" t="n">
        <v>6870.62</v>
      </c>
      <c r="M798" s="54"/>
      <c r="N798" s="54"/>
      <c r="O798" s="54"/>
      <c r="P798" s="54"/>
      <c r="Q798" s="54"/>
      <c r="R798" s="54"/>
      <c r="S798" s="54"/>
      <c r="T798" s="54"/>
      <c r="U798" s="54"/>
      <c r="V798" s="54"/>
      <c r="W798" s="54"/>
      <c r="X798" s="54"/>
      <c r="Y798" s="54"/>
      <c r="Z798" s="54"/>
      <c r="AA798" s="54"/>
      <c r="AB798" s="54"/>
      <c r="AC798" s="54"/>
      <c r="AD798" s="54"/>
      <c r="AE798" s="54"/>
    </row>
    <row r="799" customFormat="false" ht="26.85" hidden="false" customHeight="false" outlineLevel="0" collapsed="false">
      <c r="A799" s="54"/>
      <c r="B799" s="228" t="s">
        <v>1569</v>
      </c>
      <c r="C799" s="229" t="s">
        <v>1570</v>
      </c>
      <c r="D799" s="228" t="s">
        <v>161</v>
      </c>
      <c r="E799" s="228" t="s">
        <v>1571</v>
      </c>
      <c r="F799" s="230" t="s">
        <v>174</v>
      </c>
      <c r="G799" s="231" t="n">
        <v>3</v>
      </c>
      <c r="H799" s="232" t="n">
        <f aca="false">TRUNC(L799*(1-$C$13),2)</f>
        <v>6626.88</v>
      </c>
      <c r="I799" s="233" t="n">
        <f aca="false">TRUNC((H799*(1+'DADOS GERAIS'!C$19)),2)</f>
        <v>8298.1</v>
      </c>
      <c r="J799" s="233" t="n">
        <f aca="false">TRUNC(G799*I799,2)</f>
        <v>24894.3</v>
      </c>
      <c r="K799" s="234" t="n">
        <f aca="false">J799/$J$1092</f>
        <v>0.00228262817000775</v>
      </c>
      <c r="L799" s="54" t="n">
        <v>6626.88</v>
      </c>
      <c r="M799" s="54"/>
      <c r="N799" s="54"/>
      <c r="O799" s="54"/>
      <c r="P799" s="54"/>
      <c r="Q799" s="54"/>
      <c r="R799" s="54"/>
      <c r="S799" s="54"/>
      <c r="T799" s="54"/>
      <c r="U799" s="54"/>
      <c r="V799" s="54"/>
      <c r="W799" s="54"/>
      <c r="X799" s="54"/>
      <c r="Y799" s="54"/>
      <c r="Z799" s="54"/>
      <c r="AA799" s="54"/>
      <c r="AB799" s="54"/>
      <c r="AC799" s="54"/>
      <c r="AD799" s="54"/>
      <c r="AE799" s="54"/>
    </row>
    <row r="800" customFormat="false" ht="14.25" hidden="false" customHeight="false" outlineLevel="0" collapsed="false">
      <c r="A800" s="54"/>
      <c r="B800" s="222" t="s">
        <v>1572</v>
      </c>
      <c r="C800" s="222"/>
      <c r="D800" s="222"/>
      <c r="E800" s="222" t="s">
        <v>1573</v>
      </c>
      <c r="F800" s="222"/>
      <c r="G800" s="223"/>
      <c r="H800" s="224"/>
      <c r="I800" s="222"/>
      <c r="J800" s="225" t="n">
        <f aca="false">SUM(J801:J805)</f>
        <v>64717.83</v>
      </c>
      <c r="K800" s="239" t="n">
        <f aca="false">J800/$J$1092</f>
        <v>0.00593415929991092</v>
      </c>
      <c r="L800" s="54"/>
      <c r="M800" s="54"/>
      <c r="N800" s="54"/>
      <c r="O800" s="54"/>
      <c r="P800" s="54"/>
      <c r="Q800" s="54"/>
      <c r="R800" s="54"/>
      <c r="S800" s="54"/>
      <c r="T800" s="54"/>
      <c r="U800" s="54"/>
      <c r="V800" s="54"/>
      <c r="W800" s="54"/>
      <c r="X800" s="54"/>
      <c r="Y800" s="54"/>
      <c r="Z800" s="54"/>
      <c r="AA800" s="54"/>
      <c r="AB800" s="54"/>
      <c r="AC800" s="54"/>
      <c r="AD800" s="54"/>
      <c r="AE800" s="54"/>
    </row>
    <row r="801" customFormat="false" ht="14.25" hidden="false" customHeight="false" outlineLevel="0" collapsed="false">
      <c r="A801" s="54"/>
      <c r="B801" s="228" t="s">
        <v>1574</v>
      </c>
      <c r="C801" s="229" t="s">
        <v>1575</v>
      </c>
      <c r="D801" s="228" t="s">
        <v>161</v>
      </c>
      <c r="E801" s="228" t="s">
        <v>1576</v>
      </c>
      <c r="F801" s="230" t="s">
        <v>174</v>
      </c>
      <c r="G801" s="231" t="n">
        <v>8</v>
      </c>
      <c r="H801" s="232" t="n">
        <f aca="false">TRUNC(L801*(1-$C$13),2)</f>
        <v>109.03</v>
      </c>
      <c r="I801" s="233" t="n">
        <f aca="false">TRUNC((H801*(1+'DADOS GERAIS'!C$19)),2)</f>
        <v>136.52</v>
      </c>
      <c r="J801" s="233" t="n">
        <f aca="false">TRUNC(G801*I801,2)</f>
        <v>1092.16</v>
      </c>
      <c r="K801" s="234" t="n">
        <f aca="false">J801/$J$1092</f>
        <v>0.000100143212789902</v>
      </c>
      <c r="L801" s="54" t="n">
        <v>109.03</v>
      </c>
      <c r="M801" s="54"/>
      <c r="N801" s="54"/>
      <c r="O801" s="54"/>
      <c r="P801" s="54"/>
      <c r="Q801" s="54"/>
      <c r="R801" s="54"/>
      <c r="S801" s="54"/>
      <c r="T801" s="54"/>
      <c r="U801" s="54"/>
      <c r="V801" s="54"/>
      <c r="W801" s="54"/>
      <c r="X801" s="54"/>
      <c r="Y801" s="54"/>
      <c r="Z801" s="54"/>
      <c r="AA801" s="54"/>
      <c r="AB801" s="54"/>
      <c r="AC801" s="54"/>
      <c r="AD801" s="54"/>
      <c r="AE801" s="54"/>
    </row>
    <row r="802" customFormat="false" ht="14.25" hidden="false" customHeight="false" outlineLevel="0" collapsed="false">
      <c r="A802" s="54"/>
      <c r="B802" s="228" t="s">
        <v>1577</v>
      </c>
      <c r="C802" s="229" t="s">
        <v>1578</v>
      </c>
      <c r="D802" s="228" t="s">
        <v>161</v>
      </c>
      <c r="E802" s="228" t="s">
        <v>1579</v>
      </c>
      <c r="F802" s="230" t="s">
        <v>174</v>
      </c>
      <c r="G802" s="231" t="n">
        <v>3</v>
      </c>
      <c r="H802" s="232" t="n">
        <f aca="false">TRUNC(L802*(1-$C$13),2)</f>
        <v>78.75</v>
      </c>
      <c r="I802" s="233" t="n">
        <f aca="false">TRUNC((H802*(1+'DADOS GERAIS'!C$19)),2)</f>
        <v>98.6</v>
      </c>
      <c r="J802" s="233" t="n">
        <f aca="false">TRUNC(G802*I802,2)</f>
        <v>295.8</v>
      </c>
      <c r="K802" s="234" t="n">
        <f aca="false">J802/$J$1092</f>
        <v>2.71227314159583E-005</v>
      </c>
      <c r="L802" s="54" t="n">
        <v>78.75</v>
      </c>
      <c r="M802" s="54"/>
      <c r="N802" s="54"/>
      <c r="O802" s="54"/>
      <c r="P802" s="54"/>
      <c r="Q802" s="54"/>
      <c r="R802" s="54"/>
      <c r="S802" s="54"/>
      <c r="T802" s="54"/>
      <c r="U802" s="54"/>
      <c r="V802" s="54"/>
      <c r="W802" s="54"/>
      <c r="X802" s="54"/>
      <c r="Y802" s="54"/>
      <c r="Z802" s="54"/>
      <c r="AA802" s="54"/>
      <c r="AB802" s="54"/>
      <c r="AC802" s="54"/>
      <c r="AD802" s="54"/>
      <c r="AE802" s="54"/>
    </row>
    <row r="803" customFormat="false" ht="26.85" hidden="false" customHeight="false" outlineLevel="0" collapsed="false">
      <c r="A803" s="54"/>
      <c r="B803" s="228" t="s">
        <v>1580</v>
      </c>
      <c r="C803" s="229" t="s">
        <v>1581</v>
      </c>
      <c r="D803" s="228" t="s">
        <v>161</v>
      </c>
      <c r="E803" s="228" t="s">
        <v>1582</v>
      </c>
      <c r="F803" s="230" t="s">
        <v>174</v>
      </c>
      <c r="G803" s="231" t="n">
        <v>47</v>
      </c>
      <c r="H803" s="232" t="n">
        <f aca="false">TRUNC(L803*(1-$C$13),2)</f>
        <v>218.78</v>
      </c>
      <c r="I803" s="233" t="n">
        <f aca="false">TRUNC((H803*(1+'DADOS GERAIS'!C$19)),2)</f>
        <v>273.95</v>
      </c>
      <c r="J803" s="233" t="n">
        <f aca="false">TRUNC(G803*I803,2)</f>
        <v>12875.65</v>
      </c>
      <c r="K803" s="234" t="n">
        <f aca="false">J803/$J$1092</f>
        <v>0.00118060445150738</v>
      </c>
      <c r="L803" s="54" t="n">
        <v>218.78</v>
      </c>
      <c r="M803" s="54"/>
      <c r="N803" s="54"/>
      <c r="O803" s="54"/>
      <c r="P803" s="54"/>
      <c r="Q803" s="54"/>
      <c r="R803" s="54"/>
      <c r="S803" s="54"/>
      <c r="T803" s="54"/>
      <c r="U803" s="54"/>
      <c r="V803" s="54"/>
      <c r="W803" s="54"/>
      <c r="X803" s="54"/>
      <c r="Y803" s="54"/>
      <c r="Z803" s="54"/>
      <c r="AA803" s="54"/>
      <c r="AB803" s="54"/>
      <c r="AC803" s="54"/>
      <c r="AD803" s="54"/>
      <c r="AE803" s="54"/>
    </row>
    <row r="804" customFormat="false" ht="39.55" hidden="false" customHeight="false" outlineLevel="0" collapsed="false">
      <c r="A804" s="54"/>
      <c r="B804" s="228" t="s">
        <v>1583</v>
      </c>
      <c r="C804" s="229" t="s">
        <v>1584</v>
      </c>
      <c r="D804" s="228" t="s">
        <v>161</v>
      </c>
      <c r="E804" s="228" t="s">
        <v>1585</v>
      </c>
      <c r="F804" s="230" t="s">
        <v>174</v>
      </c>
      <c r="G804" s="231" t="n">
        <v>179</v>
      </c>
      <c r="H804" s="232" t="n">
        <f aca="false">TRUNC(L804*(1-$C$13),2)</f>
        <v>220.91</v>
      </c>
      <c r="I804" s="233" t="n">
        <f aca="false">TRUNC((H804*(1+'DADOS GERAIS'!C$19)),2)</f>
        <v>276.62</v>
      </c>
      <c r="J804" s="233" t="n">
        <f aca="false">TRUNC(G804*I804,2)</f>
        <v>49514.98</v>
      </c>
      <c r="K804" s="234" t="n">
        <f aca="false">J804/$J$1092</f>
        <v>0.00454016735499171</v>
      </c>
      <c r="L804" s="54" t="n">
        <v>220.91</v>
      </c>
      <c r="M804" s="54"/>
      <c r="N804" s="54"/>
      <c r="O804" s="54"/>
      <c r="P804" s="54"/>
      <c r="Q804" s="54"/>
      <c r="R804" s="54"/>
      <c r="S804" s="54"/>
      <c r="T804" s="54"/>
      <c r="U804" s="54"/>
      <c r="V804" s="54"/>
      <c r="W804" s="54"/>
      <c r="X804" s="54"/>
      <c r="Y804" s="54"/>
      <c r="Z804" s="54"/>
      <c r="AA804" s="54"/>
      <c r="AB804" s="54"/>
      <c r="AC804" s="54"/>
      <c r="AD804" s="54"/>
      <c r="AE804" s="54"/>
    </row>
    <row r="805" customFormat="false" ht="26.85" hidden="false" customHeight="false" outlineLevel="0" collapsed="false">
      <c r="A805" s="54"/>
      <c r="B805" s="228" t="s">
        <v>1586</v>
      </c>
      <c r="C805" s="229" t="s">
        <v>1587</v>
      </c>
      <c r="D805" s="228" t="s">
        <v>161</v>
      </c>
      <c r="E805" s="228" t="s">
        <v>1588</v>
      </c>
      <c r="F805" s="230" t="s">
        <v>174</v>
      </c>
      <c r="G805" s="231" t="n">
        <v>4</v>
      </c>
      <c r="H805" s="232" t="n">
        <f aca="false">TRUNC(L805*(1-$C$13),2)</f>
        <v>187.52</v>
      </c>
      <c r="I805" s="233" t="n">
        <f aca="false">TRUNC((H805*(1+'DADOS GERAIS'!C$19)),2)</f>
        <v>234.81</v>
      </c>
      <c r="J805" s="233" t="n">
        <f aca="false">TRUNC(G805*I805,2)</f>
        <v>939.24</v>
      </c>
      <c r="K805" s="234" t="n">
        <f aca="false">J805/$J$1092</f>
        <v>8.61215492059658E-005</v>
      </c>
      <c r="L805" s="54" t="n">
        <v>187.52</v>
      </c>
      <c r="M805" s="54"/>
      <c r="N805" s="54"/>
      <c r="O805" s="54"/>
      <c r="P805" s="54"/>
      <c r="Q805" s="54"/>
      <c r="R805" s="54"/>
      <c r="S805" s="54"/>
      <c r="T805" s="54"/>
      <c r="U805" s="54"/>
      <c r="V805" s="54"/>
      <c r="W805" s="54"/>
      <c r="X805" s="54"/>
      <c r="Y805" s="54"/>
      <c r="Z805" s="54"/>
      <c r="AA805" s="54"/>
      <c r="AB805" s="54"/>
      <c r="AC805" s="54"/>
      <c r="AD805" s="54"/>
      <c r="AE805" s="54"/>
    </row>
    <row r="806" customFormat="false" ht="14.25" hidden="false" customHeight="false" outlineLevel="0" collapsed="false">
      <c r="A806" s="54"/>
      <c r="B806" s="222" t="n">
        <v>18</v>
      </c>
      <c r="C806" s="222"/>
      <c r="D806" s="222"/>
      <c r="E806" s="222" t="s">
        <v>1589</v>
      </c>
      <c r="F806" s="222"/>
      <c r="G806" s="223"/>
      <c r="H806" s="224"/>
      <c r="I806" s="222"/>
      <c r="J806" s="225" t="n">
        <f aca="false">J807+J823</f>
        <v>395781.06</v>
      </c>
      <c r="K806" s="239" t="n">
        <f aca="false">J806/$J$1092</f>
        <v>0.0362902751518028</v>
      </c>
      <c r="L806" s="54"/>
      <c r="M806" s="54"/>
      <c r="N806" s="54"/>
      <c r="O806" s="54"/>
      <c r="P806" s="54"/>
      <c r="Q806" s="54"/>
      <c r="R806" s="54"/>
      <c r="S806" s="54"/>
      <c r="T806" s="54"/>
      <c r="U806" s="54"/>
      <c r="V806" s="54"/>
      <c r="W806" s="54"/>
      <c r="X806" s="54"/>
      <c r="Y806" s="54"/>
      <c r="Z806" s="54"/>
      <c r="AA806" s="54"/>
      <c r="AB806" s="54"/>
      <c r="AC806" s="54"/>
      <c r="AD806" s="54"/>
      <c r="AE806" s="54"/>
    </row>
    <row r="807" customFormat="false" ht="14.25" hidden="false" customHeight="false" outlineLevel="0" collapsed="false">
      <c r="A807" s="54"/>
      <c r="B807" s="222" t="s">
        <v>1590</v>
      </c>
      <c r="C807" s="222"/>
      <c r="D807" s="222"/>
      <c r="E807" s="222" t="s">
        <v>1343</v>
      </c>
      <c r="F807" s="222"/>
      <c r="G807" s="223"/>
      <c r="H807" s="224"/>
      <c r="I807" s="222"/>
      <c r="J807" s="225" t="n">
        <f aca="false">SUM(J808:J822)</f>
        <v>342531.76</v>
      </c>
      <c r="K807" s="239" t="n">
        <f aca="false">J807/$J$1092</f>
        <v>0.0314076975250693</v>
      </c>
      <c r="L807" s="54"/>
      <c r="M807" s="54"/>
      <c r="N807" s="54"/>
      <c r="O807" s="54"/>
      <c r="P807" s="54"/>
      <c r="Q807" s="54"/>
      <c r="R807" s="54"/>
      <c r="S807" s="54"/>
      <c r="T807" s="54"/>
      <c r="U807" s="54"/>
      <c r="V807" s="54"/>
      <c r="W807" s="54"/>
      <c r="X807" s="54"/>
      <c r="Y807" s="54"/>
      <c r="Z807" s="54"/>
      <c r="AA807" s="54"/>
      <c r="AB807" s="54"/>
      <c r="AC807" s="54"/>
      <c r="AD807" s="54"/>
      <c r="AE807" s="54"/>
    </row>
    <row r="808" customFormat="false" ht="26.85" hidden="false" customHeight="false" outlineLevel="0" collapsed="false">
      <c r="A808" s="54"/>
      <c r="B808" s="228" t="s">
        <v>1591</v>
      </c>
      <c r="C808" s="229" t="n">
        <v>103289</v>
      </c>
      <c r="D808" s="228" t="s">
        <v>172</v>
      </c>
      <c r="E808" s="228" t="s">
        <v>1592</v>
      </c>
      <c r="F808" s="230" t="s">
        <v>216</v>
      </c>
      <c r="G808" s="231" t="n">
        <v>332</v>
      </c>
      <c r="H808" s="232" t="n">
        <f aca="false">TRUNC(L808*(1-$C$13),2)</f>
        <v>32.29</v>
      </c>
      <c r="I808" s="233" t="n">
        <f aca="false">TRUNC((H808*(1+'DADOS GERAIS'!C$19)),2)</f>
        <v>40.43</v>
      </c>
      <c r="J808" s="233" t="n">
        <f aca="false">TRUNC(G808*I808,2)</f>
        <v>13422.76</v>
      </c>
      <c r="K808" s="234" t="n">
        <f aca="false">J808/$J$1092</f>
        <v>0.00123077050149043</v>
      </c>
      <c r="L808" s="54" t="n">
        <v>32.29</v>
      </c>
      <c r="M808" s="54"/>
      <c r="N808" s="54"/>
      <c r="O808" s="54"/>
      <c r="P808" s="54"/>
      <c r="Q808" s="54"/>
      <c r="R808" s="54"/>
      <c r="S808" s="54"/>
      <c r="T808" s="54"/>
      <c r="U808" s="54"/>
      <c r="V808" s="54"/>
      <c r="W808" s="54"/>
      <c r="X808" s="54"/>
      <c r="Y808" s="54"/>
      <c r="Z808" s="54"/>
      <c r="AA808" s="54"/>
      <c r="AB808" s="54"/>
      <c r="AC808" s="54"/>
      <c r="AD808" s="54"/>
      <c r="AE808" s="54"/>
    </row>
    <row r="809" customFormat="false" ht="26.85" hidden="false" customHeight="false" outlineLevel="0" collapsed="false">
      <c r="A809" s="54"/>
      <c r="B809" s="228" t="s">
        <v>1593</v>
      </c>
      <c r="C809" s="229" t="n">
        <v>103290</v>
      </c>
      <c r="D809" s="228" t="s">
        <v>172</v>
      </c>
      <c r="E809" s="228" t="s">
        <v>1594</v>
      </c>
      <c r="F809" s="230" t="s">
        <v>216</v>
      </c>
      <c r="G809" s="231" t="n">
        <v>327</v>
      </c>
      <c r="H809" s="232" t="n">
        <f aca="false">TRUNC(L809*(1-$C$13),2)</f>
        <v>51.07</v>
      </c>
      <c r="I809" s="233" t="n">
        <f aca="false">TRUNC((H809*(1+'DADOS GERAIS'!C$19)),2)</f>
        <v>63.94</v>
      </c>
      <c r="J809" s="233" t="n">
        <f aca="false">TRUNC(G809*I809,2)</f>
        <v>20908.38</v>
      </c>
      <c r="K809" s="234" t="n">
        <f aca="false">J809/$J$1092</f>
        <v>0.00191714798878565</v>
      </c>
      <c r="L809" s="54" t="n">
        <v>51.07</v>
      </c>
      <c r="M809" s="54"/>
      <c r="N809" s="54"/>
      <c r="O809" s="54"/>
      <c r="P809" s="54"/>
      <c r="Q809" s="54"/>
      <c r="R809" s="54"/>
      <c r="S809" s="54"/>
      <c r="T809" s="54"/>
      <c r="U809" s="54"/>
      <c r="V809" s="54"/>
      <c r="W809" s="54"/>
      <c r="X809" s="54"/>
      <c r="Y809" s="54"/>
      <c r="Z809" s="54"/>
      <c r="AA809" s="54"/>
      <c r="AB809" s="54"/>
      <c r="AC809" s="54"/>
      <c r="AD809" s="54"/>
      <c r="AE809" s="54"/>
    </row>
    <row r="810" customFormat="false" ht="26.85" hidden="false" customHeight="false" outlineLevel="0" collapsed="false">
      <c r="A810" s="54"/>
      <c r="B810" s="228" t="s">
        <v>1595</v>
      </c>
      <c r="C810" s="229" t="n">
        <v>103291</v>
      </c>
      <c r="D810" s="228" t="s">
        <v>172</v>
      </c>
      <c r="E810" s="228" t="s">
        <v>1596</v>
      </c>
      <c r="F810" s="230" t="s">
        <v>216</v>
      </c>
      <c r="G810" s="231" t="n">
        <v>364</v>
      </c>
      <c r="H810" s="232" t="n">
        <f aca="false">TRUNC(L810*(1-$C$13),2)</f>
        <v>64.27</v>
      </c>
      <c r="I810" s="233" t="n">
        <f aca="false">TRUNC((H810*(1+'DADOS GERAIS'!C$19)),2)</f>
        <v>80.47</v>
      </c>
      <c r="J810" s="233" t="n">
        <f aca="false">TRUNC(G810*I810,2)</f>
        <v>29291.08</v>
      </c>
      <c r="K810" s="234" t="n">
        <f aca="false">J810/$J$1092</f>
        <v>0.00268578125667122</v>
      </c>
      <c r="L810" s="54" t="n">
        <v>64.27</v>
      </c>
      <c r="M810" s="54"/>
      <c r="N810" s="54"/>
      <c r="O810" s="54"/>
      <c r="P810" s="54"/>
      <c r="Q810" s="54"/>
      <c r="R810" s="54"/>
      <c r="S810" s="54"/>
      <c r="T810" s="54"/>
      <c r="U810" s="54"/>
      <c r="V810" s="54"/>
      <c r="W810" s="54"/>
      <c r="X810" s="54"/>
      <c r="Y810" s="54"/>
      <c r="Z810" s="54"/>
      <c r="AA810" s="54"/>
      <c r="AB810" s="54"/>
      <c r="AC810" s="54"/>
      <c r="AD810" s="54"/>
      <c r="AE810" s="54"/>
    </row>
    <row r="811" customFormat="false" ht="26.85" hidden="false" customHeight="false" outlineLevel="0" collapsed="false">
      <c r="A811" s="54"/>
      <c r="B811" s="228" t="s">
        <v>1597</v>
      </c>
      <c r="C811" s="229" t="n">
        <v>103292</v>
      </c>
      <c r="D811" s="228" t="s">
        <v>172</v>
      </c>
      <c r="E811" s="228" t="s">
        <v>1598</v>
      </c>
      <c r="F811" s="230" t="s">
        <v>216</v>
      </c>
      <c r="G811" s="231" t="n">
        <v>324</v>
      </c>
      <c r="H811" s="232" t="n">
        <f aca="false">TRUNC(L811*(1-$C$13),2)</f>
        <v>77.96</v>
      </c>
      <c r="I811" s="233" t="n">
        <f aca="false">TRUNC((H811*(1+'DADOS GERAIS'!C$19)),2)</f>
        <v>97.62</v>
      </c>
      <c r="J811" s="233" t="n">
        <f aca="false">TRUNC(G811*I811,2)</f>
        <v>31628.88</v>
      </c>
      <c r="K811" s="234" t="n">
        <f aca="false">J811/$J$1092</f>
        <v>0.00290014069380519</v>
      </c>
      <c r="L811" s="54" t="n">
        <v>77.96</v>
      </c>
      <c r="M811" s="54"/>
      <c r="N811" s="54"/>
      <c r="O811" s="54"/>
      <c r="P811" s="54"/>
      <c r="Q811" s="54"/>
      <c r="R811" s="54"/>
      <c r="S811" s="54"/>
      <c r="T811" s="54"/>
      <c r="U811" s="54"/>
      <c r="V811" s="54"/>
      <c r="W811" s="54"/>
      <c r="X811" s="54"/>
      <c r="Y811" s="54"/>
      <c r="Z811" s="54"/>
      <c r="AA811" s="54"/>
      <c r="AB811" s="54"/>
      <c r="AC811" s="54"/>
      <c r="AD811" s="54"/>
      <c r="AE811" s="54"/>
    </row>
    <row r="812" customFormat="false" ht="26.85" hidden="false" customHeight="false" outlineLevel="0" collapsed="false">
      <c r="A812" s="54"/>
      <c r="B812" s="228" t="s">
        <v>1599</v>
      </c>
      <c r="C812" s="229" t="s">
        <v>1600</v>
      </c>
      <c r="D812" s="228" t="s">
        <v>161</v>
      </c>
      <c r="E812" s="228" t="s">
        <v>1601</v>
      </c>
      <c r="F812" s="230" t="s">
        <v>216</v>
      </c>
      <c r="G812" s="231" t="n">
        <v>138</v>
      </c>
      <c r="H812" s="232" t="n">
        <f aca="false">TRUNC(L812*(1-$C$13),2)</f>
        <v>102.42</v>
      </c>
      <c r="I812" s="233" t="n">
        <f aca="false">TRUNC((H812*(1+'DADOS GERAIS'!C$19)),2)</f>
        <v>128.24</v>
      </c>
      <c r="J812" s="233" t="n">
        <f aca="false">TRUNC(G812*I812,2)</f>
        <v>17697.12</v>
      </c>
      <c r="K812" s="234" t="n">
        <f aca="false">J812/$J$1092</f>
        <v>0.00162269855509122</v>
      </c>
      <c r="L812" s="54" t="n">
        <v>102.42</v>
      </c>
      <c r="M812" s="54"/>
      <c r="N812" s="54"/>
      <c r="O812" s="54"/>
      <c r="P812" s="54"/>
      <c r="Q812" s="54"/>
      <c r="R812" s="54"/>
      <c r="S812" s="54"/>
      <c r="T812" s="54"/>
      <c r="U812" s="54"/>
      <c r="V812" s="54"/>
      <c r="W812" s="54"/>
      <c r="X812" s="54"/>
      <c r="Y812" s="54"/>
      <c r="Z812" s="54"/>
      <c r="AA812" s="54"/>
      <c r="AB812" s="54"/>
      <c r="AC812" s="54"/>
      <c r="AD812" s="54"/>
      <c r="AE812" s="54"/>
    </row>
    <row r="813" customFormat="false" ht="14.25" hidden="false" customHeight="false" outlineLevel="0" collapsed="false">
      <c r="A813" s="54"/>
      <c r="B813" s="228" t="s">
        <v>1602</v>
      </c>
      <c r="C813" s="229" t="s">
        <v>1603</v>
      </c>
      <c r="D813" s="228" t="s">
        <v>161</v>
      </c>
      <c r="E813" s="228" t="s">
        <v>1604</v>
      </c>
      <c r="F813" s="230" t="s">
        <v>216</v>
      </c>
      <c r="G813" s="231" t="n">
        <v>685</v>
      </c>
      <c r="H813" s="232" t="n">
        <f aca="false">TRUNC(L813*(1-$C$13),2)</f>
        <v>16.9</v>
      </c>
      <c r="I813" s="233" t="n">
        <f aca="false">TRUNC((H813*(1+'DADOS GERAIS'!C$19)),2)</f>
        <v>21.16</v>
      </c>
      <c r="J813" s="233" t="n">
        <f aca="false">TRUNC(G813*I813,2)</f>
        <v>14494.6</v>
      </c>
      <c r="K813" s="234" t="n">
        <f aca="false">J813/$J$1092</f>
        <v>0.00132905051650355</v>
      </c>
      <c r="L813" s="54" t="n">
        <v>16.9</v>
      </c>
      <c r="M813" s="54"/>
      <c r="N813" s="54"/>
      <c r="O813" s="54"/>
      <c r="P813" s="54"/>
      <c r="Q813" s="54"/>
      <c r="R813" s="54"/>
      <c r="S813" s="54"/>
      <c r="T813" s="54"/>
      <c r="U813" s="54"/>
      <c r="V813" s="54"/>
      <c r="W813" s="54"/>
      <c r="X813" s="54"/>
      <c r="Y813" s="54"/>
      <c r="Z813" s="54"/>
      <c r="AA813" s="54"/>
      <c r="AB813" s="54"/>
      <c r="AC813" s="54"/>
      <c r="AD813" s="54"/>
      <c r="AE813" s="54"/>
    </row>
    <row r="814" customFormat="false" ht="14.25" hidden="false" customHeight="false" outlineLevel="0" collapsed="false">
      <c r="A814" s="54"/>
      <c r="B814" s="228" t="s">
        <v>1605</v>
      </c>
      <c r="C814" s="229" t="s">
        <v>1606</v>
      </c>
      <c r="D814" s="228" t="s">
        <v>161</v>
      </c>
      <c r="E814" s="228" t="s">
        <v>1607</v>
      </c>
      <c r="F814" s="230" t="s">
        <v>174</v>
      </c>
      <c r="G814" s="231" t="n">
        <v>33</v>
      </c>
      <c r="H814" s="232" t="n">
        <f aca="false">TRUNC(L814*(1-$C$13),2)</f>
        <v>639.45</v>
      </c>
      <c r="I814" s="233" t="n">
        <f aca="false">TRUNC((H814*(1+'DADOS GERAIS'!C$19)),2)</f>
        <v>800.71</v>
      </c>
      <c r="J814" s="233" t="n">
        <f aca="false">TRUNC(G814*I814,2)</f>
        <v>26423.43</v>
      </c>
      <c r="K814" s="234" t="n">
        <f aca="false">J814/$J$1092</f>
        <v>0.00242283838735083</v>
      </c>
      <c r="L814" s="54" t="n">
        <v>639.45</v>
      </c>
      <c r="M814" s="54"/>
      <c r="N814" s="54"/>
      <c r="O814" s="54"/>
      <c r="P814" s="54"/>
      <c r="Q814" s="54"/>
      <c r="R814" s="54"/>
      <c r="S814" s="54"/>
      <c r="T814" s="54"/>
      <c r="U814" s="54"/>
      <c r="V814" s="54"/>
      <c r="W814" s="54"/>
      <c r="X814" s="54"/>
      <c r="Y814" s="54"/>
      <c r="Z814" s="54"/>
      <c r="AA814" s="54"/>
      <c r="AB814" s="54"/>
      <c r="AC814" s="54"/>
      <c r="AD814" s="54"/>
      <c r="AE814" s="54"/>
    </row>
    <row r="815" customFormat="false" ht="52.2" hidden="false" customHeight="false" outlineLevel="0" collapsed="false">
      <c r="A815" s="54"/>
      <c r="B815" s="228" t="s">
        <v>1608</v>
      </c>
      <c r="C815" s="229" t="s">
        <v>1609</v>
      </c>
      <c r="D815" s="228" t="s">
        <v>161</v>
      </c>
      <c r="E815" s="228" t="s">
        <v>1610</v>
      </c>
      <c r="F815" s="230" t="s">
        <v>227</v>
      </c>
      <c r="G815" s="231" t="n">
        <v>1760</v>
      </c>
      <c r="H815" s="232" t="n">
        <f aca="false">TRUNC(L815*(1-$C$13),2)</f>
        <v>62.11</v>
      </c>
      <c r="I815" s="233" t="n">
        <f aca="false">TRUNC((H815*(1+'DADOS GERAIS'!C$19)),2)</f>
        <v>77.77</v>
      </c>
      <c r="J815" s="233" t="n">
        <f aca="false">TRUNC(G815*I815,2)</f>
        <v>136875.2</v>
      </c>
      <c r="K815" s="234" t="n">
        <f aca="false">J815/$J$1092</f>
        <v>0.0125504708827099</v>
      </c>
      <c r="L815" s="54" t="n">
        <v>62.11</v>
      </c>
      <c r="M815" s="54"/>
      <c r="N815" s="54"/>
      <c r="O815" s="54"/>
      <c r="P815" s="54"/>
      <c r="Q815" s="54"/>
      <c r="R815" s="54"/>
      <c r="S815" s="54"/>
      <c r="T815" s="54"/>
      <c r="U815" s="54"/>
      <c r="V815" s="54"/>
      <c r="W815" s="54"/>
      <c r="X815" s="54"/>
      <c r="Y815" s="54"/>
      <c r="Z815" s="54"/>
      <c r="AA815" s="54"/>
      <c r="AB815" s="54"/>
      <c r="AC815" s="54"/>
      <c r="AD815" s="54"/>
      <c r="AE815" s="54"/>
    </row>
    <row r="816" customFormat="false" ht="14.25" hidden="false" customHeight="false" outlineLevel="0" collapsed="false">
      <c r="A816" s="54"/>
      <c r="B816" s="228" t="s">
        <v>1611</v>
      </c>
      <c r="C816" s="229" t="s">
        <v>1612</v>
      </c>
      <c r="D816" s="228" t="s">
        <v>161</v>
      </c>
      <c r="E816" s="228" t="s">
        <v>1613</v>
      </c>
      <c r="F816" s="230" t="s">
        <v>174</v>
      </c>
      <c r="G816" s="231" t="n">
        <v>23</v>
      </c>
      <c r="H816" s="232" t="n">
        <f aca="false">TRUNC(L816*(1-$C$13),2)</f>
        <v>51.1</v>
      </c>
      <c r="I816" s="233" t="n">
        <f aca="false">TRUNC((H816*(1+'DADOS GERAIS'!C$19)),2)</f>
        <v>63.98</v>
      </c>
      <c r="J816" s="233" t="n">
        <f aca="false">TRUNC(G816*I816,2)</f>
        <v>1471.54</v>
      </c>
      <c r="K816" s="234" t="n">
        <f aca="false">J816/$J$1092</f>
        <v>0.000134929628762134</v>
      </c>
      <c r="L816" s="54" t="n">
        <v>51.1</v>
      </c>
      <c r="M816" s="54"/>
      <c r="N816" s="54"/>
      <c r="O816" s="54"/>
      <c r="P816" s="54"/>
      <c r="Q816" s="54"/>
      <c r="R816" s="54"/>
      <c r="S816" s="54"/>
      <c r="T816" s="54"/>
      <c r="U816" s="54"/>
      <c r="V816" s="54"/>
      <c r="W816" s="54"/>
      <c r="X816" s="54"/>
      <c r="Y816" s="54"/>
      <c r="Z816" s="54"/>
      <c r="AA816" s="54"/>
      <c r="AB816" s="54"/>
      <c r="AC816" s="54"/>
      <c r="AD816" s="54"/>
      <c r="AE816" s="54"/>
    </row>
    <row r="817" customFormat="false" ht="14.25" hidden="false" customHeight="false" outlineLevel="0" collapsed="false">
      <c r="A817" s="54"/>
      <c r="B817" s="228" t="s">
        <v>1614</v>
      </c>
      <c r="C817" s="229" t="s">
        <v>1615</v>
      </c>
      <c r="D817" s="228" t="s">
        <v>161</v>
      </c>
      <c r="E817" s="228" t="s">
        <v>1616</v>
      </c>
      <c r="F817" s="230" t="s">
        <v>216</v>
      </c>
      <c r="G817" s="231" t="n">
        <v>94</v>
      </c>
      <c r="H817" s="232" t="n">
        <f aca="false">TRUNC(L817*(1-$C$13),2)</f>
        <v>59.82</v>
      </c>
      <c r="I817" s="233" t="n">
        <f aca="false">TRUNC((H817*(1+'DADOS GERAIS'!C$19)),2)</f>
        <v>74.9</v>
      </c>
      <c r="J817" s="233" t="n">
        <f aca="false">TRUNC(G817*I817,2)</f>
        <v>7040.6</v>
      </c>
      <c r="K817" s="234" t="n">
        <f aca="false">J817/$J$1092</f>
        <v>0.000645572355670034</v>
      </c>
      <c r="L817" s="54" t="n">
        <v>59.82</v>
      </c>
      <c r="M817" s="54"/>
      <c r="N817" s="54"/>
      <c r="O817" s="54"/>
      <c r="P817" s="54"/>
      <c r="Q817" s="54"/>
      <c r="R817" s="54"/>
      <c r="S817" s="54"/>
      <c r="T817" s="54"/>
      <c r="U817" s="54"/>
      <c r="V817" s="54"/>
      <c r="W817" s="54"/>
      <c r="X817" s="54"/>
      <c r="Y817" s="54"/>
      <c r="Z817" s="54"/>
      <c r="AA817" s="54"/>
      <c r="AB817" s="54"/>
      <c r="AC817" s="54"/>
      <c r="AD817" s="54"/>
      <c r="AE817" s="54"/>
    </row>
    <row r="818" customFormat="false" ht="14.25" hidden="false" customHeight="false" outlineLevel="0" collapsed="false">
      <c r="A818" s="54"/>
      <c r="B818" s="228" t="s">
        <v>1617</v>
      </c>
      <c r="C818" s="229" t="s">
        <v>1618</v>
      </c>
      <c r="D818" s="228" t="s">
        <v>161</v>
      </c>
      <c r="E818" s="228" t="s">
        <v>1619</v>
      </c>
      <c r="F818" s="230" t="s">
        <v>174</v>
      </c>
      <c r="G818" s="231" t="n">
        <v>230</v>
      </c>
      <c r="H818" s="232" t="n">
        <f aca="false">TRUNC(L818*(1-$C$13),2)</f>
        <v>92.66</v>
      </c>
      <c r="I818" s="233" t="n">
        <f aca="false">TRUNC((H818*(1+'DADOS GERAIS'!C$19)),2)</f>
        <v>116.02</v>
      </c>
      <c r="J818" s="233" t="n">
        <f aca="false">TRUNC(G818*I818,2)</f>
        <v>26684.6</v>
      </c>
      <c r="K818" s="234" t="n">
        <f aca="false">J818/$J$1092</f>
        <v>0.00244678579696512</v>
      </c>
      <c r="L818" s="54" t="n">
        <v>92.66</v>
      </c>
      <c r="M818" s="54"/>
      <c r="N818" s="54"/>
      <c r="O818" s="54"/>
      <c r="P818" s="54"/>
      <c r="Q818" s="54"/>
      <c r="R818" s="54"/>
      <c r="S818" s="54"/>
      <c r="T818" s="54"/>
      <c r="U818" s="54"/>
      <c r="V818" s="54"/>
      <c r="W818" s="54"/>
      <c r="X818" s="54"/>
      <c r="Y818" s="54"/>
      <c r="Z818" s="54"/>
      <c r="AA818" s="54"/>
      <c r="AB818" s="54"/>
      <c r="AC818" s="54"/>
      <c r="AD818" s="54"/>
      <c r="AE818" s="54"/>
    </row>
    <row r="819" customFormat="false" ht="14.25" hidden="false" customHeight="false" outlineLevel="0" collapsed="false">
      <c r="A819" s="54"/>
      <c r="B819" s="228" t="s">
        <v>1620</v>
      </c>
      <c r="C819" s="229" t="s">
        <v>1621</v>
      </c>
      <c r="D819" s="228" t="s">
        <v>161</v>
      </c>
      <c r="E819" s="228" t="s">
        <v>1622</v>
      </c>
      <c r="F819" s="230" t="s">
        <v>174</v>
      </c>
      <c r="G819" s="231" t="n">
        <v>670</v>
      </c>
      <c r="H819" s="232" t="n">
        <f aca="false">TRUNC(L819*(1-$C$13),2)</f>
        <v>2.88</v>
      </c>
      <c r="I819" s="233" t="n">
        <f aca="false">TRUNC((H819*(1+'DADOS GERAIS'!C$19)),2)</f>
        <v>3.6</v>
      </c>
      <c r="J819" s="233" t="n">
        <f aca="false">TRUNC(G819*I819,2)</f>
        <v>2412</v>
      </c>
      <c r="K819" s="234" t="n">
        <f aca="false">J819/$J$1092</f>
        <v>0.00022116304318895</v>
      </c>
      <c r="L819" s="54" t="n">
        <v>2.88</v>
      </c>
      <c r="M819" s="54"/>
      <c r="N819" s="54"/>
      <c r="O819" s="54"/>
      <c r="P819" s="54"/>
      <c r="Q819" s="54"/>
      <c r="R819" s="54"/>
      <c r="S819" s="54"/>
      <c r="T819" s="54"/>
      <c r="U819" s="54"/>
      <c r="V819" s="54"/>
      <c r="W819" s="54"/>
      <c r="X819" s="54"/>
      <c r="Y819" s="54"/>
      <c r="Z819" s="54"/>
      <c r="AA819" s="54"/>
      <c r="AB819" s="54"/>
      <c r="AC819" s="54"/>
      <c r="AD819" s="54"/>
      <c r="AE819" s="54"/>
    </row>
    <row r="820" customFormat="false" ht="26.85" hidden="false" customHeight="false" outlineLevel="0" collapsed="false">
      <c r="A820" s="54"/>
      <c r="B820" s="228" t="s">
        <v>1623</v>
      </c>
      <c r="C820" s="229" t="n">
        <v>90460</v>
      </c>
      <c r="D820" s="228" t="s">
        <v>172</v>
      </c>
      <c r="E820" s="228" t="s">
        <v>1624</v>
      </c>
      <c r="F820" s="230" t="s">
        <v>216</v>
      </c>
      <c r="G820" s="231" t="n">
        <v>180</v>
      </c>
      <c r="H820" s="232" t="n">
        <f aca="false">TRUNC(L820*(1-$C$13),2)</f>
        <v>26.19</v>
      </c>
      <c r="I820" s="233" t="n">
        <f aca="false">TRUNC((H820*(1+'DADOS GERAIS'!C$19)),2)</f>
        <v>32.79</v>
      </c>
      <c r="J820" s="233" t="n">
        <f aca="false">TRUNC(G820*I820,2)</f>
        <v>5902.2</v>
      </c>
      <c r="K820" s="234" t="n">
        <f aca="false">J820/$J$1092</f>
        <v>0.000541189267624304</v>
      </c>
      <c r="L820" s="54" t="n">
        <v>26.19</v>
      </c>
      <c r="M820" s="54"/>
      <c r="N820" s="54"/>
      <c r="O820" s="54"/>
      <c r="P820" s="54"/>
      <c r="Q820" s="54"/>
      <c r="R820" s="54"/>
      <c r="S820" s="54"/>
      <c r="T820" s="54"/>
      <c r="U820" s="54"/>
      <c r="V820" s="54"/>
      <c r="W820" s="54"/>
      <c r="X820" s="54"/>
      <c r="Y820" s="54"/>
      <c r="Z820" s="54"/>
      <c r="AA820" s="54"/>
      <c r="AB820" s="54"/>
      <c r="AC820" s="54"/>
      <c r="AD820" s="54"/>
      <c r="AE820" s="54"/>
    </row>
    <row r="821" customFormat="false" ht="14.25" hidden="false" customHeight="false" outlineLevel="0" collapsed="false">
      <c r="A821" s="54"/>
      <c r="B821" s="228" t="s">
        <v>1625</v>
      </c>
      <c r="C821" s="229" t="s">
        <v>1626</v>
      </c>
      <c r="D821" s="228" t="s">
        <v>161</v>
      </c>
      <c r="E821" s="228" t="s">
        <v>1627</v>
      </c>
      <c r="F821" s="230" t="s">
        <v>174</v>
      </c>
      <c r="G821" s="231" t="n">
        <v>4</v>
      </c>
      <c r="H821" s="232" t="n">
        <f aca="false">TRUNC(L821*(1-$C$13),2)</f>
        <v>1626.17</v>
      </c>
      <c r="I821" s="233" t="n">
        <f aca="false">TRUNC((H821*(1+'DADOS GERAIS'!C$19)),2)</f>
        <v>2036.27</v>
      </c>
      <c r="J821" s="233" t="n">
        <f aca="false">TRUNC(G821*I821,2)</f>
        <v>8145.08</v>
      </c>
      <c r="K821" s="234" t="n">
        <f aca="false">J821/$J$1092</f>
        <v>0.000746845223804915</v>
      </c>
      <c r="L821" s="54" t="n">
        <v>1626.17</v>
      </c>
      <c r="M821" s="54"/>
      <c r="N821" s="54"/>
      <c r="O821" s="54"/>
      <c r="P821" s="54"/>
      <c r="Q821" s="54"/>
      <c r="R821" s="54"/>
      <c r="S821" s="54"/>
      <c r="T821" s="54"/>
      <c r="U821" s="54"/>
      <c r="V821" s="54"/>
      <c r="W821" s="54"/>
      <c r="X821" s="54"/>
      <c r="Y821" s="54"/>
      <c r="Z821" s="54"/>
      <c r="AA821" s="54"/>
      <c r="AB821" s="54"/>
      <c r="AC821" s="54"/>
      <c r="AD821" s="54"/>
      <c r="AE821" s="54"/>
    </row>
    <row r="822" customFormat="false" ht="26.85" hidden="false" customHeight="false" outlineLevel="0" collapsed="false">
      <c r="A822" s="54"/>
      <c r="B822" s="228" t="s">
        <v>1628</v>
      </c>
      <c r="C822" s="229" t="n">
        <v>91341</v>
      </c>
      <c r="D822" s="228" t="s">
        <v>172</v>
      </c>
      <c r="E822" s="228" t="s">
        <v>1629</v>
      </c>
      <c r="F822" s="230" t="s">
        <v>167</v>
      </c>
      <c r="G822" s="231" t="n">
        <v>0.12</v>
      </c>
      <c r="H822" s="232" t="n">
        <f aca="false">TRUNC(L822*(1-$C$13),2)</f>
        <v>893.72</v>
      </c>
      <c r="I822" s="233" t="n">
        <f aca="false">TRUNC((H822*(1+'DADOS GERAIS'!C$19)),2)</f>
        <v>1119.1</v>
      </c>
      <c r="J822" s="233" t="n">
        <f aca="false">TRUNC(G822*I822,2)</f>
        <v>134.29</v>
      </c>
      <c r="K822" s="234" t="n">
        <f aca="false">J822/$J$1092</f>
        <v>1.23134266458724E-005</v>
      </c>
      <c r="L822" s="54" t="n">
        <v>893.72</v>
      </c>
      <c r="M822" s="54"/>
      <c r="N822" s="54"/>
      <c r="O822" s="54"/>
      <c r="P822" s="54"/>
      <c r="Q822" s="54"/>
      <c r="R822" s="54"/>
      <c r="S822" s="54"/>
      <c r="T822" s="54"/>
      <c r="U822" s="54"/>
      <c r="V822" s="54"/>
      <c r="W822" s="54"/>
      <c r="X822" s="54"/>
      <c r="Y822" s="54"/>
      <c r="Z822" s="54"/>
      <c r="AA822" s="54"/>
      <c r="AB822" s="54"/>
      <c r="AC822" s="54"/>
      <c r="AD822" s="54"/>
      <c r="AE822" s="54"/>
    </row>
    <row r="823" customFormat="false" ht="14.25" hidden="false" customHeight="false" outlineLevel="0" collapsed="false">
      <c r="A823" s="54"/>
      <c r="B823" s="222" t="s">
        <v>1630</v>
      </c>
      <c r="C823" s="222"/>
      <c r="D823" s="222"/>
      <c r="E823" s="222" t="s">
        <v>941</v>
      </c>
      <c r="F823" s="222"/>
      <c r="G823" s="223"/>
      <c r="H823" s="224"/>
      <c r="I823" s="222"/>
      <c r="J823" s="225" t="n">
        <f aca="false">SUM(J824:J829)</f>
        <v>53249.3</v>
      </c>
      <c r="K823" s="239" t="n">
        <f aca="false">J823/$J$1092</f>
        <v>0.00488257762673357</v>
      </c>
      <c r="L823" s="54"/>
      <c r="M823" s="54"/>
      <c r="N823" s="54"/>
      <c r="O823" s="54"/>
      <c r="P823" s="54"/>
      <c r="Q823" s="54"/>
      <c r="R823" s="54"/>
      <c r="S823" s="54"/>
      <c r="T823" s="54"/>
      <c r="U823" s="54"/>
      <c r="V823" s="54"/>
      <c r="W823" s="54"/>
      <c r="X823" s="54"/>
      <c r="Y823" s="54"/>
      <c r="Z823" s="54"/>
      <c r="AA823" s="54"/>
      <c r="AB823" s="54"/>
      <c r="AC823" s="54"/>
      <c r="AD823" s="54"/>
      <c r="AE823" s="54"/>
    </row>
    <row r="824" customFormat="false" ht="14.25" hidden="false" customHeight="false" outlineLevel="0" collapsed="false">
      <c r="A824" s="54"/>
      <c r="B824" s="228" t="s">
        <v>1631</v>
      </c>
      <c r="C824" s="229" t="s">
        <v>1632</v>
      </c>
      <c r="D824" s="228" t="s">
        <v>161</v>
      </c>
      <c r="E824" s="228" t="s">
        <v>1633</v>
      </c>
      <c r="F824" s="230" t="s">
        <v>174</v>
      </c>
      <c r="G824" s="231" t="n">
        <v>2</v>
      </c>
      <c r="H824" s="232" t="n">
        <f aca="false">TRUNC(L824*(1-$C$13),2)</f>
        <v>6372.79</v>
      </c>
      <c r="I824" s="233" t="n">
        <f aca="false">TRUNC((H824*(1+'DADOS GERAIS'!C$19)),2)</f>
        <v>7979.93</v>
      </c>
      <c r="J824" s="233" t="n">
        <f aca="false">TRUNC(G824*I824,2)</f>
        <v>15959.86</v>
      </c>
      <c r="K824" s="234" t="n">
        <f aca="false">J824/$J$1092</f>
        <v>0.00146340431445672</v>
      </c>
      <c r="L824" s="54" t="n">
        <v>6372.79</v>
      </c>
      <c r="M824" s="54"/>
      <c r="N824" s="54"/>
      <c r="O824" s="54"/>
      <c r="P824" s="54"/>
      <c r="Q824" s="54"/>
      <c r="R824" s="54"/>
      <c r="S824" s="54"/>
      <c r="T824" s="54"/>
      <c r="U824" s="54"/>
      <c r="V824" s="54"/>
      <c r="W824" s="54"/>
      <c r="X824" s="54"/>
      <c r="Y824" s="54"/>
      <c r="Z824" s="54"/>
      <c r="AA824" s="54"/>
      <c r="AB824" s="54"/>
      <c r="AC824" s="54"/>
      <c r="AD824" s="54"/>
      <c r="AE824" s="54"/>
    </row>
    <row r="825" customFormat="false" ht="14.25" hidden="false" customHeight="false" outlineLevel="0" collapsed="false">
      <c r="A825" s="54"/>
      <c r="B825" s="228" t="s">
        <v>1634</v>
      </c>
      <c r="C825" s="229" t="s">
        <v>1635</v>
      </c>
      <c r="D825" s="228" t="s">
        <v>161</v>
      </c>
      <c r="E825" s="228" t="s">
        <v>1636</v>
      </c>
      <c r="F825" s="230" t="s">
        <v>174</v>
      </c>
      <c r="G825" s="231" t="n">
        <v>1</v>
      </c>
      <c r="H825" s="232" t="n">
        <f aca="false">TRUNC(L825*(1-$C$13),2)</f>
        <v>7619.98</v>
      </c>
      <c r="I825" s="233" t="n">
        <f aca="false">TRUNC((H825*(1+'DADOS GERAIS'!C$19)),2)</f>
        <v>9541.65</v>
      </c>
      <c r="J825" s="233" t="n">
        <f aca="false">TRUNC(G825*I825,2)</f>
        <v>9541.65</v>
      </c>
      <c r="K825" s="234" t="n">
        <f aca="false">J825/$J$1092</f>
        <v>0.000874900643053004</v>
      </c>
      <c r="L825" s="54" t="n">
        <v>7619.98</v>
      </c>
      <c r="M825" s="54"/>
      <c r="N825" s="54"/>
      <c r="O825" s="54"/>
      <c r="P825" s="54"/>
      <c r="Q825" s="54"/>
      <c r="R825" s="54"/>
      <c r="S825" s="54"/>
      <c r="T825" s="54"/>
      <c r="U825" s="54"/>
      <c r="V825" s="54"/>
      <c r="W825" s="54"/>
      <c r="X825" s="54"/>
      <c r="Y825" s="54"/>
      <c r="Z825" s="54"/>
      <c r="AA825" s="54"/>
      <c r="AB825" s="54"/>
      <c r="AC825" s="54"/>
      <c r="AD825" s="54"/>
      <c r="AE825" s="54"/>
    </row>
    <row r="826" customFormat="false" ht="14.25" hidden="false" customHeight="false" outlineLevel="0" collapsed="false">
      <c r="A826" s="54"/>
      <c r="B826" s="228" t="s">
        <v>1637</v>
      </c>
      <c r="C826" s="229" t="s">
        <v>1638</v>
      </c>
      <c r="D826" s="228" t="s">
        <v>161</v>
      </c>
      <c r="E826" s="228" t="s">
        <v>1639</v>
      </c>
      <c r="F826" s="230" t="s">
        <v>174</v>
      </c>
      <c r="G826" s="231" t="n">
        <v>1</v>
      </c>
      <c r="H826" s="232" t="n">
        <f aca="false">TRUNC(L826*(1-$C$13),2)</f>
        <v>6181.9</v>
      </c>
      <c r="I826" s="233" t="n">
        <f aca="false">TRUNC((H826*(1+'DADOS GERAIS'!C$19)),2)</f>
        <v>7740.9</v>
      </c>
      <c r="J826" s="233" t="n">
        <f aca="false">TRUNC(G826*I826,2)</f>
        <v>7740.9</v>
      </c>
      <c r="K826" s="234" t="n">
        <f aca="false">J826/$J$1092</f>
        <v>0.00070978482629409</v>
      </c>
      <c r="L826" s="54" t="n">
        <v>6181.9</v>
      </c>
      <c r="M826" s="54"/>
      <c r="N826" s="54"/>
      <c r="O826" s="54"/>
      <c r="P826" s="54"/>
      <c r="Q826" s="54"/>
      <c r="R826" s="54"/>
      <c r="S826" s="54"/>
      <c r="T826" s="54"/>
      <c r="U826" s="54"/>
      <c r="V826" s="54"/>
      <c r="W826" s="54"/>
      <c r="X826" s="54"/>
      <c r="Y826" s="54"/>
      <c r="Z826" s="54"/>
      <c r="AA826" s="54"/>
      <c r="AB826" s="54"/>
      <c r="AC826" s="54"/>
      <c r="AD826" s="54"/>
      <c r="AE826" s="54"/>
    </row>
    <row r="827" customFormat="false" ht="26.85" hidden="false" customHeight="false" outlineLevel="0" collapsed="false">
      <c r="A827" s="54"/>
      <c r="B827" s="228" t="s">
        <v>1640</v>
      </c>
      <c r="C827" s="229" t="s">
        <v>1641</v>
      </c>
      <c r="D827" s="228" t="s">
        <v>161</v>
      </c>
      <c r="E827" s="228" t="s">
        <v>1642</v>
      </c>
      <c r="F827" s="230" t="s">
        <v>174</v>
      </c>
      <c r="G827" s="231" t="n">
        <v>2</v>
      </c>
      <c r="H827" s="232" t="n">
        <f aca="false">TRUNC(L827*(1-$C$13),2)</f>
        <v>6031.86</v>
      </c>
      <c r="I827" s="233" t="n">
        <f aca="false">TRUNC((H827*(1+'DADOS GERAIS'!C$19)),2)</f>
        <v>7553.03</v>
      </c>
      <c r="J827" s="233" t="n">
        <f aca="false">TRUNC(G827*I827,2)</f>
        <v>15106.06</v>
      </c>
      <c r="K827" s="234" t="n">
        <f aca="false">J827/$J$1092</f>
        <v>0.00138511699842242</v>
      </c>
      <c r="L827" s="54" t="n">
        <v>6031.86</v>
      </c>
      <c r="M827" s="54"/>
      <c r="N827" s="54"/>
      <c r="O827" s="54"/>
      <c r="P827" s="54"/>
      <c r="Q827" s="54"/>
      <c r="R827" s="54"/>
      <c r="S827" s="54"/>
      <c r="T827" s="54"/>
      <c r="U827" s="54"/>
      <c r="V827" s="54"/>
      <c r="W827" s="54"/>
      <c r="X827" s="54"/>
      <c r="Y827" s="54"/>
      <c r="Z827" s="54"/>
      <c r="AA827" s="54"/>
      <c r="AB827" s="54"/>
      <c r="AC827" s="54"/>
      <c r="AD827" s="54"/>
      <c r="AE827" s="54"/>
    </row>
    <row r="828" customFormat="false" ht="26.85" hidden="false" customHeight="false" outlineLevel="0" collapsed="false">
      <c r="A828" s="54"/>
      <c r="B828" s="228" t="s">
        <v>1643</v>
      </c>
      <c r="C828" s="229" t="s">
        <v>1644</v>
      </c>
      <c r="D828" s="228" t="s">
        <v>161</v>
      </c>
      <c r="E828" s="228" t="s">
        <v>1645</v>
      </c>
      <c r="F828" s="230" t="s">
        <v>174</v>
      </c>
      <c r="G828" s="231" t="n">
        <v>1</v>
      </c>
      <c r="H828" s="232" t="n">
        <f aca="false">TRUNC(L828*(1-$C$13),2)</f>
        <v>3654.11</v>
      </c>
      <c r="I828" s="233" t="n">
        <f aca="false">TRUNC((H828*(1+'DADOS GERAIS'!C$19)),2)</f>
        <v>4575.63</v>
      </c>
      <c r="J828" s="233" t="n">
        <f aca="false">TRUNC(G828*I828,2)</f>
        <v>4575.63</v>
      </c>
      <c r="K828" s="234" t="n">
        <f aca="false">J828/$J$1092</f>
        <v>0.000419552344654501</v>
      </c>
      <c r="L828" s="54" t="n">
        <v>3654.11</v>
      </c>
      <c r="M828" s="54"/>
      <c r="N828" s="54"/>
      <c r="O828" s="54"/>
      <c r="P828" s="54"/>
      <c r="Q828" s="54"/>
      <c r="R828" s="54"/>
      <c r="S828" s="54"/>
      <c r="T828" s="54"/>
      <c r="U828" s="54"/>
      <c r="V828" s="54"/>
      <c r="W828" s="54"/>
      <c r="X828" s="54"/>
      <c r="Y828" s="54"/>
      <c r="Z828" s="54"/>
      <c r="AA828" s="54"/>
      <c r="AB828" s="54"/>
      <c r="AC828" s="54"/>
      <c r="AD828" s="54"/>
      <c r="AE828" s="54"/>
    </row>
    <row r="829" customFormat="false" ht="14.25" hidden="false" customHeight="false" outlineLevel="0" collapsed="false">
      <c r="A829" s="54"/>
      <c r="B829" s="228" t="s">
        <v>1646</v>
      </c>
      <c r="C829" s="229" t="s">
        <v>1647</v>
      </c>
      <c r="D829" s="228" t="s">
        <v>161</v>
      </c>
      <c r="E829" s="228" t="s">
        <v>1648</v>
      </c>
      <c r="F829" s="230" t="s">
        <v>174</v>
      </c>
      <c r="G829" s="231" t="n">
        <v>1</v>
      </c>
      <c r="H829" s="232" t="n">
        <f aca="false">TRUNC(L829*(1-$C$13),2)</f>
        <v>259.71</v>
      </c>
      <c r="I829" s="233" t="n">
        <f aca="false">TRUNC((H829*(1+'DADOS GERAIS'!C$19)),2)</f>
        <v>325.2</v>
      </c>
      <c r="J829" s="233" t="n">
        <f aca="false">TRUNC(G829*I829,2)</f>
        <v>325.2</v>
      </c>
      <c r="K829" s="234" t="n">
        <f aca="false">J829/$J$1092</f>
        <v>2.98184998528385E-005</v>
      </c>
      <c r="L829" s="54" t="n">
        <v>259.71</v>
      </c>
      <c r="M829" s="54"/>
      <c r="N829" s="54"/>
      <c r="O829" s="54"/>
      <c r="P829" s="54"/>
      <c r="Q829" s="54"/>
      <c r="R829" s="54"/>
      <c r="S829" s="54"/>
      <c r="T829" s="54"/>
      <c r="U829" s="54"/>
      <c r="V829" s="54"/>
      <c r="W829" s="54"/>
      <c r="X829" s="54"/>
      <c r="Y829" s="54"/>
      <c r="Z829" s="54"/>
      <c r="AA829" s="54"/>
      <c r="AB829" s="54"/>
      <c r="AC829" s="54"/>
      <c r="AD829" s="54"/>
      <c r="AE829" s="54"/>
    </row>
    <row r="830" customFormat="false" ht="14.25" hidden="false" customHeight="false" outlineLevel="0" collapsed="false">
      <c r="A830" s="54"/>
      <c r="B830" s="222" t="n">
        <v>19</v>
      </c>
      <c r="C830" s="222"/>
      <c r="D830" s="222"/>
      <c r="E830" s="222" t="s">
        <v>1649</v>
      </c>
      <c r="F830" s="222"/>
      <c r="G830" s="223"/>
      <c r="H830" s="224"/>
      <c r="I830" s="222"/>
      <c r="J830" s="225" t="n">
        <f aca="false">SUM(J831:J852)</f>
        <v>74904.26</v>
      </c>
      <c r="K830" s="239" t="n">
        <f aca="false">J830/$J$1092</f>
        <v>0.00686818162911125</v>
      </c>
      <c r="L830" s="54"/>
      <c r="M830" s="54"/>
      <c r="N830" s="54"/>
      <c r="O830" s="54"/>
      <c r="P830" s="54"/>
      <c r="Q830" s="54"/>
      <c r="R830" s="54"/>
      <c r="S830" s="54"/>
      <c r="T830" s="54"/>
      <c r="U830" s="54"/>
      <c r="V830" s="54"/>
      <c r="W830" s="54"/>
      <c r="X830" s="54"/>
      <c r="Y830" s="54"/>
      <c r="Z830" s="54"/>
      <c r="AA830" s="54"/>
      <c r="AB830" s="54"/>
      <c r="AC830" s="54"/>
      <c r="AD830" s="54"/>
      <c r="AE830" s="54"/>
    </row>
    <row r="831" customFormat="false" ht="26.85" hidden="false" customHeight="false" outlineLevel="0" collapsed="false">
      <c r="A831" s="54"/>
      <c r="B831" s="228" t="s">
        <v>1650</v>
      </c>
      <c r="C831" s="229" t="n">
        <v>91940</v>
      </c>
      <c r="D831" s="228" t="s">
        <v>172</v>
      </c>
      <c r="E831" s="228" t="s">
        <v>1348</v>
      </c>
      <c r="F831" s="230" t="s">
        <v>174</v>
      </c>
      <c r="G831" s="231" t="n">
        <v>99</v>
      </c>
      <c r="H831" s="232" t="n">
        <f aca="false">TRUNC(L831*(1-$C$13),2)</f>
        <v>19.6</v>
      </c>
      <c r="I831" s="233" t="n">
        <f aca="false">TRUNC((H831*(1+'DADOS GERAIS'!C$19)),2)</f>
        <v>24.54</v>
      </c>
      <c r="J831" s="233" t="n">
        <f aca="false">TRUNC(G831*I831,2)</f>
        <v>2429.46</v>
      </c>
      <c r="K831" s="234" t="n">
        <f aca="false">J831/$J$1092</f>
        <v>0.000222763999546363</v>
      </c>
      <c r="L831" s="54" t="n">
        <v>19.6</v>
      </c>
      <c r="M831" s="54"/>
      <c r="N831" s="54"/>
      <c r="O831" s="54"/>
      <c r="P831" s="54"/>
      <c r="Q831" s="54"/>
      <c r="R831" s="54"/>
      <c r="S831" s="54"/>
      <c r="T831" s="54"/>
      <c r="U831" s="54"/>
      <c r="V831" s="54"/>
      <c r="W831" s="54"/>
      <c r="X831" s="54"/>
      <c r="Y831" s="54"/>
      <c r="Z831" s="54"/>
      <c r="AA831" s="54"/>
      <c r="AB831" s="54"/>
      <c r="AC831" s="54"/>
      <c r="AD831" s="54"/>
      <c r="AE831" s="54"/>
    </row>
    <row r="832" customFormat="false" ht="14.25" hidden="false" customHeight="false" outlineLevel="0" collapsed="false">
      <c r="A832" s="54"/>
      <c r="B832" s="228" t="s">
        <v>1651</v>
      </c>
      <c r="C832" s="229" t="s">
        <v>1652</v>
      </c>
      <c r="D832" s="228" t="s">
        <v>161</v>
      </c>
      <c r="E832" s="228" t="s">
        <v>1653</v>
      </c>
      <c r="F832" s="230" t="s">
        <v>811</v>
      </c>
      <c r="G832" s="231" t="n">
        <v>1116</v>
      </c>
      <c r="H832" s="232" t="n">
        <f aca="false">TRUNC(L832*(1-$C$13),2)</f>
        <v>4.83</v>
      </c>
      <c r="I832" s="233" t="n">
        <f aca="false">TRUNC((H832*(1+'DADOS GERAIS'!C$19)),2)</f>
        <v>6.04</v>
      </c>
      <c r="J832" s="233" t="n">
        <f aca="false">TRUNC(G832*I832,2)</f>
        <v>6740.64</v>
      </c>
      <c r="K832" s="234" t="n">
        <f aca="false">J832/$J$1092</f>
        <v>0.000618068182189538</v>
      </c>
      <c r="L832" s="54" t="n">
        <v>4.83</v>
      </c>
      <c r="M832" s="54"/>
      <c r="N832" s="54"/>
      <c r="O832" s="54"/>
      <c r="P832" s="54"/>
      <c r="Q832" s="54"/>
      <c r="R832" s="54"/>
      <c r="S832" s="54"/>
      <c r="T832" s="54"/>
      <c r="U832" s="54"/>
      <c r="V832" s="54"/>
      <c r="W832" s="54"/>
      <c r="X832" s="54"/>
      <c r="Y832" s="54"/>
      <c r="Z832" s="54"/>
      <c r="AA832" s="54"/>
      <c r="AB832" s="54"/>
      <c r="AC832" s="54"/>
      <c r="AD832" s="54"/>
      <c r="AE832" s="54"/>
    </row>
    <row r="833" customFormat="false" ht="14.25" hidden="false" customHeight="false" outlineLevel="0" collapsed="false">
      <c r="A833" s="54"/>
      <c r="B833" s="228" t="s">
        <v>1654</v>
      </c>
      <c r="C833" s="229" t="s">
        <v>1356</v>
      </c>
      <c r="D833" s="228" t="s">
        <v>161</v>
      </c>
      <c r="E833" s="228" t="s">
        <v>1357</v>
      </c>
      <c r="F833" s="230" t="s">
        <v>811</v>
      </c>
      <c r="G833" s="231" t="n">
        <v>180</v>
      </c>
      <c r="H833" s="232" t="n">
        <f aca="false">TRUNC(L833*(1-$C$13),2)</f>
        <v>6.37</v>
      </c>
      <c r="I833" s="233" t="n">
        <f aca="false">TRUNC((H833*(1+'DADOS GERAIS'!C$19)),2)</f>
        <v>7.97</v>
      </c>
      <c r="J833" s="233" t="n">
        <f aca="false">TRUNC(G833*I833,2)</f>
        <v>1434.6</v>
      </c>
      <c r="K833" s="234" t="n">
        <f aca="false">J833/$J$1092</f>
        <v>0.000131542496583279</v>
      </c>
      <c r="L833" s="54" t="n">
        <v>6.37</v>
      </c>
      <c r="M833" s="54"/>
      <c r="N833" s="54"/>
      <c r="O833" s="54"/>
      <c r="P833" s="54"/>
      <c r="Q833" s="54"/>
      <c r="R833" s="54"/>
      <c r="S833" s="54"/>
      <c r="T833" s="54"/>
      <c r="U833" s="54"/>
      <c r="V833" s="54"/>
      <c r="W833" s="54"/>
      <c r="X833" s="54"/>
      <c r="Y833" s="54"/>
      <c r="Z833" s="54"/>
      <c r="AA833" s="54"/>
      <c r="AB833" s="54"/>
      <c r="AC833" s="54"/>
      <c r="AD833" s="54"/>
      <c r="AE833" s="54"/>
    </row>
    <row r="834" customFormat="false" ht="14.25" hidden="false" customHeight="false" outlineLevel="0" collapsed="false">
      <c r="A834" s="54"/>
      <c r="B834" s="228" t="s">
        <v>1655</v>
      </c>
      <c r="C834" s="229" t="s">
        <v>1365</v>
      </c>
      <c r="D834" s="228" t="s">
        <v>161</v>
      </c>
      <c r="E834" s="228" t="s">
        <v>1366</v>
      </c>
      <c r="F834" s="230" t="s">
        <v>174</v>
      </c>
      <c r="G834" s="231" t="n">
        <v>180</v>
      </c>
      <c r="H834" s="232" t="n">
        <f aca="false">TRUNC(L834*(1-$C$13),2)</f>
        <v>11.42</v>
      </c>
      <c r="I834" s="233" t="n">
        <f aca="false">TRUNC((H834*(1+'DADOS GERAIS'!C$19)),2)</f>
        <v>14.3</v>
      </c>
      <c r="J834" s="233" t="n">
        <f aca="false">TRUNC(G834*I834,2)</f>
        <v>2574</v>
      </c>
      <c r="K834" s="234" t="n">
        <f aca="false">J834/$J$1092</f>
        <v>0.000236017277432984</v>
      </c>
      <c r="L834" s="54" t="n">
        <v>11.42</v>
      </c>
      <c r="M834" s="54"/>
      <c r="N834" s="54"/>
      <c r="O834" s="54"/>
      <c r="P834" s="54"/>
      <c r="Q834" s="54"/>
      <c r="R834" s="54"/>
      <c r="S834" s="54"/>
      <c r="T834" s="54"/>
      <c r="U834" s="54"/>
      <c r="V834" s="54"/>
      <c r="W834" s="54"/>
      <c r="X834" s="54"/>
      <c r="Y834" s="54"/>
      <c r="Z834" s="54"/>
      <c r="AA834" s="54"/>
      <c r="AB834" s="54"/>
      <c r="AC834" s="54"/>
      <c r="AD834" s="54"/>
      <c r="AE834" s="54"/>
    </row>
    <row r="835" customFormat="false" ht="14.25" hidden="false" customHeight="false" outlineLevel="0" collapsed="false">
      <c r="A835" s="54"/>
      <c r="B835" s="228" t="s">
        <v>1656</v>
      </c>
      <c r="C835" s="229" t="s">
        <v>1374</v>
      </c>
      <c r="D835" s="228" t="s">
        <v>161</v>
      </c>
      <c r="E835" s="228" t="s">
        <v>1375</v>
      </c>
      <c r="F835" s="230" t="s">
        <v>174</v>
      </c>
      <c r="G835" s="231" t="n">
        <v>180</v>
      </c>
      <c r="H835" s="232" t="n">
        <f aca="false">TRUNC(L835*(1-$C$13),2)</f>
        <v>5.46</v>
      </c>
      <c r="I835" s="233" t="n">
        <f aca="false">TRUNC((H835*(1+'DADOS GERAIS'!C$19)),2)</f>
        <v>6.83</v>
      </c>
      <c r="J835" s="233" t="n">
        <f aca="false">TRUNC(G835*I835,2)</f>
        <v>1229.4</v>
      </c>
      <c r="K835" s="234" t="n">
        <f aca="false">J835/$J$1092</f>
        <v>0.000112727133207502</v>
      </c>
      <c r="L835" s="54" t="n">
        <v>5.46</v>
      </c>
      <c r="M835" s="54"/>
      <c r="N835" s="54"/>
      <c r="O835" s="54"/>
      <c r="P835" s="54"/>
      <c r="Q835" s="54"/>
      <c r="R835" s="54"/>
      <c r="S835" s="54"/>
      <c r="T835" s="54"/>
      <c r="U835" s="54"/>
      <c r="V835" s="54"/>
      <c r="W835" s="54"/>
      <c r="X835" s="54"/>
      <c r="Y835" s="54"/>
      <c r="Z835" s="54"/>
      <c r="AA835" s="54"/>
      <c r="AB835" s="54"/>
      <c r="AC835" s="54"/>
      <c r="AD835" s="54"/>
      <c r="AE835" s="54"/>
    </row>
    <row r="836" customFormat="false" ht="14.25" hidden="false" customHeight="false" outlineLevel="0" collapsed="false">
      <c r="A836" s="54"/>
      <c r="B836" s="228" t="s">
        <v>1657</v>
      </c>
      <c r="C836" s="229" t="s">
        <v>1380</v>
      </c>
      <c r="D836" s="228" t="s">
        <v>161</v>
      </c>
      <c r="E836" s="228" t="s">
        <v>1381</v>
      </c>
      <c r="F836" s="230" t="s">
        <v>216</v>
      </c>
      <c r="G836" s="231" t="n">
        <v>180</v>
      </c>
      <c r="H836" s="232" t="n">
        <f aca="false">TRUNC(L836*(1-$C$13),2)</f>
        <v>21.33</v>
      </c>
      <c r="I836" s="233" t="n">
        <f aca="false">TRUNC((H836*(1+'DADOS GERAIS'!C$19)),2)</f>
        <v>26.7</v>
      </c>
      <c r="J836" s="233" t="n">
        <f aca="false">TRUNC(G836*I836,2)</f>
        <v>4806</v>
      </c>
      <c r="K836" s="234" t="n">
        <f aca="false">J836/$J$1092</f>
        <v>0.000440675615906341</v>
      </c>
      <c r="L836" s="54" t="n">
        <v>21.33</v>
      </c>
      <c r="M836" s="54"/>
      <c r="N836" s="54"/>
      <c r="O836" s="54"/>
      <c r="P836" s="54"/>
      <c r="Q836" s="54"/>
      <c r="R836" s="54"/>
      <c r="S836" s="54"/>
      <c r="T836" s="54"/>
      <c r="U836" s="54"/>
      <c r="V836" s="54"/>
      <c r="W836" s="54"/>
      <c r="X836" s="54"/>
      <c r="Y836" s="54"/>
      <c r="Z836" s="54"/>
      <c r="AA836" s="54"/>
      <c r="AB836" s="54"/>
      <c r="AC836" s="54"/>
      <c r="AD836" s="54"/>
      <c r="AE836" s="54"/>
    </row>
    <row r="837" customFormat="false" ht="14.25" hidden="false" customHeight="false" outlineLevel="0" collapsed="false">
      <c r="A837" s="54"/>
      <c r="B837" s="228" t="s">
        <v>1658</v>
      </c>
      <c r="C837" s="229" t="s">
        <v>1408</v>
      </c>
      <c r="D837" s="228" t="s">
        <v>161</v>
      </c>
      <c r="E837" s="228" t="s">
        <v>1409</v>
      </c>
      <c r="F837" s="230" t="s">
        <v>174</v>
      </c>
      <c r="G837" s="231" t="n">
        <v>19</v>
      </c>
      <c r="H837" s="232" t="n">
        <f aca="false">TRUNC(L837*(1-$C$13),2)</f>
        <v>149.61</v>
      </c>
      <c r="I837" s="233" t="n">
        <f aca="false">TRUNC((H837*(1+'DADOS GERAIS'!C$19)),2)</f>
        <v>187.34</v>
      </c>
      <c r="J837" s="233" t="n">
        <f aca="false">TRUNC(G837*I837,2)</f>
        <v>3559.46</v>
      </c>
      <c r="K837" s="234" t="n">
        <f aca="false">J837/$J$1092</f>
        <v>0.000326376868038698</v>
      </c>
      <c r="L837" s="54" t="n">
        <v>149.61</v>
      </c>
      <c r="M837" s="54"/>
      <c r="N837" s="54"/>
      <c r="O837" s="54"/>
      <c r="P837" s="54"/>
      <c r="Q837" s="54"/>
      <c r="R837" s="54"/>
      <c r="S837" s="54"/>
      <c r="T837" s="54"/>
      <c r="U837" s="54"/>
      <c r="V837" s="54"/>
      <c r="W837" s="54"/>
      <c r="X837" s="54"/>
      <c r="Y837" s="54"/>
      <c r="Z837" s="54"/>
      <c r="AA837" s="54"/>
      <c r="AB837" s="54"/>
      <c r="AC837" s="54"/>
      <c r="AD837" s="54"/>
      <c r="AE837" s="54"/>
    </row>
    <row r="838" customFormat="false" ht="14.25" hidden="false" customHeight="false" outlineLevel="0" collapsed="false">
      <c r="A838" s="54"/>
      <c r="B838" s="228" t="s">
        <v>1659</v>
      </c>
      <c r="C838" s="229" t="n">
        <v>98307</v>
      </c>
      <c r="D838" s="228" t="s">
        <v>172</v>
      </c>
      <c r="E838" s="228" t="s">
        <v>1660</v>
      </c>
      <c r="F838" s="230" t="s">
        <v>174</v>
      </c>
      <c r="G838" s="231" t="n">
        <v>62</v>
      </c>
      <c r="H838" s="232" t="n">
        <f aca="false">TRUNC(L838*(1-$C$13),2)</f>
        <v>63.93</v>
      </c>
      <c r="I838" s="233" t="n">
        <f aca="false">TRUNC((H838*(1+'DADOS GERAIS'!C$19)),2)</f>
        <v>80.05</v>
      </c>
      <c r="J838" s="233" t="n">
        <f aca="false">TRUNC(G838*I838,2)</f>
        <v>4963.1</v>
      </c>
      <c r="K838" s="234" t="n">
        <f aca="false">J838/$J$1092</f>
        <v>0.000455080555410895</v>
      </c>
      <c r="L838" s="54" t="n">
        <v>63.93</v>
      </c>
      <c r="M838" s="54"/>
      <c r="N838" s="54"/>
      <c r="O838" s="54"/>
      <c r="P838" s="54"/>
      <c r="Q838" s="54"/>
      <c r="R838" s="54"/>
      <c r="S838" s="54"/>
      <c r="T838" s="54"/>
      <c r="U838" s="54"/>
      <c r="V838" s="54"/>
      <c r="W838" s="54"/>
      <c r="X838" s="54"/>
      <c r="Y838" s="54"/>
      <c r="Z838" s="54"/>
      <c r="AA838" s="54"/>
      <c r="AB838" s="54"/>
      <c r="AC838" s="54"/>
      <c r="AD838" s="54"/>
      <c r="AE838" s="54"/>
    </row>
    <row r="839" customFormat="false" ht="14.25" hidden="false" customHeight="false" outlineLevel="0" collapsed="false">
      <c r="A839" s="54"/>
      <c r="B839" s="228" t="s">
        <v>1661</v>
      </c>
      <c r="C839" s="229" t="s">
        <v>1515</v>
      </c>
      <c r="D839" s="228" t="s">
        <v>161</v>
      </c>
      <c r="E839" s="228" t="s">
        <v>1516</v>
      </c>
      <c r="F839" s="230" t="s">
        <v>174</v>
      </c>
      <c r="G839" s="231" t="n">
        <v>14</v>
      </c>
      <c r="H839" s="232" t="n">
        <f aca="false">TRUNC(L839*(1-$C$13),2)</f>
        <v>14.66</v>
      </c>
      <c r="I839" s="233" t="n">
        <f aca="false">TRUNC((H839*(1+'DADOS GERAIS'!C$19)),2)</f>
        <v>18.35</v>
      </c>
      <c r="J839" s="233" t="n">
        <f aca="false">TRUNC(G839*I839,2)</f>
        <v>256.9</v>
      </c>
      <c r="K839" s="234" t="n">
        <f aca="false">J839/$J$1092</f>
        <v>2.35558813413107E-005</v>
      </c>
      <c r="L839" s="54" t="n">
        <v>14.66</v>
      </c>
      <c r="M839" s="54"/>
      <c r="N839" s="54"/>
      <c r="O839" s="54"/>
      <c r="P839" s="54"/>
      <c r="Q839" s="54"/>
      <c r="R839" s="54"/>
      <c r="S839" s="54"/>
      <c r="T839" s="54"/>
      <c r="U839" s="54"/>
      <c r="V839" s="54"/>
      <c r="W839" s="54"/>
      <c r="X839" s="54"/>
      <c r="Y839" s="54"/>
      <c r="Z839" s="54"/>
      <c r="AA839" s="54"/>
      <c r="AB839" s="54"/>
      <c r="AC839" s="54"/>
      <c r="AD839" s="54"/>
      <c r="AE839" s="54"/>
    </row>
    <row r="840" customFormat="false" ht="14.25" hidden="false" customHeight="false" outlineLevel="0" collapsed="false">
      <c r="A840" s="54"/>
      <c r="B840" s="228" t="s">
        <v>1662</v>
      </c>
      <c r="C840" s="229" t="s">
        <v>1518</v>
      </c>
      <c r="D840" s="228" t="s">
        <v>161</v>
      </c>
      <c r="E840" s="228" t="s">
        <v>1519</v>
      </c>
      <c r="F840" s="230" t="s">
        <v>174</v>
      </c>
      <c r="G840" s="231" t="n">
        <v>65</v>
      </c>
      <c r="H840" s="232" t="n">
        <f aca="false">TRUNC(L840*(1-$C$13),2)</f>
        <v>11.32</v>
      </c>
      <c r="I840" s="233" t="n">
        <f aca="false">TRUNC((H840*(1+'DADOS GERAIS'!C$19)),2)</f>
        <v>14.17</v>
      </c>
      <c r="J840" s="233" t="n">
        <f aca="false">TRUNC(G840*I840,2)</f>
        <v>921.05</v>
      </c>
      <c r="K840" s="234" t="n">
        <f aca="false">J840/$J$1092</f>
        <v>8.44536571016511E-005</v>
      </c>
      <c r="L840" s="54" t="n">
        <v>11.32</v>
      </c>
      <c r="M840" s="54"/>
      <c r="N840" s="54"/>
      <c r="O840" s="54"/>
      <c r="P840" s="54"/>
      <c r="Q840" s="54"/>
      <c r="R840" s="54"/>
      <c r="S840" s="54"/>
      <c r="T840" s="54"/>
      <c r="U840" s="54"/>
      <c r="V840" s="54"/>
      <c r="W840" s="54"/>
      <c r="X840" s="54"/>
      <c r="Y840" s="54"/>
      <c r="Z840" s="54"/>
      <c r="AA840" s="54"/>
      <c r="AB840" s="54"/>
      <c r="AC840" s="54"/>
      <c r="AD840" s="54"/>
      <c r="AE840" s="54"/>
    </row>
    <row r="841" customFormat="false" ht="14.25" hidden="false" customHeight="false" outlineLevel="0" collapsed="false">
      <c r="A841" s="54"/>
      <c r="B841" s="228" t="s">
        <v>1663</v>
      </c>
      <c r="C841" s="229" t="s">
        <v>1664</v>
      </c>
      <c r="D841" s="228" t="s">
        <v>161</v>
      </c>
      <c r="E841" s="228" t="s">
        <v>1665</v>
      </c>
      <c r="F841" s="230" t="s">
        <v>174</v>
      </c>
      <c r="G841" s="231" t="n">
        <v>7</v>
      </c>
      <c r="H841" s="232" t="n">
        <f aca="false">TRUNC(L841*(1-$C$13),2)</f>
        <v>26.91</v>
      </c>
      <c r="I841" s="233" t="n">
        <f aca="false">TRUNC((H841*(1+'DADOS GERAIS'!C$19)),2)</f>
        <v>33.69</v>
      </c>
      <c r="J841" s="233" t="n">
        <f aca="false">TRUNC(G841*I841,2)</f>
        <v>235.83</v>
      </c>
      <c r="K841" s="234" t="n">
        <f aca="false">J841/$J$1092</f>
        <v>2.16239139615465E-005</v>
      </c>
      <c r="L841" s="54" t="n">
        <v>26.91</v>
      </c>
      <c r="M841" s="54"/>
      <c r="N841" s="54"/>
      <c r="O841" s="54"/>
      <c r="P841" s="54"/>
      <c r="Q841" s="54"/>
      <c r="R841" s="54"/>
      <c r="S841" s="54"/>
      <c r="T841" s="54"/>
      <c r="U841" s="54"/>
      <c r="V841" s="54"/>
      <c r="W841" s="54"/>
      <c r="X841" s="54"/>
      <c r="Y841" s="54"/>
      <c r="Z841" s="54"/>
      <c r="AA841" s="54"/>
      <c r="AB841" s="54"/>
      <c r="AC841" s="54"/>
      <c r="AD841" s="54"/>
      <c r="AE841" s="54"/>
    </row>
    <row r="842" customFormat="false" ht="14.25" hidden="false" customHeight="false" outlineLevel="0" collapsed="false">
      <c r="A842" s="54"/>
      <c r="B842" s="228" t="s">
        <v>1666</v>
      </c>
      <c r="C842" s="229" t="s">
        <v>1667</v>
      </c>
      <c r="D842" s="228" t="s">
        <v>161</v>
      </c>
      <c r="E842" s="228" t="s">
        <v>1668</v>
      </c>
      <c r="F842" s="230" t="s">
        <v>216</v>
      </c>
      <c r="G842" s="231" t="n">
        <v>203.1</v>
      </c>
      <c r="H842" s="232" t="n">
        <f aca="false">TRUNC(L842*(1-$C$13),2)</f>
        <v>36</v>
      </c>
      <c r="I842" s="233" t="n">
        <f aca="false">TRUNC((H842*(1+'DADOS GERAIS'!C$19)),2)</f>
        <v>45.07</v>
      </c>
      <c r="J842" s="233" t="n">
        <f aca="false">TRUNC(G842*I842,2)</f>
        <v>9153.71</v>
      </c>
      <c r="K842" s="234" t="n">
        <f aca="false">J842/$J$1092</f>
        <v>0.000839329336678742</v>
      </c>
      <c r="L842" s="54" t="n">
        <v>36</v>
      </c>
      <c r="M842" s="54"/>
      <c r="N842" s="54"/>
      <c r="O842" s="54"/>
      <c r="P842" s="54"/>
      <c r="Q842" s="54"/>
      <c r="R842" s="54"/>
      <c r="S842" s="54"/>
      <c r="T842" s="54"/>
      <c r="U842" s="54"/>
      <c r="V842" s="54"/>
      <c r="W842" s="54"/>
      <c r="X842" s="54"/>
      <c r="Y842" s="54"/>
      <c r="Z842" s="54"/>
      <c r="AA842" s="54"/>
      <c r="AB842" s="54"/>
      <c r="AC842" s="54"/>
      <c r="AD842" s="54"/>
      <c r="AE842" s="54"/>
    </row>
    <row r="843" customFormat="false" ht="14.25" hidden="false" customHeight="false" outlineLevel="0" collapsed="false">
      <c r="A843" s="54"/>
      <c r="B843" s="228" t="s">
        <v>1669</v>
      </c>
      <c r="C843" s="229" t="s">
        <v>1670</v>
      </c>
      <c r="D843" s="228" t="s">
        <v>161</v>
      </c>
      <c r="E843" s="228" t="s">
        <v>1671</v>
      </c>
      <c r="F843" s="230" t="s">
        <v>174</v>
      </c>
      <c r="G843" s="231" t="n">
        <v>180</v>
      </c>
      <c r="H843" s="232" t="n">
        <f aca="false">TRUNC(L843*(1-$C$13),2)</f>
        <v>16.97</v>
      </c>
      <c r="I843" s="233" t="n">
        <f aca="false">TRUNC((H843*(1+'DADOS GERAIS'!C$19)),2)</f>
        <v>21.24</v>
      </c>
      <c r="J843" s="233" t="n">
        <f aca="false">TRUNC(G843*I843,2)</f>
        <v>3823.2</v>
      </c>
      <c r="K843" s="234" t="n">
        <f aca="false">J843/$J$1092</f>
        <v>0.000350559928159202</v>
      </c>
      <c r="L843" s="54" t="n">
        <v>16.97</v>
      </c>
      <c r="M843" s="54"/>
      <c r="N843" s="54"/>
      <c r="O843" s="54"/>
      <c r="P843" s="54"/>
      <c r="Q843" s="54"/>
      <c r="R843" s="54"/>
      <c r="S843" s="54"/>
      <c r="T843" s="54"/>
      <c r="U843" s="54"/>
      <c r="V843" s="54"/>
      <c r="W843" s="54"/>
      <c r="X843" s="54"/>
      <c r="Y843" s="54"/>
      <c r="Z843" s="54"/>
      <c r="AA843" s="54"/>
      <c r="AB843" s="54"/>
      <c r="AC843" s="54"/>
      <c r="AD843" s="54"/>
      <c r="AE843" s="54"/>
    </row>
    <row r="844" customFormat="false" ht="14.25" hidden="false" customHeight="false" outlineLevel="0" collapsed="false">
      <c r="A844" s="54"/>
      <c r="B844" s="228" t="s">
        <v>1672</v>
      </c>
      <c r="C844" s="229" t="s">
        <v>1371</v>
      </c>
      <c r="D844" s="228" t="s">
        <v>161</v>
      </c>
      <c r="E844" s="228" t="s">
        <v>1372</v>
      </c>
      <c r="F844" s="230" t="s">
        <v>174</v>
      </c>
      <c r="G844" s="231" t="n">
        <v>528</v>
      </c>
      <c r="H844" s="232" t="n">
        <f aca="false">TRUNC(L844*(1-$C$13),2)</f>
        <v>12.88</v>
      </c>
      <c r="I844" s="233" t="n">
        <f aca="false">TRUNC((H844*(1+'DADOS GERAIS'!C$19)),2)</f>
        <v>16.12</v>
      </c>
      <c r="J844" s="233" t="n">
        <f aca="false">TRUNC(G844*I844,2)</f>
        <v>8511.36</v>
      </c>
      <c r="K844" s="234" t="n">
        <f aca="false">J844/$J$1092</f>
        <v>0.000780430464045068</v>
      </c>
      <c r="L844" s="54" t="n">
        <v>12.88</v>
      </c>
      <c r="M844" s="54"/>
      <c r="N844" s="54"/>
      <c r="O844" s="54"/>
      <c r="P844" s="54"/>
      <c r="Q844" s="54"/>
      <c r="R844" s="54"/>
      <c r="S844" s="54"/>
      <c r="T844" s="54"/>
      <c r="U844" s="54"/>
      <c r="V844" s="54"/>
      <c r="W844" s="54"/>
      <c r="X844" s="54"/>
      <c r="Y844" s="54"/>
      <c r="Z844" s="54"/>
      <c r="AA844" s="54"/>
      <c r="AB844" s="54"/>
      <c r="AC844" s="54"/>
      <c r="AD844" s="54"/>
      <c r="AE844" s="54"/>
    </row>
    <row r="845" customFormat="false" ht="14.25" hidden="false" customHeight="false" outlineLevel="0" collapsed="false">
      <c r="A845" s="54"/>
      <c r="B845" s="228" t="s">
        <v>1673</v>
      </c>
      <c r="C845" s="229" t="s">
        <v>1674</v>
      </c>
      <c r="D845" s="228" t="s">
        <v>161</v>
      </c>
      <c r="E845" s="228" t="s">
        <v>1675</v>
      </c>
      <c r="F845" s="230" t="s">
        <v>174</v>
      </c>
      <c r="G845" s="231" t="n">
        <v>4</v>
      </c>
      <c r="H845" s="232" t="n">
        <f aca="false">TRUNC(L845*(1-$C$13),2)</f>
        <v>39.61</v>
      </c>
      <c r="I845" s="233" t="n">
        <f aca="false">TRUNC((H845*(1+'DADOS GERAIS'!C$19)),2)</f>
        <v>49.59</v>
      </c>
      <c r="J845" s="233" t="n">
        <f aca="false">TRUNC(G845*I845,2)</f>
        <v>198.36</v>
      </c>
      <c r="K845" s="234" t="n">
        <f aca="false">J845/$J$1092</f>
        <v>1.81881845965838E-005</v>
      </c>
      <c r="L845" s="54" t="n">
        <v>39.61</v>
      </c>
      <c r="M845" s="54"/>
      <c r="N845" s="54"/>
      <c r="O845" s="54"/>
      <c r="P845" s="54"/>
      <c r="Q845" s="54"/>
      <c r="R845" s="54"/>
      <c r="S845" s="54"/>
      <c r="T845" s="54"/>
      <c r="U845" s="54"/>
      <c r="V845" s="54"/>
      <c r="W845" s="54"/>
      <c r="X845" s="54"/>
      <c r="Y845" s="54"/>
      <c r="Z845" s="54"/>
      <c r="AA845" s="54"/>
      <c r="AB845" s="54"/>
      <c r="AC845" s="54"/>
      <c r="AD845" s="54"/>
      <c r="AE845" s="54"/>
    </row>
    <row r="846" customFormat="false" ht="14.25" hidden="false" customHeight="false" outlineLevel="0" collapsed="false">
      <c r="A846" s="54"/>
      <c r="B846" s="228" t="s">
        <v>1676</v>
      </c>
      <c r="C846" s="229" t="s">
        <v>1677</v>
      </c>
      <c r="D846" s="228" t="s">
        <v>161</v>
      </c>
      <c r="E846" s="228" t="s">
        <v>1678</v>
      </c>
      <c r="F846" s="230" t="s">
        <v>174</v>
      </c>
      <c r="G846" s="231" t="n">
        <v>132</v>
      </c>
      <c r="H846" s="232" t="n">
        <f aca="false">TRUNC(L846*(1-$C$13),2)</f>
        <v>10.85</v>
      </c>
      <c r="I846" s="233" t="n">
        <f aca="false">TRUNC((H846*(1+'DADOS GERAIS'!C$19)),2)</f>
        <v>13.58</v>
      </c>
      <c r="J846" s="233" t="n">
        <f aca="false">TRUNC(G846*I846,2)</f>
        <v>1792.56</v>
      </c>
      <c r="K846" s="234" t="n">
        <f aca="false">J846/$J$1092</f>
        <v>0.000164364852694355</v>
      </c>
      <c r="L846" s="54" t="n">
        <v>10.85</v>
      </c>
      <c r="M846" s="54"/>
      <c r="N846" s="54"/>
      <c r="O846" s="54"/>
      <c r="P846" s="54"/>
      <c r="Q846" s="54"/>
      <c r="R846" s="54"/>
      <c r="S846" s="54"/>
      <c r="T846" s="54"/>
      <c r="U846" s="54"/>
      <c r="V846" s="54"/>
      <c r="W846" s="54"/>
      <c r="X846" s="54"/>
      <c r="Y846" s="54"/>
      <c r="Z846" s="54"/>
      <c r="AA846" s="54"/>
      <c r="AB846" s="54"/>
      <c r="AC846" s="54"/>
      <c r="AD846" s="54"/>
      <c r="AE846" s="54"/>
    </row>
    <row r="847" customFormat="false" ht="14.25" hidden="false" customHeight="false" outlineLevel="0" collapsed="false">
      <c r="A847" s="54"/>
      <c r="B847" s="228" t="s">
        <v>1679</v>
      </c>
      <c r="C847" s="229" t="s">
        <v>1680</v>
      </c>
      <c r="D847" s="228" t="s">
        <v>161</v>
      </c>
      <c r="E847" s="228" t="s">
        <v>1681</v>
      </c>
      <c r="F847" s="230" t="s">
        <v>174</v>
      </c>
      <c r="G847" s="231" t="n">
        <v>5</v>
      </c>
      <c r="H847" s="232" t="n">
        <f aca="false">TRUNC(L847*(1-$C$13),2)</f>
        <v>21.04</v>
      </c>
      <c r="I847" s="233" t="n">
        <f aca="false">TRUNC((H847*(1+'DADOS GERAIS'!C$19)),2)</f>
        <v>26.34</v>
      </c>
      <c r="J847" s="233" t="n">
        <f aca="false">TRUNC(G847*I847,2)</f>
        <v>131.7</v>
      </c>
      <c r="K847" s="234" t="n">
        <f aca="false">J847/$J$1092</f>
        <v>1.20759422835758E-005</v>
      </c>
      <c r="L847" s="54" t="n">
        <v>21.04</v>
      </c>
      <c r="M847" s="54"/>
      <c r="N847" s="54"/>
      <c r="O847" s="54"/>
      <c r="P847" s="54"/>
      <c r="Q847" s="54"/>
      <c r="R847" s="54"/>
      <c r="S847" s="54"/>
      <c r="T847" s="54"/>
      <c r="U847" s="54"/>
      <c r="V847" s="54"/>
      <c r="W847" s="54"/>
      <c r="X847" s="54"/>
      <c r="Y847" s="54"/>
      <c r="Z847" s="54"/>
      <c r="AA847" s="54"/>
      <c r="AB847" s="54"/>
      <c r="AC847" s="54"/>
      <c r="AD847" s="54"/>
      <c r="AE847" s="54"/>
    </row>
    <row r="848" customFormat="false" ht="26.85" hidden="false" customHeight="false" outlineLevel="0" collapsed="false">
      <c r="A848" s="54"/>
      <c r="B848" s="228" t="s">
        <v>1682</v>
      </c>
      <c r="C848" s="229" t="n">
        <v>91837</v>
      </c>
      <c r="D848" s="228" t="s">
        <v>172</v>
      </c>
      <c r="E848" s="228" t="s">
        <v>1551</v>
      </c>
      <c r="F848" s="230" t="s">
        <v>216</v>
      </c>
      <c r="G848" s="231" t="n">
        <v>370.4</v>
      </c>
      <c r="H848" s="232" t="n">
        <f aca="false">TRUNC(L848*(1-$C$13),2)</f>
        <v>28.63</v>
      </c>
      <c r="I848" s="233" t="n">
        <f aca="false">TRUNC((H848*(1+'DADOS GERAIS'!C$19)),2)</f>
        <v>35.85</v>
      </c>
      <c r="J848" s="233" t="n">
        <f aca="false">TRUNC(G848*I848,2)</f>
        <v>13278.84</v>
      </c>
      <c r="K848" s="234" t="n">
        <f aca="false">J848/$J$1092</f>
        <v>0.00121757407314227</v>
      </c>
      <c r="L848" s="54" t="n">
        <v>28.63</v>
      </c>
      <c r="M848" s="54"/>
      <c r="N848" s="54"/>
      <c r="O848" s="54"/>
      <c r="P848" s="54"/>
      <c r="Q848" s="54"/>
      <c r="R848" s="54"/>
      <c r="S848" s="54"/>
      <c r="T848" s="54"/>
      <c r="U848" s="54"/>
      <c r="V848" s="54"/>
      <c r="W848" s="54"/>
      <c r="X848" s="54"/>
      <c r="Y848" s="54"/>
      <c r="Z848" s="54"/>
      <c r="AA848" s="54"/>
      <c r="AB848" s="54"/>
      <c r="AC848" s="54"/>
      <c r="AD848" s="54"/>
      <c r="AE848" s="54"/>
    </row>
    <row r="849" customFormat="false" ht="26.85" hidden="false" customHeight="false" outlineLevel="0" collapsed="false">
      <c r="A849" s="54"/>
      <c r="B849" s="228" t="s">
        <v>1683</v>
      </c>
      <c r="C849" s="229" t="n">
        <v>91835</v>
      </c>
      <c r="D849" s="228" t="s">
        <v>172</v>
      </c>
      <c r="E849" s="228" t="s">
        <v>1553</v>
      </c>
      <c r="F849" s="230" t="s">
        <v>216</v>
      </c>
      <c r="G849" s="231" t="n">
        <v>209.9</v>
      </c>
      <c r="H849" s="232" t="n">
        <f aca="false">TRUNC(L849*(1-$C$13),2)</f>
        <v>22.12</v>
      </c>
      <c r="I849" s="233" t="n">
        <f aca="false">TRUNC((H849*(1+'DADOS GERAIS'!C$19)),2)</f>
        <v>27.69</v>
      </c>
      <c r="J849" s="233" t="n">
        <f aca="false">TRUNC(G849*I849,2)</f>
        <v>5812.13</v>
      </c>
      <c r="K849" s="234" t="n">
        <f aca="false">J849/$J$1092</f>
        <v>0.000532930496770229</v>
      </c>
      <c r="L849" s="54" t="n">
        <v>22.12</v>
      </c>
      <c r="M849" s="54"/>
      <c r="N849" s="54"/>
      <c r="O849" s="54"/>
      <c r="P849" s="54"/>
      <c r="Q849" s="54"/>
      <c r="R849" s="54"/>
      <c r="S849" s="54"/>
      <c r="T849" s="54"/>
      <c r="U849" s="54"/>
      <c r="V849" s="54"/>
      <c r="W849" s="54"/>
      <c r="X849" s="54"/>
      <c r="Y849" s="54"/>
      <c r="Z849" s="54"/>
      <c r="AA849" s="54"/>
      <c r="AB849" s="54"/>
      <c r="AC849" s="54"/>
      <c r="AD849" s="54"/>
      <c r="AE849" s="54"/>
    </row>
    <row r="850" customFormat="false" ht="26.85" hidden="false" customHeight="false" outlineLevel="0" collapsed="false">
      <c r="A850" s="54"/>
      <c r="B850" s="228" t="s">
        <v>1684</v>
      </c>
      <c r="C850" s="229" t="n">
        <v>93008</v>
      </c>
      <c r="D850" s="228" t="s">
        <v>172</v>
      </c>
      <c r="E850" s="228" t="s">
        <v>1555</v>
      </c>
      <c r="F850" s="230" t="s">
        <v>216</v>
      </c>
      <c r="G850" s="231" t="n">
        <v>35.3</v>
      </c>
      <c r="H850" s="232" t="n">
        <f aca="false">TRUNC(L850*(1-$C$13),2)</f>
        <v>23.92</v>
      </c>
      <c r="I850" s="233" t="n">
        <f aca="false">TRUNC((H850*(1+'DADOS GERAIS'!C$19)),2)</f>
        <v>29.95</v>
      </c>
      <c r="J850" s="233" t="n">
        <f aca="false">TRUNC(G850*I850,2)</f>
        <v>1057.23</v>
      </c>
      <c r="K850" s="234" t="n">
        <f aca="false">J850/$J$1092</f>
        <v>9.69403831470372E-005</v>
      </c>
      <c r="L850" s="54" t="n">
        <v>23.92</v>
      </c>
      <c r="M850" s="54"/>
      <c r="N850" s="54"/>
      <c r="O850" s="54"/>
      <c r="P850" s="54"/>
      <c r="Q850" s="54"/>
      <c r="R850" s="54"/>
      <c r="S850" s="54"/>
      <c r="T850" s="54"/>
      <c r="U850" s="54"/>
      <c r="V850" s="54"/>
      <c r="W850" s="54"/>
      <c r="X850" s="54"/>
      <c r="Y850" s="54"/>
      <c r="Z850" s="54"/>
      <c r="AA850" s="54"/>
      <c r="AB850" s="54"/>
      <c r="AC850" s="54"/>
      <c r="AD850" s="54"/>
      <c r="AE850" s="54"/>
    </row>
    <row r="851" customFormat="false" ht="26.85" hidden="false" customHeight="false" outlineLevel="0" collapsed="false">
      <c r="A851" s="54"/>
      <c r="B851" s="228" t="s">
        <v>1685</v>
      </c>
      <c r="C851" s="229" t="n">
        <v>91865</v>
      </c>
      <c r="D851" s="228" t="s">
        <v>172</v>
      </c>
      <c r="E851" s="228" t="s">
        <v>1557</v>
      </c>
      <c r="F851" s="230" t="s">
        <v>216</v>
      </c>
      <c r="G851" s="231" t="n">
        <v>28.7</v>
      </c>
      <c r="H851" s="232" t="n">
        <f aca="false">TRUNC(L851*(1-$C$13),2)</f>
        <v>23.85</v>
      </c>
      <c r="I851" s="233" t="n">
        <f aca="false">TRUNC((H851*(1+'DADOS GERAIS'!C$19)),2)</f>
        <v>29.86</v>
      </c>
      <c r="J851" s="233" t="n">
        <f aca="false">TRUNC(G851*I851,2)</f>
        <v>856.98</v>
      </c>
      <c r="K851" s="234" t="n">
        <f aca="false">J851/$J$1092</f>
        <v>7.85788991509397E-005</v>
      </c>
      <c r="L851" s="54" t="n">
        <v>23.85</v>
      </c>
      <c r="M851" s="54"/>
      <c r="N851" s="54"/>
      <c r="O851" s="54"/>
      <c r="P851" s="54"/>
      <c r="Q851" s="54"/>
      <c r="R851" s="54"/>
      <c r="S851" s="54"/>
      <c r="T851" s="54"/>
      <c r="U851" s="54"/>
      <c r="V851" s="54"/>
      <c r="W851" s="54"/>
      <c r="X851" s="54"/>
      <c r="Y851" s="54"/>
      <c r="Z851" s="54"/>
      <c r="AA851" s="54"/>
      <c r="AB851" s="54"/>
      <c r="AC851" s="54"/>
      <c r="AD851" s="54"/>
      <c r="AE851" s="54"/>
    </row>
    <row r="852" customFormat="false" ht="14.25" hidden="false" customHeight="false" outlineLevel="0" collapsed="false">
      <c r="A852" s="54"/>
      <c r="B852" s="228" t="s">
        <v>1686</v>
      </c>
      <c r="C852" s="229" t="s">
        <v>1687</v>
      </c>
      <c r="D852" s="228" t="s">
        <v>161</v>
      </c>
      <c r="E852" s="228" t="s">
        <v>1688</v>
      </c>
      <c r="F852" s="230" t="s">
        <v>174</v>
      </c>
      <c r="G852" s="231" t="n">
        <v>37</v>
      </c>
      <c r="H852" s="232" t="n">
        <f aca="false">TRUNC(L852*(1-$C$13),2)</f>
        <v>24.56</v>
      </c>
      <c r="I852" s="233" t="n">
        <f aca="false">TRUNC((H852*(1+'DADOS GERAIS'!C$19)),2)</f>
        <v>30.75</v>
      </c>
      <c r="J852" s="233" t="n">
        <f aca="false">TRUNC(G852*I852,2)</f>
        <v>1137.75</v>
      </c>
      <c r="K852" s="234" t="n">
        <f aca="false">J852/$J$1092</f>
        <v>0.000104323487723146</v>
      </c>
      <c r="L852" s="54" t="n">
        <v>24.56</v>
      </c>
      <c r="M852" s="54"/>
      <c r="N852" s="54"/>
      <c r="O852" s="54"/>
      <c r="P852" s="54"/>
      <c r="Q852" s="54"/>
      <c r="R852" s="54"/>
      <c r="S852" s="54"/>
      <c r="T852" s="54"/>
      <c r="U852" s="54"/>
      <c r="V852" s="54"/>
      <c r="W852" s="54"/>
      <c r="X852" s="54"/>
      <c r="Y852" s="54"/>
      <c r="Z852" s="54"/>
      <c r="AA852" s="54"/>
      <c r="AB852" s="54"/>
      <c r="AC852" s="54"/>
      <c r="AD852" s="54"/>
      <c r="AE852" s="54"/>
    </row>
    <row r="853" customFormat="false" ht="14.25" hidden="false" customHeight="false" outlineLevel="0" collapsed="false">
      <c r="A853" s="54"/>
      <c r="B853" s="222" t="n">
        <v>20</v>
      </c>
      <c r="C853" s="222"/>
      <c r="D853" s="222"/>
      <c r="E853" s="222" t="s">
        <v>1689</v>
      </c>
      <c r="F853" s="222"/>
      <c r="G853" s="223"/>
      <c r="H853" s="224"/>
      <c r="I853" s="222"/>
      <c r="J853" s="225" t="n">
        <f aca="false">J854+J857+J866+J868</f>
        <v>402742.34</v>
      </c>
      <c r="K853" s="239" t="n">
        <f aca="false">J853/$J$1092</f>
        <v>0.0369285744342615</v>
      </c>
      <c r="L853" s="54"/>
      <c r="M853" s="54"/>
      <c r="N853" s="54"/>
      <c r="O853" s="54"/>
      <c r="P853" s="54"/>
      <c r="Q853" s="54"/>
      <c r="R853" s="54"/>
      <c r="S853" s="54"/>
      <c r="T853" s="54"/>
      <c r="U853" s="54"/>
      <c r="V853" s="54"/>
      <c r="W853" s="54"/>
      <c r="X853" s="54"/>
      <c r="Y853" s="54"/>
      <c r="Z853" s="54"/>
      <c r="AA853" s="54"/>
      <c r="AB853" s="54"/>
      <c r="AC853" s="54"/>
      <c r="AD853" s="54"/>
      <c r="AE853" s="54"/>
    </row>
    <row r="854" customFormat="false" ht="14.25" hidden="false" customHeight="false" outlineLevel="0" collapsed="false">
      <c r="A854" s="54"/>
      <c r="B854" s="222" t="s">
        <v>1690</v>
      </c>
      <c r="C854" s="222"/>
      <c r="D854" s="222"/>
      <c r="E854" s="222" t="s">
        <v>1691</v>
      </c>
      <c r="F854" s="222"/>
      <c r="G854" s="223"/>
      <c r="H854" s="224"/>
      <c r="I854" s="222"/>
      <c r="J854" s="225" t="n">
        <f aca="false">SUM(J855:J856)</f>
        <v>59813.75</v>
      </c>
      <c r="K854" s="239" t="n">
        <f aca="false">J854/$J$1092</f>
        <v>0.00548449045379066</v>
      </c>
      <c r="L854" s="54"/>
      <c r="M854" s="54"/>
      <c r="N854" s="54"/>
      <c r="O854" s="54"/>
      <c r="P854" s="54"/>
      <c r="Q854" s="54"/>
      <c r="R854" s="54"/>
      <c r="S854" s="54"/>
      <c r="T854" s="54"/>
      <c r="U854" s="54"/>
      <c r="V854" s="54"/>
      <c r="W854" s="54"/>
      <c r="X854" s="54"/>
      <c r="Y854" s="54"/>
      <c r="Z854" s="54"/>
      <c r="AA854" s="54"/>
      <c r="AB854" s="54"/>
      <c r="AC854" s="54"/>
      <c r="AD854" s="54"/>
      <c r="AE854" s="54"/>
    </row>
    <row r="855" customFormat="false" ht="26.85" hidden="false" customHeight="false" outlineLevel="0" collapsed="false">
      <c r="A855" s="54"/>
      <c r="B855" s="228" t="s">
        <v>1692</v>
      </c>
      <c r="C855" s="229" t="n">
        <v>94991</v>
      </c>
      <c r="D855" s="228" t="s">
        <v>172</v>
      </c>
      <c r="E855" s="228" t="s">
        <v>873</v>
      </c>
      <c r="F855" s="230" t="s">
        <v>193</v>
      </c>
      <c r="G855" s="231" t="n">
        <f aca="false">TRUNC(626.7*0.08,2)</f>
        <v>50.13</v>
      </c>
      <c r="H855" s="232" t="n">
        <f aca="false">TRUNC(L855*(1-$C$13),2)</f>
        <v>777.94</v>
      </c>
      <c r="I855" s="233" t="n">
        <f aca="false">TRUNC((H855*(1+'DADOS GERAIS'!C$19)),2)</f>
        <v>974.12</v>
      </c>
      <c r="J855" s="233" t="n">
        <f aca="false">TRUNC(G855*I855,2)</f>
        <v>48832.63</v>
      </c>
      <c r="K855" s="234" t="n">
        <f aca="false">J855/$J$1092</f>
        <v>0.00447760077019901</v>
      </c>
      <c r="L855" s="54" t="n">
        <v>777.94</v>
      </c>
      <c r="M855" s="54"/>
      <c r="N855" s="54"/>
      <c r="O855" s="54"/>
      <c r="P855" s="54"/>
      <c r="Q855" s="54"/>
      <c r="R855" s="54"/>
      <c r="S855" s="54"/>
      <c r="T855" s="54"/>
      <c r="U855" s="54"/>
      <c r="V855" s="54"/>
      <c r="W855" s="54"/>
      <c r="X855" s="54"/>
      <c r="Y855" s="54"/>
      <c r="Z855" s="54"/>
      <c r="AA855" s="54"/>
      <c r="AB855" s="54"/>
      <c r="AC855" s="54"/>
      <c r="AD855" s="54"/>
      <c r="AE855" s="54"/>
    </row>
    <row r="856" customFormat="false" ht="26.85" hidden="false" customHeight="false" outlineLevel="0" collapsed="false">
      <c r="A856" s="54"/>
      <c r="B856" s="228" t="s">
        <v>1693</v>
      </c>
      <c r="C856" s="229" t="n">
        <v>104658</v>
      </c>
      <c r="D856" s="228" t="s">
        <v>172</v>
      </c>
      <c r="E856" s="228" t="s">
        <v>1694</v>
      </c>
      <c r="F856" s="230" t="s">
        <v>189</v>
      </c>
      <c r="G856" s="231" t="n">
        <v>57.25</v>
      </c>
      <c r="H856" s="232" t="n">
        <f aca="false">TRUNC(L856*(1-$C$13),2)</f>
        <v>153.18</v>
      </c>
      <c r="I856" s="233" t="n">
        <f aca="false">TRUNC((H856*(1+'DADOS GERAIS'!C$19)),2)</f>
        <v>191.81</v>
      </c>
      <c r="J856" s="233" t="n">
        <f aca="false">TRUNC(G856*I856,2)</f>
        <v>10981.12</v>
      </c>
      <c r="K856" s="234" t="n">
        <f aca="false">J856/$J$1092</f>
        <v>0.00100688968359164</v>
      </c>
      <c r="L856" s="54" t="n">
        <v>153.18</v>
      </c>
      <c r="M856" s="54"/>
      <c r="N856" s="54"/>
      <c r="O856" s="54"/>
      <c r="P856" s="54"/>
      <c r="Q856" s="54"/>
      <c r="R856" s="54"/>
      <c r="S856" s="54"/>
      <c r="T856" s="54"/>
      <c r="U856" s="54"/>
      <c r="V856" s="54"/>
      <c r="W856" s="54"/>
      <c r="X856" s="54"/>
      <c r="Y856" s="54"/>
      <c r="Z856" s="54"/>
      <c r="AA856" s="54"/>
      <c r="AB856" s="54"/>
      <c r="AC856" s="54"/>
      <c r="AD856" s="54"/>
      <c r="AE856" s="54"/>
    </row>
    <row r="857" customFormat="false" ht="14.25" hidden="false" customHeight="false" outlineLevel="0" collapsed="false">
      <c r="A857" s="54"/>
      <c r="B857" s="222" t="s">
        <v>1695</v>
      </c>
      <c r="C857" s="222"/>
      <c r="D857" s="222"/>
      <c r="E857" s="222" t="s">
        <v>1696</v>
      </c>
      <c r="F857" s="222"/>
      <c r="G857" s="223"/>
      <c r="H857" s="224"/>
      <c r="I857" s="222"/>
      <c r="J857" s="225" t="n">
        <f aca="false">SUM(J858:J865)</f>
        <v>148298.41</v>
      </c>
      <c r="K857" s="239" t="n">
        <f aca="false">J857/$J$1092</f>
        <v>0.013597897038011</v>
      </c>
      <c r="L857" s="54"/>
      <c r="M857" s="54"/>
      <c r="N857" s="54"/>
      <c r="O857" s="54"/>
      <c r="P857" s="54"/>
      <c r="Q857" s="54"/>
      <c r="R857" s="54"/>
      <c r="S857" s="54"/>
      <c r="T857" s="54"/>
      <c r="U857" s="54"/>
      <c r="V857" s="54"/>
      <c r="W857" s="54"/>
      <c r="X857" s="54"/>
      <c r="Y857" s="54"/>
      <c r="Z857" s="54"/>
      <c r="AA857" s="54"/>
      <c r="AB857" s="54"/>
      <c r="AC857" s="54"/>
      <c r="AD857" s="54"/>
      <c r="AE857" s="54"/>
    </row>
    <row r="858" customFormat="false" ht="14.25" hidden="false" customHeight="false" outlineLevel="0" collapsed="false">
      <c r="A858" s="54"/>
      <c r="B858" s="228" t="s">
        <v>1697</v>
      </c>
      <c r="C858" s="229" t="s">
        <v>1698</v>
      </c>
      <c r="D858" s="228" t="s">
        <v>161</v>
      </c>
      <c r="E858" s="228" t="s">
        <v>1699</v>
      </c>
      <c r="F858" s="230" t="s">
        <v>193</v>
      </c>
      <c r="G858" s="231" t="n">
        <f aca="false">TRUNC((G862+364.79)*0.15,2)</f>
        <v>133.48</v>
      </c>
      <c r="H858" s="232" t="n">
        <f aca="false">TRUNC(L858*(1-$C$13),2)</f>
        <v>74.11</v>
      </c>
      <c r="I858" s="233" t="n">
        <f aca="false">TRUNC((H858*(1+'DADOS GERAIS'!C$19)),2)</f>
        <v>92.79</v>
      </c>
      <c r="J858" s="233" t="n">
        <f aca="false">TRUNC(G858*I858,2)</f>
        <v>12385.6</v>
      </c>
      <c r="K858" s="234" t="n">
        <f aca="false">J858/$J$1092</f>
        <v>0.00113567039291918</v>
      </c>
      <c r="L858" s="54" t="n">
        <v>74.11</v>
      </c>
      <c r="M858" s="54"/>
      <c r="N858" s="54"/>
      <c r="O858" s="54"/>
      <c r="P858" s="54"/>
      <c r="Q858" s="54"/>
      <c r="R858" s="54"/>
      <c r="S858" s="54"/>
      <c r="T858" s="54"/>
      <c r="U858" s="54"/>
      <c r="V858" s="54"/>
      <c r="W858" s="54"/>
      <c r="X858" s="54"/>
      <c r="Y858" s="54"/>
      <c r="Z858" s="54"/>
      <c r="AA858" s="54"/>
      <c r="AB858" s="54"/>
      <c r="AC858" s="54"/>
      <c r="AD858" s="54"/>
      <c r="AE858" s="54"/>
    </row>
    <row r="859" customFormat="false" ht="26.85" hidden="false" customHeight="false" outlineLevel="0" collapsed="false">
      <c r="A859" s="54"/>
      <c r="B859" s="228" t="s">
        <v>1700</v>
      </c>
      <c r="C859" s="229" t="n">
        <v>105730</v>
      </c>
      <c r="D859" s="228" t="s">
        <v>172</v>
      </c>
      <c r="E859" s="228" t="s">
        <v>1701</v>
      </c>
      <c r="F859" s="230" t="s">
        <v>193</v>
      </c>
      <c r="G859" s="231" t="n">
        <f aca="false">TRUNC((G862+364.79)*0.1,2)</f>
        <v>88.99</v>
      </c>
      <c r="H859" s="232" t="n">
        <f aca="false">TRUNC(L859*(1-$C$13),2)</f>
        <v>169.67</v>
      </c>
      <c r="I859" s="233" t="n">
        <f aca="false">TRUNC((H859*(1+'DADOS GERAIS'!C$19)),2)</f>
        <v>212.45</v>
      </c>
      <c r="J859" s="233" t="n">
        <f aca="false">TRUNC(G859*I859,2)</f>
        <v>18905.92</v>
      </c>
      <c r="K859" s="234" t="n">
        <f aca="false">J859/$J$1092</f>
        <v>0.00173353681653683</v>
      </c>
      <c r="L859" s="54" t="n">
        <v>169.67</v>
      </c>
      <c r="M859" s="54"/>
      <c r="N859" s="54"/>
      <c r="O859" s="54"/>
      <c r="P859" s="54"/>
      <c r="Q859" s="54"/>
      <c r="R859" s="54"/>
      <c r="S859" s="54"/>
      <c r="T859" s="54"/>
      <c r="U859" s="54"/>
      <c r="V859" s="54"/>
      <c r="W859" s="54"/>
      <c r="X859" s="54"/>
      <c r="Y859" s="54"/>
      <c r="Z859" s="54"/>
      <c r="AA859" s="54"/>
      <c r="AB859" s="54"/>
      <c r="AC859" s="54"/>
      <c r="AD859" s="54"/>
      <c r="AE859" s="54"/>
    </row>
    <row r="860" customFormat="false" ht="14.25" hidden="false" customHeight="false" outlineLevel="0" collapsed="false">
      <c r="A860" s="54"/>
      <c r="B860" s="228" t="s">
        <v>1702</v>
      </c>
      <c r="C860" s="229" t="s">
        <v>1703</v>
      </c>
      <c r="D860" s="228" t="s">
        <v>161</v>
      </c>
      <c r="E860" s="228" t="s">
        <v>1704</v>
      </c>
      <c r="F860" s="230" t="s">
        <v>1705</v>
      </c>
      <c r="G860" s="231" t="n">
        <f aca="false">ROUNDUP(((G858+G859)*1.1867)*75,1)</f>
        <v>19800.4</v>
      </c>
      <c r="H860" s="232" t="n">
        <f aca="false">TRUNC(L860*(1-$C$13),2)</f>
        <v>1.09</v>
      </c>
      <c r="I860" s="233" t="n">
        <f aca="false">TRUNC((H860*(1+'DADOS GERAIS'!C$19)),2)</f>
        <v>1.36</v>
      </c>
      <c r="J860" s="233" t="n">
        <f aca="false">TRUNC(G860*I860,2)</f>
        <v>26928.54</v>
      </c>
      <c r="K860" s="234" t="n">
        <f aca="false">J860/$J$1092</f>
        <v>0.0024691533395669</v>
      </c>
      <c r="L860" s="54" t="n">
        <v>1.09</v>
      </c>
      <c r="M860" s="54"/>
      <c r="N860" s="54"/>
      <c r="O860" s="54"/>
      <c r="P860" s="54"/>
      <c r="Q860" s="54"/>
      <c r="R860" s="54"/>
      <c r="S860" s="54"/>
      <c r="T860" s="54"/>
      <c r="U860" s="54"/>
      <c r="V860" s="54"/>
      <c r="W860" s="54"/>
      <c r="X860" s="54"/>
      <c r="Y860" s="54"/>
      <c r="Z860" s="54"/>
      <c r="AA860" s="54"/>
      <c r="AB860" s="54"/>
      <c r="AC860" s="54"/>
      <c r="AD860" s="54"/>
      <c r="AE860" s="54"/>
    </row>
    <row r="861" customFormat="false" ht="39.55" hidden="false" customHeight="false" outlineLevel="0" collapsed="false">
      <c r="A861" s="54"/>
      <c r="B861" s="228" t="s">
        <v>1706</v>
      </c>
      <c r="C861" s="229" t="n">
        <v>94273</v>
      </c>
      <c r="D861" s="228" t="s">
        <v>172</v>
      </c>
      <c r="E861" s="228" t="s">
        <v>1707</v>
      </c>
      <c r="F861" s="230" t="s">
        <v>216</v>
      </c>
      <c r="G861" s="231" t="n">
        <v>294.1</v>
      </c>
      <c r="H861" s="232" t="n">
        <f aca="false">TRUNC(L861*(1-$C$13),2)</f>
        <v>50.36</v>
      </c>
      <c r="I861" s="233" t="n">
        <f aca="false">TRUNC((H861*(1+'DADOS GERAIS'!C$19)),2)</f>
        <v>63.06</v>
      </c>
      <c r="J861" s="233" t="n">
        <f aca="false">TRUNC(G861*I861,2)</f>
        <v>18545.94</v>
      </c>
      <c r="K861" s="234" t="n">
        <f aca="false">J861/$J$1092</f>
        <v>0.00170052924096172</v>
      </c>
      <c r="L861" s="54" t="n">
        <v>50.36</v>
      </c>
      <c r="M861" s="54"/>
      <c r="N861" s="54"/>
      <c r="O861" s="54"/>
      <c r="P861" s="54"/>
      <c r="Q861" s="54"/>
      <c r="R861" s="54"/>
      <c r="S861" s="54"/>
      <c r="T861" s="54"/>
      <c r="U861" s="54"/>
      <c r="V861" s="54"/>
      <c r="W861" s="54"/>
      <c r="X861" s="54"/>
      <c r="Y861" s="54"/>
      <c r="Z861" s="54"/>
      <c r="AA861" s="54"/>
      <c r="AB861" s="54"/>
      <c r="AC861" s="54"/>
      <c r="AD861" s="54"/>
      <c r="AE861" s="54"/>
    </row>
    <row r="862" customFormat="false" ht="26.85" hidden="false" customHeight="false" outlineLevel="0" collapsed="false">
      <c r="A862" s="54"/>
      <c r="B862" s="228" t="s">
        <v>1708</v>
      </c>
      <c r="C862" s="229" t="n">
        <v>92404</v>
      </c>
      <c r="D862" s="228" t="s">
        <v>172</v>
      </c>
      <c r="E862" s="228" t="s">
        <v>1709</v>
      </c>
      <c r="F862" s="230" t="s">
        <v>189</v>
      </c>
      <c r="G862" s="231" t="n">
        <f aca="false">361.37+163.76</f>
        <v>525.13</v>
      </c>
      <c r="H862" s="232" t="n">
        <f aca="false">TRUNC(L862*(1-$C$13),2)</f>
        <v>81.27</v>
      </c>
      <c r="I862" s="233" t="n">
        <f aca="false">TRUNC((H862*(1+'DADOS GERAIS'!C$19)),2)</f>
        <v>101.76</v>
      </c>
      <c r="J862" s="233" t="n">
        <f aca="false">TRUNC(G862*I862,2)</f>
        <v>53437.22</v>
      </c>
      <c r="K862" s="234" t="n">
        <f aca="false">J862/$J$1092</f>
        <v>0.00489980853845665</v>
      </c>
      <c r="L862" s="54" t="n">
        <v>81.27</v>
      </c>
      <c r="M862" s="54"/>
      <c r="N862" s="54"/>
      <c r="O862" s="54"/>
      <c r="P862" s="54"/>
      <c r="Q862" s="54"/>
      <c r="R862" s="54"/>
      <c r="S862" s="54"/>
      <c r="T862" s="54"/>
      <c r="U862" s="54"/>
      <c r="V862" s="54"/>
      <c r="W862" s="54"/>
      <c r="X862" s="54"/>
      <c r="Y862" s="54"/>
      <c r="Z862" s="54"/>
      <c r="AA862" s="54"/>
      <c r="AB862" s="54"/>
      <c r="AC862" s="54"/>
      <c r="AD862" s="54"/>
      <c r="AE862" s="54"/>
    </row>
    <row r="863" customFormat="false" ht="14.25" hidden="false" customHeight="false" outlineLevel="0" collapsed="false">
      <c r="A863" s="54"/>
      <c r="B863" s="228" t="s">
        <v>1710</v>
      </c>
      <c r="C863" s="229" t="n">
        <v>5914434</v>
      </c>
      <c r="D863" s="228" t="s">
        <v>1711</v>
      </c>
      <c r="E863" s="228" t="s">
        <v>1712</v>
      </c>
      <c r="F863" s="230" t="s">
        <v>1713</v>
      </c>
      <c r="G863" s="231" t="n">
        <f aca="false">ROUNDUP(((G862*172)/1000)*115,1)</f>
        <v>10387.1</v>
      </c>
      <c r="H863" s="232" t="n">
        <f aca="false">TRUNC(L863*(1-$C$13),2)</f>
        <v>0.81</v>
      </c>
      <c r="I863" s="233" t="n">
        <f aca="false">TRUNC((H863*(1+'DADOS GERAIS'!C$19)),2)</f>
        <v>1.01</v>
      </c>
      <c r="J863" s="233" t="n">
        <f aca="false">TRUNC(G863*I863,2)</f>
        <v>10490.97</v>
      </c>
      <c r="K863" s="234" t="n">
        <f aca="false">J863/$J$1092</f>
        <v>0.000961946455723043</v>
      </c>
      <c r="L863" s="54" t="n">
        <v>0.81</v>
      </c>
      <c r="M863" s="54"/>
      <c r="N863" s="54"/>
      <c r="O863" s="54"/>
      <c r="P863" s="54"/>
      <c r="Q863" s="54"/>
      <c r="R863" s="54"/>
      <c r="S863" s="54"/>
      <c r="T863" s="54"/>
      <c r="U863" s="54"/>
      <c r="V863" s="54"/>
      <c r="W863" s="54"/>
      <c r="X863" s="54"/>
      <c r="Y863" s="54"/>
      <c r="Z863" s="54"/>
      <c r="AA863" s="54"/>
      <c r="AB863" s="54"/>
      <c r="AC863" s="54"/>
      <c r="AD863" s="54"/>
      <c r="AE863" s="54"/>
    </row>
    <row r="864" customFormat="false" ht="14.25" hidden="false" customHeight="false" outlineLevel="0" collapsed="false">
      <c r="A864" s="54"/>
      <c r="B864" s="228" t="s">
        <v>1714</v>
      </c>
      <c r="C864" s="229" t="n">
        <v>172356</v>
      </c>
      <c r="D864" s="228" t="s">
        <v>453</v>
      </c>
      <c r="E864" s="228" t="s">
        <v>1715</v>
      </c>
      <c r="F864" s="230" t="s">
        <v>167</v>
      </c>
      <c r="G864" s="231" t="n">
        <v>18.8</v>
      </c>
      <c r="H864" s="232" t="n">
        <f aca="false">TRUNC(L864*(1-$C$13),2)</f>
        <v>282.04</v>
      </c>
      <c r="I864" s="233" t="n">
        <f aca="false">TRUNC((H864*(1+'DADOS GERAIS'!C$19)),2)</f>
        <v>353.16</v>
      </c>
      <c r="J864" s="233" t="n">
        <f aca="false">TRUNC(G864*I864,2)</f>
        <v>6639.4</v>
      </c>
      <c r="K864" s="234" t="n">
        <f aca="false">J864/$J$1092</f>
        <v>0.000608785202715056</v>
      </c>
      <c r="L864" s="54" t="n">
        <v>282.04</v>
      </c>
      <c r="M864" s="54"/>
      <c r="N864" s="54"/>
      <c r="O864" s="54"/>
      <c r="P864" s="54"/>
      <c r="Q864" s="54"/>
      <c r="R864" s="54"/>
      <c r="S864" s="54"/>
      <c r="T864" s="54"/>
      <c r="U864" s="54"/>
      <c r="V864" s="54"/>
      <c r="W864" s="54"/>
      <c r="X864" s="54"/>
      <c r="Y864" s="54"/>
      <c r="Z864" s="54"/>
      <c r="AA864" s="54"/>
      <c r="AB864" s="54"/>
      <c r="AC864" s="54"/>
      <c r="AD864" s="54"/>
      <c r="AE864" s="54"/>
    </row>
    <row r="865" customFormat="false" ht="26.85" hidden="false" customHeight="false" outlineLevel="0" collapsed="false">
      <c r="A865" s="54"/>
      <c r="B865" s="228" t="s">
        <v>1716</v>
      </c>
      <c r="C865" s="229" t="n">
        <v>103312</v>
      </c>
      <c r="D865" s="228" t="s">
        <v>172</v>
      </c>
      <c r="E865" s="228" t="s">
        <v>1717</v>
      </c>
      <c r="F865" s="230" t="s">
        <v>174</v>
      </c>
      <c r="G865" s="231" t="n">
        <v>19</v>
      </c>
      <c r="H865" s="232" t="n">
        <f aca="false">TRUNC(L865*(1-$C$13),2)</f>
        <v>40.56</v>
      </c>
      <c r="I865" s="233" t="n">
        <f aca="false">TRUNC((H865*(1+'DADOS GERAIS'!C$19)),2)</f>
        <v>50.78</v>
      </c>
      <c r="J865" s="233" t="n">
        <f aca="false">TRUNC(G865*I865,2)</f>
        <v>964.82</v>
      </c>
      <c r="K865" s="234" t="n">
        <f aca="false">J865/$J$1092</f>
        <v>8.84670511316596E-005</v>
      </c>
      <c r="L865" s="54" t="n">
        <v>40.56</v>
      </c>
      <c r="M865" s="54"/>
      <c r="N865" s="54"/>
      <c r="O865" s="54"/>
      <c r="P865" s="54"/>
      <c r="Q865" s="54"/>
      <c r="R865" s="54"/>
      <c r="S865" s="54"/>
      <c r="T865" s="54"/>
      <c r="U865" s="54"/>
      <c r="V865" s="54"/>
      <c r="W865" s="54"/>
      <c r="X865" s="54"/>
      <c r="Y865" s="54"/>
      <c r="Z865" s="54"/>
      <c r="AA865" s="54"/>
      <c r="AB865" s="54"/>
      <c r="AC865" s="54"/>
      <c r="AD865" s="54"/>
      <c r="AE865" s="54"/>
    </row>
    <row r="866" customFormat="false" ht="14.25" hidden="false" customHeight="false" outlineLevel="0" collapsed="false">
      <c r="A866" s="54"/>
      <c r="B866" s="222" t="s">
        <v>1718</v>
      </c>
      <c r="C866" s="222"/>
      <c r="D866" s="222"/>
      <c r="E866" s="222" t="s">
        <v>1719</v>
      </c>
      <c r="F866" s="222"/>
      <c r="G866" s="223"/>
      <c r="H866" s="224"/>
      <c r="I866" s="222"/>
      <c r="J866" s="225" t="n">
        <f aca="false">SUM(J867)</f>
        <v>17607.22</v>
      </c>
      <c r="K866" s="239" t="n">
        <f aca="false">J866/$J$1092</f>
        <v>0.00161445537201383</v>
      </c>
      <c r="L866" s="54"/>
      <c r="M866" s="54"/>
      <c r="N866" s="54"/>
      <c r="O866" s="54"/>
      <c r="P866" s="54"/>
      <c r="Q866" s="54"/>
      <c r="R866" s="54"/>
      <c r="S866" s="54"/>
      <c r="T866" s="54"/>
      <c r="U866" s="54"/>
      <c r="V866" s="54"/>
      <c r="W866" s="54"/>
      <c r="X866" s="54"/>
      <c r="Y866" s="54"/>
      <c r="Z866" s="54"/>
      <c r="AA866" s="54"/>
      <c r="AB866" s="54"/>
      <c r="AC866" s="54"/>
      <c r="AD866" s="54"/>
      <c r="AE866" s="54"/>
    </row>
    <row r="867" customFormat="false" ht="14.25" hidden="false" customHeight="false" outlineLevel="0" collapsed="false">
      <c r="A867" s="54"/>
      <c r="B867" s="228" t="s">
        <v>1720</v>
      </c>
      <c r="C867" s="229" t="s">
        <v>1721</v>
      </c>
      <c r="D867" s="228" t="s">
        <v>161</v>
      </c>
      <c r="E867" s="228" t="s">
        <v>1722</v>
      </c>
      <c r="F867" s="230" t="s">
        <v>216</v>
      </c>
      <c r="G867" s="231" t="n">
        <v>20.35</v>
      </c>
      <c r="H867" s="232" t="n">
        <f aca="false">TRUNC(L867*(1-$C$13),2)</f>
        <v>690.97</v>
      </c>
      <c r="I867" s="233" t="n">
        <f aca="false">TRUNC((H867*(1+'DADOS GERAIS'!C$19)),2)</f>
        <v>865.22</v>
      </c>
      <c r="J867" s="233" t="n">
        <f aca="false">TRUNC(G867*I867,2)</f>
        <v>17607.22</v>
      </c>
      <c r="K867" s="234" t="n">
        <f aca="false">J867/$J$1092</f>
        <v>0.00161445537201383</v>
      </c>
      <c r="L867" s="54" t="n">
        <v>690.97</v>
      </c>
      <c r="M867" s="54"/>
      <c r="N867" s="54"/>
      <c r="O867" s="54"/>
      <c r="P867" s="54"/>
      <c r="Q867" s="54"/>
      <c r="R867" s="54"/>
      <c r="S867" s="54"/>
      <c r="T867" s="54"/>
      <c r="U867" s="54"/>
      <c r="V867" s="54"/>
      <c r="W867" s="54"/>
      <c r="X867" s="54"/>
      <c r="Y867" s="54"/>
      <c r="Z867" s="54"/>
      <c r="AA867" s="54"/>
      <c r="AB867" s="54"/>
      <c r="AC867" s="54"/>
      <c r="AD867" s="54"/>
      <c r="AE867" s="54"/>
    </row>
    <row r="868" customFormat="false" ht="14.25" hidden="false" customHeight="false" outlineLevel="0" collapsed="false">
      <c r="A868" s="54"/>
      <c r="B868" s="222" t="s">
        <v>1723</v>
      </c>
      <c r="C868" s="222"/>
      <c r="D868" s="222"/>
      <c r="E868" s="222" t="s">
        <v>1724</v>
      </c>
      <c r="F868" s="222"/>
      <c r="G868" s="223"/>
      <c r="H868" s="224"/>
      <c r="I868" s="222"/>
      <c r="J868" s="225" t="n">
        <f aca="false">SUM(J869)</f>
        <v>177022.96</v>
      </c>
      <c r="K868" s="239" t="n">
        <f aca="false">J868/$J$1092</f>
        <v>0.016231731570446</v>
      </c>
      <c r="L868" s="54"/>
      <c r="M868" s="54"/>
      <c r="N868" s="54"/>
      <c r="O868" s="54"/>
      <c r="P868" s="54"/>
      <c r="Q868" s="54"/>
      <c r="R868" s="54"/>
      <c r="S868" s="54"/>
      <c r="T868" s="54"/>
      <c r="U868" s="54"/>
      <c r="V868" s="54"/>
      <c r="W868" s="54"/>
      <c r="X868" s="54"/>
      <c r="Y868" s="54"/>
      <c r="Z868" s="54"/>
      <c r="AA868" s="54"/>
      <c r="AB868" s="54"/>
      <c r="AC868" s="54"/>
      <c r="AD868" s="54"/>
      <c r="AE868" s="54"/>
    </row>
    <row r="869" customFormat="false" ht="14.25" hidden="false" customHeight="false" outlineLevel="0" collapsed="false">
      <c r="A869" s="54"/>
      <c r="B869" s="228" t="s">
        <v>1725</v>
      </c>
      <c r="C869" s="229" t="s">
        <v>1726</v>
      </c>
      <c r="D869" s="228" t="s">
        <v>161</v>
      </c>
      <c r="E869" s="228" t="s">
        <v>1727</v>
      </c>
      <c r="F869" s="230" t="s">
        <v>216</v>
      </c>
      <c r="G869" s="231" t="n">
        <f aca="false">TRUNC(41.3+79.7+57.6,2)</f>
        <v>178.6</v>
      </c>
      <c r="H869" s="232" t="n">
        <f aca="false">TRUNC(L869*(1-$C$13),2)</f>
        <v>791.55</v>
      </c>
      <c r="I869" s="233" t="n">
        <f aca="false">TRUNC((H869*(1+'DADOS GERAIS'!C$19)),2)</f>
        <v>991.17</v>
      </c>
      <c r="J869" s="233" t="n">
        <f aca="false">TRUNC(G869*I869,2)</f>
        <v>177022.96</v>
      </c>
      <c r="K869" s="234" t="n">
        <f aca="false">J869/$J$1092</f>
        <v>0.016231731570446</v>
      </c>
      <c r="L869" s="54" t="n">
        <v>791.55</v>
      </c>
      <c r="M869" s="54"/>
      <c r="N869" s="54"/>
      <c r="O869" s="54"/>
      <c r="P869" s="54"/>
      <c r="Q869" s="54"/>
      <c r="R869" s="54"/>
      <c r="S869" s="54"/>
      <c r="T869" s="54"/>
      <c r="U869" s="54"/>
      <c r="V869" s="54"/>
      <c r="W869" s="54"/>
      <c r="X869" s="54"/>
      <c r="Y869" s="54"/>
      <c r="Z869" s="54"/>
      <c r="AA869" s="54"/>
      <c r="AB869" s="54"/>
      <c r="AC869" s="54"/>
      <c r="AD869" s="54"/>
      <c r="AE869" s="54"/>
    </row>
    <row r="870" customFormat="false" ht="14.25" hidden="false" customHeight="false" outlineLevel="0" collapsed="false">
      <c r="A870" s="54"/>
      <c r="B870" s="222" t="n">
        <v>21</v>
      </c>
      <c r="C870" s="222"/>
      <c r="D870" s="222"/>
      <c r="E870" s="222" t="s">
        <v>1728</v>
      </c>
      <c r="F870" s="222"/>
      <c r="G870" s="223"/>
      <c r="H870" s="224"/>
      <c r="I870" s="222"/>
      <c r="J870" s="225" t="n">
        <f aca="false">SUM(J871:J872)</f>
        <v>17957.31</v>
      </c>
      <c r="K870" s="239" t="n">
        <f aca="false">J870/$J$1092</f>
        <v>0.00164655610575761</v>
      </c>
      <c r="L870" s="54"/>
      <c r="M870" s="54"/>
      <c r="N870" s="54"/>
      <c r="O870" s="54"/>
      <c r="P870" s="54"/>
      <c r="Q870" s="54"/>
      <c r="R870" s="54"/>
      <c r="S870" s="54"/>
      <c r="T870" s="54"/>
      <c r="U870" s="54"/>
      <c r="V870" s="54"/>
      <c r="W870" s="54"/>
      <c r="X870" s="54"/>
      <c r="Y870" s="54"/>
      <c r="Z870" s="54"/>
      <c r="AA870" s="54"/>
      <c r="AB870" s="54"/>
      <c r="AC870" s="54"/>
      <c r="AD870" s="54"/>
      <c r="AE870" s="54"/>
    </row>
    <row r="871" customFormat="false" ht="14.25" hidden="false" customHeight="false" outlineLevel="0" collapsed="false">
      <c r="A871" s="54"/>
      <c r="B871" s="228" t="s">
        <v>1729</v>
      </c>
      <c r="C871" s="253" t="s">
        <v>1730</v>
      </c>
      <c r="D871" s="244" t="s">
        <v>161</v>
      </c>
      <c r="E871" s="228" t="s">
        <v>1731</v>
      </c>
      <c r="F871" s="230" t="s">
        <v>167</v>
      </c>
      <c r="G871" s="255" t="n">
        <v>1945.96</v>
      </c>
      <c r="H871" s="232" t="n">
        <f aca="false">TRUNC(L871*(1-$C$13),2)</f>
        <v>4.59</v>
      </c>
      <c r="I871" s="233" t="n">
        <f aca="false">TRUNC((H871*(1+'DADOS GERAIS'!C$19)),2)</f>
        <v>5.74</v>
      </c>
      <c r="J871" s="233" t="n">
        <f aca="false">TRUNC(G871*I871,2)</f>
        <v>11169.81</v>
      </c>
      <c r="K871" s="234" t="n">
        <f aca="false">J871/$J$1092</f>
        <v>0.00102419119877378</v>
      </c>
      <c r="L871" s="54" t="n">
        <v>4.59</v>
      </c>
      <c r="M871" s="54"/>
      <c r="N871" s="54"/>
      <c r="O871" s="54"/>
      <c r="P871" s="54"/>
      <c r="Q871" s="54"/>
      <c r="R871" s="54"/>
      <c r="S871" s="54"/>
      <c r="T871" s="54"/>
      <c r="U871" s="54"/>
      <c r="V871" s="54"/>
      <c r="W871" s="54"/>
      <c r="X871" s="54"/>
      <c r="Y871" s="54"/>
      <c r="Z871" s="54"/>
      <c r="AA871" s="54"/>
      <c r="AB871" s="54"/>
      <c r="AC871" s="54"/>
      <c r="AD871" s="54"/>
      <c r="AE871" s="54"/>
    </row>
    <row r="872" customFormat="false" ht="14.25" hidden="false" customHeight="false" outlineLevel="0" collapsed="false">
      <c r="A872" s="54"/>
      <c r="B872" s="228" t="s">
        <v>1732</v>
      </c>
      <c r="C872" s="253" t="s">
        <v>1733</v>
      </c>
      <c r="D872" s="244" t="s">
        <v>161</v>
      </c>
      <c r="E872" s="228" t="s">
        <v>1734</v>
      </c>
      <c r="F872" s="230" t="s">
        <v>167</v>
      </c>
      <c r="G872" s="255" t="n">
        <f aca="false">G871/5</f>
        <v>389.192</v>
      </c>
      <c r="H872" s="232" t="n">
        <f aca="false">TRUNC(L872*(1-$C$13),2)</f>
        <v>13.93</v>
      </c>
      <c r="I872" s="233" t="n">
        <f aca="false">TRUNC((H872*(1+'DADOS GERAIS'!C$19)),2)</f>
        <v>17.44</v>
      </c>
      <c r="J872" s="233" t="n">
        <f aca="false">TRUNC(G872*I872,2)</f>
        <v>6787.5</v>
      </c>
      <c r="K872" s="234" t="n">
        <f aca="false">J872/$J$1092</f>
        <v>0.00062236490698383</v>
      </c>
      <c r="L872" s="54" t="n">
        <v>13.93</v>
      </c>
      <c r="M872" s="54"/>
      <c r="N872" s="54"/>
      <c r="O872" s="54"/>
      <c r="P872" s="54"/>
      <c r="Q872" s="54"/>
      <c r="R872" s="54"/>
      <c r="S872" s="54"/>
      <c r="T872" s="54"/>
      <c r="U872" s="54"/>
      <c r="V872" s="54"/>
      <c r="W872" s="54"/>
      <c r="X872" s="54"/>
      <c r="Y872" s="54"/>
      <c r="Z872" s="54"/>
      <c r="AA872" s="54"/>
      <c r="AB872" s="54"/>
      <c r="AC872" s="54"/>
      <c r="AD872" s="54"/>
      <c r="AE872" s="54"/>
    </row>
    <row r="873" customFormat="false" ht="14.25" hidden="false" customHeight="false" outlineLevel="0" collapsed="false">
      <c r="A873" s="54"/>
      <c r="B873" s="222" t="n">
        <v>22</v>
      </c>
      <c r="C873" s="222"/>
      <c r="D873" s="222"/>
      <c r="E873" s="222" t="s">
        <v>1735</v>
      </c>
      <c r="F873" s="222"/>
      <c r="G873" s="223"/>
      <c r="H873" s="224"/>
      <c r="I873" s="222"/>
      <c r="J873" s="225" t="n">
        <f aca="false">J874+J909+J969+J981+J986+J995+J1009+J1020+J1039+J1042+J1047+J1052+J1054+J1072+J1082+J1086</f>
        <v>521825.8</v>
      </c>
      <c r="K873" s="239" t="n">
        <f aca="false">J873/$J$1092</f>
        <v>0.047847670788768</v>
      </c>
      <c r="L873" s="54"/>
      <c r="M873" s="54"/>
      <c r="N873" s="54"/>
      <c r="O873" s="54"/>
      <c r="P873" s="54"/>
      <c r="Q873" s="54"/>
      <c r="R873" s="54"/>
      <c r="S873" s="54"/>
      <c r="T873" s="54"/>
      <c r="U873" s="54"/>
      <c r="V873" s="54"/>
      <c r="W873" s="54"/>
      <c r="X873" s="54"/>
      <c r="Y873" s="54"/>
      <c r="Z873" s="54"/>
      <c r="AA873" s="54"/>
      <c r="AB873" s="54"/>
      <c r="AC873" s="54"/>
      <c r="AD873" s="54"/>
      <c r="AE873" s="54"/>
    </row>
    <row r="874" customFormat="false" ht="14.25" hidden="false" customHeight="false" outlineLevel="0" collapsed="false">
      <c r="A874" s="54"/>
      <c r="B874" s="222" t="s">
        <v>1736</v>
      </c>
      <c r="C874" s="222"/>
      <c r="D874" s="222"/>
      <c r="E874" s="222" t="s">
        <v>1737</v>
      </c>
      <c r="F874" s="222"/>
      <c r="G874" s="223"/>
      <c r="H874" s="224"/>
      <c r="I874" s="222"/>
      <c r="J874" s="225" t="n">
        <f aca="false">SUM(J875:J908)</f>
        <v>95191.62</v>
      </c>
      <c r="K874" s="239" t="n">
        <f aca="false">J874/$J$1092</f>
        <v>0.00872838655277203</v>
      </c>
      <c r="L874" s="54"/>
      <c r="M874" s="54"/>
      <c r="N874" s="54"/>
      <c r="O874" s="54"/>
      <c r="P874" s="54"/>
      <c r="Q874" s="54"/>
      <c r="R874" s="54"/>
      <c r="S874" s="54"/>
      <c r="T874" s="54"/>
      <c r="U874" s="54"/>
      <c r="V874" s="54"/>
      <c r="W874" s="54"/>
      <c r="X874" s="54"/>
      <c r="Y874" s="54"/>
      <c r="Z874" s="54"/>
      <c r="AA874" s="54"/>
      <c r="AB874" s="54"/>
      <c r="AC874" s="54"/>
      <c r="AD874" s="54"/>
      <c r="AE874" s="54"/>
    </row>
    <row r="875" customFormat="false" ht="14.25" hidden="false" customHeight="false" outlineLevel="0" collapsed="false">
      <c r="A875" s="54"/>
      <c r="B875" s="228" t="s">
        <v>1738</v>
      </c>
      <c r="C875" s="229" t="n">
        <v>22967</v>
      </c>
      <c r="D875" s="228" t="s">
        <v>453</v>
      </c>
      <c r="E875" s="228" t="s">
        <v>1739</v>
      </c>
      <c r="F875" s="230" t="s">
        <v>174</v>
      </c>
      <c r="G875" s="255" t="n">
        <v>6</v>
      </c>
      <c r="H875" s="232" t="n">
        <f aca="false">TRUNC(L875*(1-$C$13),2)</f>
        <v>864.42</v>
      </c>
      <c r="I875" s="233" t="n">
        <f aca="false">TRUNC((H875*(1+'DADOS GERAIS'!C$19)),2)</f>
        <v>1082.41</v>
      </c>
      <c r="J875" s="233" t="n">
        <f aca="false">TRUNC(G875*I875,2)</f>
        <v>6494.46</v>
      </c>
      <c r="K875" s="234" t="n">
        <f aca="false">J875/$J$1092</f>
        <v>0.000595495247706845</v>
      </c>
      <c r="L875" s="54" t="n">
        <v>864.42</v>
      </c>
      <c r="M875" s="54"/>
      <c r="N875" s="54"/>
      <c r="O875" s="54"/>
      <c r="P875" s="54"/>
      <c r="Q875" s="54"/>
      <c r="R875" s="54"/>
      <c r="S875" s="54"/>
      <c r="T875" s="54"/>
      <c r="U875" s="54"/>
      <c r="V875" s="54"/>
      <c r="W875" s="54"/>
      <c r="X875" s="54"/>
      <c r="Y875" s="54"/>
      <c r="Z875" s="54"/>
      <c r="AA875" s="54"/>
      <c r="AB875" s="54"/>
      <c r="AC875" s="54"/>
      <c r="AD875" s="54"/>
      <c r="AE875" s="54"/>
    </row>
    <row r="876" customFormat="false" ht="14.25" hidden="false" customHeight="false" outlineLevel="0" collapsed="false">
      <c r="A876" s="54"/>
      <c r="B876" s="228" t="s">
        <v>1740</v>
      </c>
      <c r="C876" s="229" t="s">
        <v>1741</v>
      </c>
      <c r="D876" s="228" t="s">
        <v>1742</v>
      </c>
      <c r="E876" s="228" t="s">
        <v>1743</v>
      </c>
      <c r="F876" s="230" t="s">
        <v>817</v>
      </c>
      <c r="G876" s="255" t="n">
        <v>170</v>
      </c>
      <c r="H876" s="232" t="n">
        <f aca="false">TRUNC(L876*(1-$C$13),2)</f>
        <v>20.09</v>
      </c>
      <c r="I876" s="233" t="n">
        <f aca="false">TRUNC((H876*(1+'DADOS GERAIS'!C$19)),2)</f>
        <v>25.15</v>
      </c>
      <c r="J876" s="233" t="n">
        <f aca="false">TRUNC(G876*I876,2)</f>
        <v>4275.5</v>
      </c>
      <c r="K876" s="234" t="n">
        <f aca="false">J876/$J$1092</f>
        <v>0.000392032583397329</v>
      </c>
      <c r="L876" s="54" t="n">
        <v>20.09</v>
      </c>
      <c r="M876" s="54"/>
      <c r="N876" s="54"/>
      <c r="O876" s="54"/>
      <c r="P876" s="54"/>
      <c r="Q876" s="54"/>
      <c r="R876" s="54"/>
      <c r="S876" s="54"/>
      <c r="T876" s="54"/>
      <c r="U876" s="54"/>
      <c r="V876" s="54"/>
      <c r="W876" s="54"/>
      <c r="X876" s="54"/>
      <c r="Y876" s="54"/>
      <c r="Z876" s="54"/>
      <c r="AA876" s="54"/>
      <c r="AB876" s="54"/>
      <c r="AC876" s="54"/>
      <c r="AD876" s="54"/>
      <c r="AE876" s="54"/>
    </row>
    <row r="877" customFormat="false" ht="39.55" hidden="false" customHeight="false" outlineLevel="0" collapsed="false">
      <c r="A877" s="54"/>
      <c r="B877" s="228" t="s">
        <v>1744</v>
      </c>
      <c r="C877" s="241" t="s">
        <v>1745</v>
      </c>
      <c r="D877" s="228" t="s">
        <v>161</v>
      </c>
      <c r="E877" s="228" t="s">
        <v>1746</v>
      </c>
      <c r="F877" s="230" t="s">
        <v>756</v>
      </c>
      <c r="G877" s="257" t="n">
        <v>2</v>
      </c>
      <c r="H877" s="232" t="n">
        <f aca="false">TRUNC(L877*(1-$C$13),2)</f>
        <v>2808.65</v>
      </c>
      <c r="I877" s="233" t="n">
        <f aca="false">TRUNC((H877*(1+'DADOS GERAIS'!C$19)),2)</f>
        <v>3516.96</v>
      </c>
      <c r="J877" s="233" t="n">
        <f aca="false">TRUNC(G877*I877,2)</f>
        <v>7033.92</v>
      </c>
      <c r="K877" s="234" t="n">
        <f aca="false">J877/$J$1092</f>
        <v>0.000644959847739478</v>
      </c>
      <c r="L877" s="54" t="n">
        <v>2808.65</v>
      </c>
      <c r="M877" s="54"/>
      <c r="N877" s="54"/>
      <c r="O877" s="54"/>
      <c r="P877" s="54"/>
      <c r="Q877" s="54"/>
      <c r="R877" s="54"/>
      <c r="S877" s="54"/>
      <c r="T877" s="54"/>
      <c r="U877" s="54"/>
      <c r="V877" s="54"/>
      <c r="W877" s="54"/>
      <c r="X877" s="54"/>
      <c r="Y877" s="54"/>
      <c r="Z877" s="54"/>
      <c r="AA877" s="54"/>
      <c r="AB877" s="54"/>
      <c r="AC877" s="54"/>
      <c r="AD877" s="54"/>
      <c r="AE877" s="54"/>
    </row>
    <row r="878" customFormat="false" ht="26.85" hidden="false" customHeight="false" outlineLevel="0" collapsed="false">
      <c r="A878" s="54"/>
      <c r="B878" s="228" t="s">
        <v>1747</v>
      </c>
      <c r="C878" s="229" t="n">
        <v>1201008109</v>
      </c>
      <c r="D878" s="228" t="s">
        <v>1278</v>
      </c>
      <c r="E878" s="228" t="s">
        <v>1748</v>
      </c>
      <c r="F878" s="230" t="s">
        <v>174</v>
      </c>
      <c r="G878" s="255" t="n">
        <v>5</v>
      </c>
      <c r="H878" s="232" t="n">
        <f aca="false">TRUNC(L878*(1-$C$13),2)</f>
        <v>2500.01</v>
      </c>
      <c r="I878" s="233" t="n">
        <f aca="false">TRUNC((H878*(1+'DADOS GERAIS'!C$19)),2)</f>
        <v>3130.48</v>
      </c>
      <c r="J878" s="233" t="n">
        <f aca="false">TRUNC(G878*I878,2)</f>
        <v>15652.4</v>
      </c>
      <c r="K878" s="234" t="n">
        <f aca="false">J878/$J$1092</f>
        <v>0.0014352124449464</v>
      </c>
      <c r="L878" s="54" t="n">
        <v>2500.01</v>
      </c>
      <c r="M878" s="54"/>
      <c r="N878" s="54"/>
      <c r="O878" s="54"/>
      <c r="P878" s="54"/>
      <c r="Q878" s="54"/>
      <c r="R878" s="54"/>
      <c r="S878" s="54"/>
      <c r="T878" s="54"/>
      <c r="U878" s="54"/>
      <c r="V878" s="54"/>
      <c r="W878" s="54"/>
      <c r="X878" s="54"/>
      <c r="Y878" s="54"/>
      <c r="Z878" s="54"/>
      <c r="AA878" s="54"/>
      <c r="AB878" s="54"/>
      <c r="AC878" s="54"/>
      <c r="AD878" s="54"/>
      <c r="AE878" s="54"/>
    </row>
    <row r="879" customFormat="false" ht="26.85" hidden="false" customHeight="false" outlineLevel="0" collapsed="false">
      <c r="A879" s="54"/>
      <c r="B879" s="228" t="s">
        <v>1749</v>
      </c>
      <c r="C879" s="229" t="n">
        <v>1201008111</v>
      </c>
      <c r="D879" s="228" t="s">
        <v>1278</v>
      </c>
      <c r="E879" s="228" t="s">
        <v>1750</v>
      </c>
      <c r="F879" s="230" t="s">
        <v>174</v>
      </c>
      <c r="G879" s="255" t="n">
        <v>1</v>
      </c>
      <c r="H879" s="232" t="n">
        <f aca="false">TRUNC(L879*(1-$C$13),2)</f>
        <v>3158.77</v>
      </c>
      <c r="I879" s="233" t="n">
        <f aca="false">TRUNC((H879*(1+'DADOS GERAIS'!C$19)),2)</f>
        <v>3955.37</v>
      </c>
      <c r="J879" s="233" t="n">
        <f aca="false">TRUNC(G879*I879,2)</f>
        <v>3955.37</v>
      </c>
      <c r="K879" s="234" t="n">
        <f aca="false">J879/$J$1092</f>
        <v>0.000362678966060646</v>
      </c>
      <c r="L879" s="54" t="n">
        <v>3158.77</v>
      </c>
      <c r="M879" s="54"/>
      <c r="N879" s="54"/>
      <c r="O879" s="54"/>
      <c r="P879" s="54"/>
      <c r="Q879" s="54"/>
      <c r="R879" s="54"/>
      <c r="S879" s="54"/>
      <c r="T879" s="54"/>
      <c r="U879" s="54"/>
      <c r="V879" s="54"/>
      <c r="W879" s="54"/>
      <c r="X879" s="54"/>
      <c r="Y879" s="54"/>
      <c r="Z879" s="54"/>
      <c r="AA879" s="54"/>
      <c r="AB879" s="54"/>
      <c r="AC879" s="54"/>
      <c r="AD879" s="54"/>
      <c r="AE879" s="54"/>
    </row>
    <row r="880" customFormat="false" ht="14.25" hidden="false" customHeight="false" outlineLevel="0" collapsed="false">
      <c r="A880" s="54"/>
      <c r="B880" s="228" t="s">
        <v>1751</v>
      </c>
      <c r="C880" s="229" t="n">
        <v>78630</v>
      </c>
      <c r="D880" s="228" t="s">
        <v>453</v>
      </c>
      <c r="E880" s="228" t="s">
        <v>1752</v>
      </c>
      <c r="F880" s="230" t="s">
        <v>174</v>
      </c>
      <c r="G880" s="255" t="n">
        <v>14</v>
      </c>
      <c r="H880" s="232" t="n">
        <f aca="false">TRUNC(L880*(1-$C$13),2)</f>
        <v>414.28</v>
      </c>
      <c r="I880" s="233" t="n">
        <f aca="false">TRUNC((H880*(1+'DADOS GERAIS'!C$19)),2)</f>
        <v>518.75</v>
      </c>
      <c r="J880" s="233" t="n">
        <f aca="false">TRUNC(G880*I880,2)</f>
        <v>7262.5</v>
      </c>
      <c r="K880" s="234" t="n">
        <f aca="false">J880/$J$1092</f>
        <v>0.000665918988872202</v>
      </c>
      <c r="L880" s="54" t="n">
        <v>414.28</v>
      </c>
      <c r="M880" s="54"/>
      <c r="N880" s="54"/>
      <c r="O880" s="54"/>
      <c r="P880" s="54"/>
      <c r="Q880" s="54"/>
      <c r="R880" s="54"/>
      <c r="S880" s="54"/>
      <c r="T880" s="54"/>
      <c r="U880" s="54"/>
      <c r="V880" s="54"/>
      <c r="W880" s="54"/>
      <c r="X880" s="54"/>
      <c r="Y880" s="54"/>
      <c r="Z880" s="54"/>
      <c r="AA880" s="54"/>
      <c r="AB880" s="54"/>
      <c r="AC880" s="54"/>
      <c r="AD880" s="54"/>
      <c r="AE880" s="54"/>
    </row>
    <row r="881" customFormat="false" ht="14.25" hidden="false" customHeight="false" outlineLevel="0" collapsed="false">
      <c r="A881" s="54"/>
      <c r="B881" s="228" t="s">
        <v>1753</v>
      </c>
      <c r="C881" s="229" t="n">
        <v>2979</v>
      </c>
      <c r="D881" s="228" t="s">
        <v>1754</v>
      </c>
      <c r="E881" s="228" t="s">
        <v>1755</v>
      </c>
      <c r="F881" s="230" t="s">
        <v>756</v>
      </c>
      <c r="G881" s="255" t="n">
        <v>5</v>
      </c>
      <c r="H881" s="232" t="n">
        <f aca="false">TRUNC(L881*(1-$C$13),2)</f>
        <v>89.78</v>
      </c>
      <c r="I881" s="233" t="n">
        <f aca="false">TRUNC((H881*(1+'DADOS GERAIS'!C$19)),2)</f>
        <v>112.42</v>
      </c>
      <c r="J881" s="233" t="n">
        <f aca="false">TRUNC(G881*I881,2)</f>
        <v>562.1</v>
      </c>
      <c r="K881" s="234" t="n">
        <f aca="false">J881/$J$1092</f>
        <v>5.15405251146388E-005</v>
      </c>
      <c r="L881" s="54" t="n">
        <v>89.78</v>
      </c>
      <c r="M881" s="54"/>
      <c r="N881" s="54"/>
      <c r="O881" s="54"/>
      <c r="P881" s="54"/>
      <c r="Q881" s="54"/>
      <c r="R881" s="54"/>
      <c r="S881" s="54"/>
      <c r="T881" s="54"/>
      <c r="U881" s="54"/>
      <c r="V881" s="54"/>
      <c r="W881" s="54"/>
      <c r="X881" s="54"/>
      <c r="Y881" s="54"/>
      <c r="Z881" s="54"/>
      <c r="AA881" s="54"/>
      <c r="AB881" s="54"/>
      <c r="AC881" s="54"/>
      <c r="AD881" s="54"/>
      <c r="AE881" s="54"/>
    </row>
    <row r="882" customFormat="false" ht="14.25" hidden="false" customHeight="false" outlineLevel="0" collapsed="false">
      <c r="A882" s="54"/>
      <c r="B882" s="228" t="s">
        <v>1756</v>
      </c>
      <c r="C882" s="229" t="n">
        <v>2977</v>
      </c>
      <c r="D882" s="228" t="s">
        <v>1754</v>
      </c>
      <c r="E882" s="228" t="s">
        <v>1757</v>
      </c>
      <c r="F882" s="230" t="s">
        <v>756</v>
      </c>
      <c r="G882" s="255" t="n">
        <v>4</v>
      </c>
      <c r="H882" s="232" t="n">
        <f aca="false">TRUNC(L882*(1-$C$13),2)</f>
        <v>62.22</v>
      </c>
      <c r="I882" s="233" t="n">
        <f aca="false">TRUNC((H882*(1+'DADOS GERAIS'!C$19)),2)</f>
        <v>77.91</v>
      </c>
      <c r="J882" s="233" t="n">
        <f aca="false">TRUNC(G882*I882,2)</f>
        <v>311.64</v>
      </c>
      <c r="K882" s="234" t="n">
        <f aca="false">J882/$J$1092</f>
        <v>2.85751454309305E-005</v>
      </c>
      <c r="L882" s="54" t="n">
        <v>62.22</v>
      </c>
      <c r="M882" s="54"/>
      <c r="N882" s="54"/>
      <c r="O882" s="54"/>
      <c r="P882" s="54"/>
      <c r="Q882" s="54"/>
      <c r="R882" s="54"/>
      <c r="S882" s="54"/>
      <c r="T882" s="54"/>
      <c r="U882" s="54"/>
      <c r="V882" s="54"/>
      <c r="W882" s="54"/>
      <c r="X882" s="54"/>
      <c r="Y882" s="54"/>
      <c r="Z882" s="54"/>
      <c r="AA882" s="54"/>
      <c r="AB882" s="54"/>
      <c r="AC882" s="54"/>
      <c r="AD882" s="54"/>
      <c r="AE882" s="54"/>
    </row>
    <row r="883" customFormat="false" ht="14.25" hidden="false" customHeight="false" outlineLevel="0" collapsed="false">
      <c r="A883" s="54"/>
      <c r="B883" s="228" t="s">
        <v>1758</v>
      </c>
      <c r="C883" s="229" t="n">
        <v>2885</v>
      </c>
      <c r="D883" s="228" t="s">
        <v>1754</v>
      </c>
      <c r="E883" s="228" t="s">
        <v>1759</v>
      </c>
      <c r="F883" s="230" t="s">
        <v>756</v>
      </c>
      <c r="G883" s="255" t="n">
        <v>3</v>
      </c>
      <c r="H883" s="232" t="n">
        <f aca="false">TRUNC(L883*(1-$C$13),2)</f>
        <v>50</v>
      </c>
      <c r="I883" s="233" t="n">
        <f aca="false">TRUNC((H883*(1+'DADOS GERAIS'!C$19)),2)</f>
        <v>62.6</v>
      </c>
      <c r="J883" s="233" t="n">
        <f aca="false">TRUNC(G883*I883,2)</f>
        <v>187.8</v>
      </c>
      <c r="K883" s="234" t="n">
        <f aca="false">J883/$J$1092</f>
        <v>1.72199085866023E-005</v>
      </c>
      <c r="L883" s="54" t="n">
        <v>50</v>
      </c>
      <c r="M883" s="54"/>
      <c r="N883" s="54"/>
      <c r="O883" s="54"/>
      <c r="P883" s="54"/>
      <c r="Q883" s="54"/>
      <c r="R883" s="54"/>
      <c r="S883" s="54"/>
      <c r="T883" s="54"/>
      <c r="U883" s="54"/>
      <c r="V883" s="54"/>
      <c r="W883" s="54"/>
      <c r="X883" s="54"/>
      <c r="Y883" s="54"/>
      <c r="Z883" s="54"/>
      <c r="AA883" s="54"/>
      <c r="AB883" s="54"/>
      <c r="AC883" s="54"/>
      <c r="AD883" s="54"/>
      <c r="AE883" s="54"/>
    </row>
    <row r="884" customFormat="false" ht="14.25" hidden="false" customHeight="false" outlineLevel="0" collapsed="false">
      <c r="A884" s="54"/>
      <c r="B884" s="228" t="s">
        <v>1760</v>
      </c>
      <c r="C884" s="229" t="n">
        <v>2966</v>
      </c>
      <c r="D884" s="228" t="s">
        <v>1754</v>
      </c>
      <c r="E884" s="228" t="s">
        <v>1761</v>
      </c>
      <c r="F884" s="230" t="s">
        <v>756</v>
      </c>
      <c r="G884" s="255" t="n">
        <v>18</v>
      </c>
      <c r="H884" s="232" t="n">
        <f aca="false">TRUNC(L884*(1-$C$13),2)</f>
        <v>14.2</v>
      </c>
      <c r="I884" s="233" t="n">
        <f aca="false">TRUNC((H884*(1+'DADOS GERAIS'!C$19)),2)</f>
        <v>17.78</v>
      </c>
      <c r="J884" s="233" t="n">
        <f aca="false">TRUNC(G884*I884,2)</f>
        <v>320.04</v>
      </c>
      <c r="K884" s="234" t="n">
        <f aca="false">J884/$J$1092</f>
        <v>2.93453649843249E-005</v>
      </c>
      <c r="L884" s="54" t="n">
        <v>14.2</v>
      </c>
      <c r="M884" s="54"/>
      <c r="N884" s="54"/>
      <c r="O884" s="54"/>
      <c r="P884" s="54"/>
      <c r="Q884" s="54"/>
      <c r="R884" s="54"/>
      <c r="S884" s="54"/>
      <c r="T884" s="54"/>
      <c r="U884" s="54"/>
      <c r="V884" s="54"/>
      <c r="W884" s="54"/>
      <c r="X884" s="54"/>
      <c r="Y884" s="54"/>
      <c r="Z884" s="54"/>
      <c r="AA884" s="54"/>
      <c r="AB884" s="54"/>
      <c r="AC884" s="54"/>
      <c r="AD884" s="54"/>
      <c r="AE884" s="54"/>
    </row>
    <row r="885" customFormat="false" ht="14.25" hidden="false" customHeight="false" outlineLevel="0" collapsed="false">
      <c r="A885" s="54"/>
      <c r="B885" s="228" t="s">
        <v>1762</v>
      </c>
      <c r="C885" s="229" t="n">
        <v>2969</v>
      </c>
      <c r="D885" s="228" t="s">
        <v>1754</v>
      </c>
      <c r="E885" s="228" t="s">
        <v>1763</v>
      </c>
      <c r="F885" s="230" t="s">
        <v>756</v>
      </c>
      <c r="G885" s="255" t="n">
        <v>30</v>
      </c>
      <c r="H885" s="232" t="n">
        <f aca="false">TRUNC(L885*(1-$C$13),2)</f>
        <v>7</v>
      </c>
      <c r="I885" s="233" t="n">
        <f aca="false">TRUNC((H885*(1+'DADOS GERAIS'!C$19)),2)</f>
        <v>8.76</v>
      </c>
      <c r="J885" s="233" t="n">
        <f aca="false">TRUNC(G885*I885,2)</f>
        <v>262.8</v>
      </c>
      <c r="K885" s="234" t="n">
        <f aca="false">J885/$J$1092</f>
        <v>2.40968688847662E-005</v>
      </c>
      <c r="L885" s="54" t="n">
        <v>7</v>
      </c>
      <c r="M885" s="54"/>
      <c r="N885" s="54"/>
      <c r="O885" s="54"/>
      <c r="P885" s="54"/>
      <c r="Q885" s="54"/>
      <c r="R885" s="54"/>
      <c r="S885" s="54"/>
      <c r="T885" s="54"/>
      <c r="U885" s="54"/>
      <c r="V885" s="54"/>
      <c r="W885" s="54"/>
      <c r="X885" s="54"/>
      <c r="Y885" s="54"/>
      <c r="Z885" s="54"/>
      <c r="AA885" s="54"/>
      <c r="AB885" s="54"/>
      <c r="AC885" s="54"/>
      <c r="AD885" s="54"/>
      <c r="AE885" s="54"/>
    </row>
    <row r="886" customFormat="false" ht="14.25" hidden="false" customHeight="false" outlineLevel="0" collapsed="false">
      <c r="A886" s="54"/>
      <c r="B886" s="228" t="s">
        <v>1764</v>
      </c>
      <c r="C886" s="229" t="n">
        <v>71476</v>
      </c>
      <c r="D886" s="228" t="s">
        <v>727</v>
      </c>
      <c r="E886" s="228" t="s">
        <v>1765</v>
      </c>
      <c r="F886" s="230" t="s">
        <v>756</v>
      </c>
      <c r="G886" s="255" t="n">
        <v>24</v>
      </c>
      <c r="H886" s="232" t="n">
        <f aca="false">TRUNC(L886*(1-$C$13),2)</f>
        <v>113.27</v>
      </c>
      <c r="I886" s="233" t="n">
        <f aca="false">TRUNC((H886*(1+'DADOS GERAIS'!C$19)),2)</f>
        <v>141.83</v>
      </c>
      <c r="J886" s="233" t="n">
        <f aca="false">TRUNC(G886*I886,2)</f>
        <v>3403.92</v>
      </c>
      <c r="K886" s="234" t="n">
        <f aca="false">J886/$J$1092</f>
        <v>0.000312114969308346</v>
      </c>
      <c r="L886" s="54" t="n">
        <v>113.27</v>
      </c>
      <c r="M886" s="54"/>
      <c r="N886" s="54"/>
      <c r="O886" s="54"/>
      <c r="P886" s="54"/>
      <c r="Q886" s="54"/>
      <c r="R886" s="54"/>
      <c r="S886" s="54"/>
      <c r="T886" s="54"/>
      <c r="U886" s="54"/>
      <c r="V886" s="54"/>
      <c r="W886" s="54"/>
      <c r="X886" s="54"/>
      <c r="Y886" s="54"/>
      <c r="Z886" s="54"/>
      <c r="AA886" s="54"/>
      <c r="AB886" s="54"/>
      <c r="AC886" s="54"/>
      <c r="AD886" s="54"/>
      <c r="AE886" s="54"/>
    </row>
    <row r="887" customFormat="false" ht="14.25" hidden="false" customHeight="false" outlineLevel="0" collapsed="false">
      <c r="A887" s="54"/>
      <c r="B887" s="228" t="s">
        <v>1766</v>
      </c>
      <c r="C887" s="229" t="n">
        <v>71795</v>
      </c>
      <c r="D887" s="228" t="s">
        <v>727</v>
      </c>
      <c r="E887" s="228" t="s">
        <v>1767</v>
      </c>
      <c r="F887" s="230" t="s">
        <v>756</v>
      </c>
      <c r="G887" s="255" t="n">
        <v>24</v>
      </c>
      <c r="H887" s="232" t="n">
        <f aca="false">TRUNC(L887*(1-$C$13),2)</f>
        <v>32.76</v>
      </c>
      <c r="I887" s="233" t="n">
        <f aca="false">TRUNC((H887*(1+'DADOS GERAIS'!C$19)),2)</f>
        <v>41.02</v>
      </c>
      <c r="J887" s="233" t="n">
        <f aca="false">TRUNC(G887*I887,2)</f>
        <v>984.48</v>
      </c>
      <c r="K887" s="234" t="n">
        <f aca="false">J887/$J$1092</f>
        <v>9.02697316578183E-005</v>
      </c>
      <c r="L887" s="54" t="n">
        <v>32.76</v>
      </c>
      <c r="M887" s="54"/>
      <c r="N887" s="54"/>
      <c r="O887" s="54"/>
      <c r="P887" s="54"/>
      <c r="Q887" s="54"/>
      <c r="R887" s="54"/>
      <c r="S887" s="54"/>
      <c r="T887" s="54"/>
      <c r="U887" s="54"/>
      <c r="V887" s="54"/>
      <c r="W887" s="54"/>
      <c r="X887" s="54"/>
      <c r="Y887" s="54"/>
      <c r="Z887" s="54"/>
      <c r="AA887" s="54"/>
      <c r="AB887" s="54"/>
      <c r="AC887" s="54"/>
      <c r="AD887" s="54"/>
      <c r="AE887" s="54"/>
    </row>
    <row r="888" customFormat="false" ht="14.25" hidden="false" customHeight="false" outlineLevel="0" collapsed="false">
      <c r="A888" s="54"/>
      <c r="B888" s="228" t="s">
        <v>1768</v>
      </c>
      <c r="C888" s="229" t="n">
        <v>1201008151</v>
      </c>
      <c r="D888" s="228" t="s">
        <v>1278</v>
      </c>
      <c r="E888" s="228" t="s">
        <v>1769</v>
      </c>
      <c r="F888" s="230" t="s">
        <v>174</v>
      </c>
      <c r="G888" s="255" t="n">
        <v>24</v>
      </c>
      <c r="H888" s="232" t="n">
        <f aca="false">TRUNC(L888*(1-$C$13),2)</f>
        <v>22.6</v>
      </c>
      <c r="I888" s="233" t="n">
        <f aca="false">TRUNC((H888*(1+'DADOS GERAIS'!C$19)),2)</f>
        <v>28.29</v>
      </c>
      <c r="J888" s="233" t="n">
        <f aca="false">TRUNC(G888*I888,2)</f>
        <v>678.96</v>
      </c>
      <c r="K888" s="234" t="n">
        <f aca="false">J888/$J$1092</f>
        <v>6.22557461872179E-005</v>
      </c>
      <c r="L888" s="54" t="n">
        <v>22.6</v>
      </c>
      <c r="M888" s="54"/>
      <c r="N888" s="54"/>
      <c r="O888" s="54"/>
      <c r="P888" s="54"/>
      <c r="Q888" s="54"/>
      <c r="R888" s="54"/>
      <c r="S888" s="54"/>
      <c r="T888" s="54"/>
      <c r="U888" s="54"/>
      <c r="V888" s="54"/>
      <c r="W888" s="54"/>
      <c r="X888" s="54"/>
      <c r="Y888" s="54"/>
      <c r="Z888" s="54"/>
      <c r="AA888" s="54"/>
      <c r="AB888" s="54"/>
      <c r="AC888" s="54"/>
      <c r="AD888" s="54"/>
      <c r="AE888" s="54"/>
    </row>
    <row r="889" customFormat="false" ht="14.25" hidden="false" customHeight="false" outlineLevel="0" collapsed="false">
      <c r="A889" s="54"/>
      <c r="B889" s="228" t="s">
        <v>1770</v>
      </c>
      <c r="C889" s="229" t="n">
        <v>171052</v>
      </c>
      <c r="D889" s="228" t="s">
        <v>1771</v>
      </c>
      <c r="E889" s="228" t="s">
        <v>1772</v>
      </c>
      <c r="F889" s="230" t="s">
        <v>756</v>
      </c>
      <c r="G889" s="255" t="n">
        <v>24</v>
      </c>
      <c r="H889" s="232" t="n">
        <f aca="false">TRUNC(L889*(1-$C$13),2)</f>
        <v>30.98</v>
      </c>
      <c r="I889" s="233" t="n">
        <f aca="false">TRUNC((H889*(1+'DADOS GERAIS'!C$19)),2)</f>
        <v>38.79</v>
      </c>
      <c r="J889" s="233" t="n">
        <f aca="false">TRUNC(G889*I889,2)</f>
        <v>930.96</v>
      </c>
      <c r="K889" s="234" t="n">
        <f aca="false">J889/$J$1092</f>
        <v>8.53623327890485E-005</v>
      </c>
      <c r="L889" s="54" t="n">
        <v>30.98</v>
      </c>
      <c r="M889" s="54"/>
      <c r="N889" s="54"/>
      <c r="O889" s="54"/>
      <c r="P889" s="54"/>
      <c r="Q889" s="54"/>
      <c r="R889" s="54"/>
      <c r="S889" s="54"/>
      <c r="T889" s="54"/>
      <c r="U889" s="54"/>
      <c r="V889" s="54"/>
      <c r="W889" s="54"/>
      <c r="X889" s="54"/>
      <c r="Y889" s="54"/>
      <c r="Z889" s="54"/>
      <c r="AA889" s="54"/>
      <c r="AB889" s="54"/>
      <c r="AC889" s="54"/>
      <c r="AD889" s="54"/>
      <c r="AE889" s="54"/>
    </row>
    <row r="890" customFormat="false" ht="14.25" hidden="false" customHeight="false" outlineLevel="0" collapsed="false">
      <c r="A890" s="54"/>
      <c r="B890" s="228" t="s">
        <v>1773</v>
      </c>
      <c r="C890" s="229" t="n">
        <v>1201008131</v>
      </c>
      <c r="D890" s="228" t="s">
        <v>1278</v>
      </c>
      <c r="E890" s="228" t="s">
        <v>1774</v>
      </c>
      <c r="F890" s="230" t="s">
        <v>174</v>
      </c>
      <c r="G890" s="255" t="n">
        <v>18</v>
      </c>
      <c r="H890" s="232" t="n">
        <f aca="false">TRUNC(L890*(1-$C$13),2)</f>
        <v>179.25</v>
      </c>
      <c r="I890" s="233" t="n">
        <f aca="false">TRUNC((H890*(1+'DADOS GERAIS'!C$19)),2)</f>
        <v>224.45</v>
      </c>
      <c r="J890" s="233" t="n">
        <f aca="false">TRUNC(G890*I890,2)</f>
        <v>4040.1</v>
      </c>
      <c r="K890" s="234" t="n">
        <f aca="false">J890/$J$1092</f>
        <v>0.000370448097341492</v>
      </c>
      <c r="L890" s="54" t="n">
        <v>179.25</v>
      </c>
      <c r="M890" s="54"/>
      <c r="N890" s="54"/>
      <c r="O890" s="54"/>
      <c r="P890" s="54"/>
      <c r="Q890" s="54"/>
      <c r="R890" s="54"/>
      <c r="S890" s="54"/>
      <c r="T890" s="54"/>
      <c r="U890" s="54"/>
      <c r="V890" s="54"/>
      <c r="W890" s="54"/>
      <c r="X890" s="54"/>
      <c r="Y890" s="54"/>
      <c r="Z890" s="54"/>
      <c r="AA890" s="54"/>
      <c r="AB890" s="54"/>
      <c r="AC890" s="54"/>
      <c r="AD890" s="54"/>
      <c r="AE890" s="54"/>
    </row>
    <row r="891" customFormat="false" ht="14.25" hidden="false" customHeight="false" outlineLevel="0" collapsed="false">
      <c r="A891" s="54"/>
      <c r="B891" s="228" t="s">
        <v>1775</v>
      </c>
      <c r="C891" s="229" t="n">
        <v>1201008145</v>
      </c>
      <c r="D891" s="228" t="s">
        <v>1278</v>
      </c>
      <c r="E891" s="228" t="s">
        <v>1776</v>
      </c>
      <c r="F891" s="230" t="s">
        <v>174</v>
      </c>
      <c r="G891" s="255" t="n">
        <v>18</v>
      </c>
      <c r="H891" s="232" t="n">
        <f aca="false">TRUNC(L891*(1-$C$13),2)</f>
        <v>12.83</v>
      </c>
      <c r="I891" s="233" t="n">
        <f aca="false">TRUNC((H891*(1+'DADOS GERAIS'!C$19)),2)</f>
        <v>16.06</v>
      </c>
      <c r="J891" s="233" t="n">
        <f aca="false">TRUNC(G891*I891,2)</f>
        <v>289.08</v>
      </c>
      <c r="K891" s="234" t="n">
        <f aca="false">J891/$J$1092</f>
        <v>2.65065557732428E-005</v>
      </c>
      <c r="L891" s="54" t="n">
        <v>12.83</v>
      </c>
      <c r="M891" s="54"/>
      <c r="N891" s="54"/>
      <c r="O891" s="54"/>
      <c r="P891" s="54"/>
      <c r="Q891" s="54"/>
      <c r="R891" s="54"/>
      <c r="S891" s="54"/>
      <c r="T891" s="54"/>
      <c r="U891" s="54"/>
      <c r="V891" s="54"/>
      <c r="W891" s="54"/>
      <c r="X891" s="54"/>
      <c r="Y891" s="54"/>
      <c r="Z891" s="54"/>
      <c r="AA891" s="54"/>
      <c r="AB891" s="54"/>
      <c r="AC891" s="54"/>
      <c r="AD891" s="54"/>
      <c r="AE891" s="54"/>
    </row>
    <row r="892" customFormat="false" ht="14.25" hidden="false" customHeight="false" outlineLevel="0" collapsed="false">
      <c r="A892" s="54"/>
      <c r="B892" s="228" t="s">
        <v>1777</v>
      </c>
      <c r="C892" s="229" t="s">
        <v>1778</v>
      </c>
      <c r="D892" s="228" t="s">
        <v>1742</v>
      </c>
      <c r="E892" s="228" t="s">
        <v>1779</v>
      </c>
      <c r="F892" s="230" t="s">
        <v>817</v>
      </c>
      <c r="G892" s="255" t="n">
        <v>650</v>
      </c>
      <c r="H892" s="232" t="n">
        <f aca="false">TRUNC(L892*(1-$C$13),2)</f>
        <v>14.05</v>
      </c>
      <c r="I892" s="233" t="n">
        <f aca="false">TRUNC((H892*(1+'DADOS GERAIS'!C$19)),2)</f>
        <v>17.59</v>
      </c>
      <c r="J892" s="233" t="n">
        <f aca="false">TRUNC(G892*I892,2)</f>
        <v>11433.5</v>
      </c>
      <c r="K892" s="234" t="n">
        <f aca="false">J892/$J$1092</f>
        <v>0.00104836967425409</v>
      </c>
      <c r="L892" s="54" t="n">
        <v>14.05</v>
      </c>
      <c r="M892" s="54"/>
      <c r="N892" s="54"/>
      <c r="O892" s="54"/>
      <c r="P892" s="54"/>
      <c r="Q892" s="54"/>
      <c r="R892" s="54"/>
      <c r="S892" s="54"/>
      <c r="T892" s="54"/>
      <c r="U892" s="54"/>
      <c r="V892" s="54"/>
      <c r="W892" s="54"/>
      <c r="X892" s="54"/>
      <c r="Y892" s="54"/>
      <c r="Z892" s="54"/>
      <c r="AA892" s="54"/>
      <c r="AB892" s="54"/>
      <c r="AC892" s="54"/>
      <c r="AD892" s="54"/>
      <c r="AE892" s="54"/>
    </row>
    <row r="893" customFormat="false" ht="26.85" hidden="false" customHeight="false" outlineLevel="0" collapsed="false">
      <c r="A893" s="54"/>
      <c r="B893" s="228" t="s">
        <v>1780</v>
      </c>
      <c r="C893" s="229" t="s">
        <v>1781</v>
      </c>
      <c r="D893" s="228" t="s">
        <v>1742</v>
      </c>
      <c r="E893" s="228" t="s">
        <v>1782</v>
      </c>
      <c r="F893" s="230" t="s">
        <v>756</v>
      </c>
      <c r="G893" s="255" t="n">
        <v>3</v>
      </c>
      <c r="H893" s="232" t="n">
        <f aca="false">TRUNC(L893*(1-$C$13),2)</f>
        <v>631.14</v>
      </c>
      <c r="I893" s="233" t="n">
        <f aca="false">TRUNC((H893*(1+'DADOS GERAIS'!C$19)),2)</f>
        <v>790.3</v>
      </c>
      <c r="J893" s="233" t="n">
        <f aca="false">TRUNC(G893*I893,2)</f>
        <v>2370.9</v>
      </c>
      <c r="K893" s="234" t="n">
        <f aca="false">J893/$J$1092</f>
        <v>0.000217394468945556</v>
      </c>
      <c r="L893" s="54" t="n">
        <v>631.14</v>
      </c>
      <c r="M893" s="54"/>
      <c r="N893" s="54"/>
      <c r="O893" s="54"/>
      <c r="P893" s="54"/>
      <c r="Q893" s="54"/>
      <c r="R893" s="54"/>
      <c r="S893" s="54"/>
      <c r="T893" s="54"/>
      <c r="U893" s="54"/>
      <c r="V893" s="54"/>
      <c r="W893" s="54"/>
      <c r="X893" s="54"/>
      <c r="Y893" s="54"/>
      <c r="Z893" s="54"/>
      <c r="AA893" s="54"/>
      <c r="AB893" s="54"/>
      <c r="AC893" s="54"/>
      <c r="AD893" s="54"/>
      <c r="AE893" s="54"/>
    </row>
    <row r="894" customFormat="false" ht="14.25" hidden="false" customHeight="false" outlineLevel="0" collapsed="false">
      <c r="A894" s="54"/>
      <c r="B894" s="228" t="s">
        <v>1783</v>
      </c>
      <c r="C894" s="229" t="n">
        <v>96985</v>
      </c>
      <c r="D894" s="228" t="s">
        <v>172</v>
      </c>
      <c r="E894" s="228" t="s">
        <v>1784</v>
      </c>
      <c r="F894" s="258" t="s">
        <v>174</v>
      </c>
      <c r="G894" s="255" t="n">
        <v>3</v>
      </c>
      <c r="H894" s="232" t="n">
        <f aca="false">TRUNC(L894*(1-$C$13),2)</f>
        <v>102.4</v>
      </c>
      <c r="I894" s="233" t="n">
        <f aca="false">TRUNC((H894*(1+'DADOS GERAIS'!C$19)),2)</f>
        <v>128.22</v>
      </c>
      <c r="J894" s="233" t="n">
        <f aca="false">TRUNC(G894*I894,2)</f>
        <v>384.66</v>
      </c>
      <c r="K894" s="234" t="n">
        <f aca="false">J894/$J$1092</f>
        <v>3.52705539772229E-005</v>
      </c>
      <c r="L894" s="54" t="n">
        <v>102.4</v>
      </c>
      <c r="M894" s="54"/>
      <c r="N894" s="54"/>
      <c r="O894" s="54"/>
      <c r="P894" s="54"/>
      <c r="Q894" s="54"/>
      <c r="R894" s="54"/>
      <c r="S894" s="54"/>
      <c r="T894" s="54"/>
      <c r="U894" s="54"/>
      <c r="V894" s="54"/>
      <c r="W894" s="54"/>
      <c r="X894" s="54"/>
      <c r="Y894" s="54"/>
      <c r="Z894" s="54"/>
      <c r="AA894" s="54"/>
      <c r="AB894" s="54"/>
      <c r="AC894" s="54"/>
      <c r="AD894" s="54"/>
      <c r="AE894" s="54"/>
    </row>
    <row r="895" customFormat="false" ht="14.25" hidden="false" customHeight="false" outlineLevel="0" collapsed="false">
      <c r="A895" s="54"/>
      <c r="B895" s="228" t="s">
        <v>1785</v>
      </c>
      <c r="C895" s="229" t="n">
        <v>70257</v>
      </c>
      <c r="D895" s="228" t="s">
        <v>727</v>
      </c>
      <c r="E895" s="228" t="s">
        <v>1786</v>
      </c>
      <c r="F895" s="230" t="s">
        <v>756</v>
      </c>
      <c r="G895" s="255" t="n">
        <v>3</v>
      </c>
      <c r="H895" s="232" t="n">
        <f aca="false">TRUNC(L895*(1-$C$13),2)</f>
        <v>41.72</v>
      </c>
      <c r="I895" s="233" t="n">
        <f aca="false">TRUNC((H895*(1+'DADOS GERAIS'!C$19)),2)</f>
        <v>52.24</v>
      </c>
      <c r="J895" s="233" t="n">
        <f aca="false">TRUNC(G895*I895,2)</f>
        <v>156.72</v>
      </c>
      <c r="K895" s="234" t="n">
        <f aca="false">J895/$J$1092</f>
        <v>1.43700962390432E-005</v>
      </c>
      <c r="L895" s="54" t="n">
        <v>41.72</v>
      </c>
      <c r="M895" s="54"/>
      <c r="N895" s="54"/>
      <c r="O895" s="54"/>
      <c r="P895" s="54"/>
      <c r="Q895" s="54"/>
      <c r="R895" s="54"/>
      <c r="S895" s="54"/>
      <c r="T895" s="54"/>
      <c r="U895" s="54"/>
      <c r="V895" s="54"/>
      <c r="W895" s="54"/>
      <c r="X895" s="54"/>
      <c r="Y895" s="54"/>
      <c r="Z895" s="54"/>
      <c r="AA895" s="54"/>
      <c r="AB895" s="54"/>
      <c r="AC895" s="54"/>
      <c r="AD895" s="54"/>
      <c r="AE895" s="54"/>
    </row>
    <row r="896" customFormat="false" ht="14.25" hidden="false" customHeight="false" outlineLevel="0" collapsed="false">
      <c r="A896" s="54"/>
      <c r="B896" s="228" t="s">
        <v>1787</v>
      </c>
      <c r="C896" s="229" t="s">
        <v>1788</v>
      </c>
      <c r="D896" s="228" t="s">
        <v>1789</v>
      </c>
      <c r="E896" s="228" t="s">
        <v>1790</v>
      </c>
      <c r="F896" s="230" t="s">
        <v>216</v>
      </c>
      <c r="G896" s="255" t="n">
        <v>36</v>
      </c>
      <c r="H896" s="232" t="n">
        <f aca="false">TRUNC(L896*(1-$C$13),2)</f>
        <v>31.52</v>
      </c>
      <c r="I896" s="233" t="n">
        <f aca="false">TRUNC((H896*(1+'DADOS GERAIS'!C$19)),2)</f>
        <v>39.46</v>
      </c>
      <c r="J896" s="233" t="n">
        <f aca="false">TRUNC(G896*I896,2)</f>
        <v>1420.56</v>
      </c>
      <c r="K896" s="234" t="n">
        <f aca="false">J896/$J$1092</f>
        <v>0.000130255129615462</v>
      </c>
      <c r="L896" s="54" t="n">
        <v>31.52</v>
      </c>
      <c r="M896" s="54"/>
      <c r="N896" s="54"/>
      <c r="O896" s="54"/>
      <c r="P896" s="54"/>
      <c r="Q896" s="54"/>
      <c r="R896" s="54"/>
      <c r="S896" s="54"/>
      <c r="T896" s="54"/>
      <c r="U896" s="54"/>
      <c r="V896" s="54"/>
      <c r="W896" s="54"/>
      <c r="X896" s="54"/>
      <c r="Y896" s="54"/>
      <c r="Z896" s="54"/>
      <c r="AA896" s="54"/>
      <c r="AB896" s="54"/>
      <c r="AC896" s="54"/>
      <c r="AD896" s="54"/>
      <c r="AE896" s="54"/>
    </row>
    <row r="897" customFormat="false" ht="14.25" hidden="false" customHeight="false" outlineLevel="0" collapsed="false">
      <c r="A897" s="54"/>
      <c r="B897" s="228" t="s">
        <v>1791</v>
      </c>
      <c r="C897" s="229" t="s">
        <v>1792</v>
      </c>
      <c r="D897" s="228" t="s">
        <v>894</v>
      </c>
      <c r="E897" s="228" t="s">
        <v>1793</v>
      </c>
      <c r="F897" s="230" t="s">
        <v>174</v>
      </c>
      <c r="G897" s="255" t="n">
        <v>3</v>
      </c>
      <c r="H897" s="232" t="n">
        <f aca="false">TRUNC(L897*(1-$C$13),2)</f>
        <v>252.15</v>
      </c>
      <c r="I897" s="233" t="n">
        <f aca="false">TRUNC((H897*(1+'DADOS GERAIS'!C$19)),2)</f>
        <v>315.73</v>
      </c>
      <c r="J897" s="233" t="n">
        <f aca="false">TRUNC(G897*I897,2)</f>
        <v>947.19</v>
      </c>
      <c r="K897" s="234" t="n">
        <f aca="false">J897/$J$1092</f>
        <v>8.68505069975712E-005</v>
      </c>
      <c r="L897" s="54" t="n">
        <v>252.15</v>
      </c>
      <c r="M897" s="54"/>
      <c r="N897" s="54"/>
      <c r="O897" s="54"/>
      <c r="P897" s="54"/>
      <c r="Q897" s="54"/>
      <c r="R897" s="54"/>
      <c r="S897" s="54"/>
      <c r="T897" s="54"/>
      <c r="U897" s="54"/>
      <c r="V897" s="54"/>
      <c r="W897" s="54"/>
      <c r="X897" s="54"/>
      <c r="Y897" s="54"/>
      <c r="Z897" s="54"/>
      <c r="AA897" s="54"/>
      <c r="AB897" s="54"/>
      <c r="AC897" s="54"/>
      <c r="AD897" s="54"/>
      <c r="AE897" s="54"/>
    </row>
    <row r="898" customFormat="false" ht="14.25" hidden="false" customHeight="false" outlineLevel="0" collapsed="false">
      <c r="A898" s="54"/>
      <c r="B898" s="228" t="s">
        <v>1794</v>
      </c>
      <c r="C898" s="229" t="n">
        <v>101538</v>
      </c>
      <c r="D898" s="228" t="s">
        <v>172</v>
      </c>
      <c r="E898" s="228" t="s">
        <v>1795</v>
      </c>
      <c r="F898" s="258" t="s">
        <v>174</v>
      </c>
      <c r="G898" s="255" t="n">
        <v>16</v>
      </c>
      <c r="H898" s="232" t="n">
        <f aca="false">TRUNC(L898*(1-$C$13),2)</f>
        <v>42.02</v>
      </c>
      <c r="I898" s="233" t="n">
        <f aca="false">TRUNC((H898*(1+'DADOS GERAIS'!C$19)),2)</f>
        <v>52.61</v>
      </c>
      <c r="J898" s="233" t="n">
        <f aca="false">TRUNC(G898*I898,2)</f>
        <v>841.76</v>
      </c>
      <c r="K898" s="234" t="n">
        <f aca="false">J898/$J$1092</f>
        <v>7.71833346744323E-005</v>
      </c>
      <c r="L898" s="54" t="n">
        <v>42.02</v>
      </c>
      <c r="M898" s="54"/>
      <c r="N898" s="54"/>
      <c r="O898" s="54"/>
      <c r="P898" s="54"/>
      <c r="Q898" s="54"/>
      <c r="R898" s="54"/>
      <c r="S898" s="54"/>
      <c r="T898" s="54"/>
      <c r="U898" s="54"/>
      <c r="V898" s="54"/>
      <c r="W898" s="54"/>
      <c r="X898" s="54"/>
      <c r="Y898" s="54"/>
      <c r="Z898" s="54"/>
      <c r="AA898" s="54"/>
      <c r="AB898" s="54"/>
      <c r="AC898" s="54"/>
      <c r="AD898" s="54"/>
      <c r="AE898" s="54"/>
    </row>
    <row r="899" customFormat="false" ht="14.25" hidden="false" customHeight="false" outlineLevel="0" collapsed="false">
      <c r="A899" s="54"/>
      <c r="B899" s="228" t="s">
        <v>1796</v>
      </c>
      <c r="C899" s="229" t="n">
        <v>2934</v>
      </c>
      <c r="D899" s="228" t="s">
        <v>1754</v>
      </c>
      <c r="E899" s="228" t="s">
        <v>1797</v>
      </c>
      <c r="F899" s="230" t="s">
        <v>756</v>
      </c>
      <c r="G899" s="255" t="n">
        <v>6</v>
      </c>
      <c r="H899" s="232" t="n">
        <f aca="false">TRUNC(L899*(1-$C$13),2)</f>
        <v>21.12</v>
      </c>
      <c r="I899" s="233" t="n">
        <f aca="false">TRUNC((H899*(1+'DADOS GERAIS'!C$19)),2)</f>
        <v>26.44</v>
      </c>
      <c r="J899" s="233" t="n">
        <f aca="false">TRUNC(G899*I899,2)</f>
        <v>158.64</v>
      </c>
      <c r="K899" s="234" t="n">
        <f aca="false">J899/$J$1092</f>
        <v>1.45461464226762E-005</v>
      </c>
      <c r="L899" s="54" t="n">
        <v>21.12</v>
      </c>
      <c r="M899" s="54"/>
      <c r="N899" s="54"/>
      <c r="O899" s="54"/>
      <c r="P899" s="54"/>
      <c r="Q899" s="54"/>
      <c r="R899" s="54"/>
      <c r="S899" s="54"/>
      <c r="T899" s="54"/>
      <c r="U899" s="54"/>
      <c r="V899" s="54"/>
      <c r="W899" s="54"/>
      <c r="X899" s="54"/>
      <c r="Y899" s="54"/>
      <c r="Z899" s="54"/>
      <c r="AA899" s="54"/>
      <c r="AB899" s="54"/>
      <c r="AC899" s="54"/>
      <c r="AD899" s="54"/>
      <c r="AE899" s="54"/>
    </row>
    <row r="900" customFormat="false" ht="14.25" hidden="false" customHeight="false" outlineLevel="0" collapsed="false">
      <c r="A900" s="54"/>
      <c r="B900" s="228" t="s">
        <v>1798</v>
      </c>
      <c r="C900" s="229" t="n">
        <v>3334</v>
      </c>
      <c r="D900" s="228" t="s">
        <v>1754</v>
      </c>
      <c r="E900" s="228" t="s">
        <v>1799</v>
      </c>
      <c r="F900" s="230" t="s">
        <v>756</v>
      </c>
      <c r="G900" s="255" t="n">
        <v>6</v>
      </c>
      <c r="H900" s="232" t="n">
        <f aca="false">TRUNC(L900*(1-$C$13),2)</f>
        <v>25</v>
      </c>
      <c r="I900" s="233" t="n">
        <f aca="false">TRUNC((H900*(1+'DADOS GERAIS'!C$19)),2)</f>
        <v>31.3</v>
      </c>
      <c r="J900" s="233" t="n">
        <f aca="false">TRUNC(G900*I900,2)</f>
        <v>187.8</v>
      </c>
      <c r="K900" s="234" t="n">
        <f aca="false">J900/$J$1092</f>
        <v>1.72199085866023E-005</v>
      </c>
      <c r="L900" s="54" t="n">
        <v>25</v>
      </c>
      <c r="M900" s="54"/>
      <c r="N900" s="54"/>
      <c r="O900" s="54"/>
      <c r="P900" s="54"/>
      <c r="Q900" s="54"/>
      <c r="R900" s="54"/>
      <c r="S900" s="54"/>
      <c r="T900" s="54"/>
      <c r="U900" s="54"/>
      <c r="V900" s="54"/>
      <c r="W900" s="54"/>
      <c r="X900" s="54"/>
      <c r="Y900" s="54"/>
      <c r="Z900" s="54"/>
      <c r="AA900" s="54"/>
      <c r="AB900" s="54"/>
      <c r="AC900" s="54"/>
      <c r="AD900" s="54"/>
      <c r="AE900" s="54"/>
    </row>
    <row r="901" customFormat="false" ht="14.25" hidden="false" customHeight="false" outlineLevel="0" collapsed="false">
      <c r="A901" s="54"/>
      <c r="B901" s="228" t="s">
        <v>1800</v>
      </c>
      <c r="C901" s="229" t="n">
        <v>71510</v>
      </c>
      <c r="D901" s="228" t="s">
        <v>727</v>
      </c>
      <c r="E901" s="228" t="s">
        <v>1801</v>
      </c>
      <c r="F901" s="230" t="s">
        <v>1802</v>
      </c>
      <c r="G901" s="255" t="n">
        <v>4</v>
      </c>
      <c r="H901" s="232" t="n">
        <f aca="false">TRUNC(L901*(1-$C$13),2)</f>
        <v>15.92</v>
      </c>
      <c r="I901" s="233" t="n">
        <f aca="false">TRUNC((H901*(1+'DADOS GERAIS'!C$19)),2)</f>
        <v>19.93</v>
      </c>
      <c r="J901" s="233" t="n">
        <f aca="false">TRUNC(G901*I901,2)</f>
        <v>79.72</v>
      </c>
      <c r="K901" s="234" t="n">
        <f aca="false">J901/$J$1092</f>
        <v>7.30975033292832E-006</v>
      </c>
      <c r="L901" s="54" t="n">
        <v>15.92</v>
      </c>
      <c r="M901" s="54"/>
      <c r="N901" s="54"/>
      <c r="O901" s="54"/>
      <c r="P901" s="54"/>
      <c r="Q901" s="54"/>
      <c r="R901" s="54"/>
      <c r="S901" s="54"/>
      <c r="T901" s="54"/>
      <c r="U901" s="54"/>
      <c r="V901" s="54"/>
      <c r="W901" s="54"/>
      <c r="X901" s="54"/>
      <c r="Y901" s="54"/>
      <c r="Z901" s="54"/>
      <c r="AA901" s="54"/>
      <c r="AB901" s="54"/>
      <c r="AC901" s="54"/>
      <c r="AD901" s="54"/>
      <c r="AE901" s="54"/>
    </row>
    <row r="902" customFormat="false" ht="14.25" hidden="false" customHeight="false" outlineLevel="0" collapsed="false">
      <c r="A902" s="54"/>
      <c r="B902" s="228" t="s">
        <v>1803</v>
      </c>
      <c r="C902" s="229" t="n">
        <v>70211</v>
      </c>
      <c r="D902" s="228" t="s">
        <v>727</v>
      </c>
      <c r="E902" s="228" t="s">
        <v>1804</v>
      </c>
      <c r="F902" s="230" t="s">
        <v>1802</v>
      </c>
      <c r="G902" s="255" t="n">
        <v>18</v>
      </c>
      <c r="H902" s="232" t="n">
        <f aca="false">TRUNC(L902*(1-$C$13),2)</f>
        <v>0.84</v>
      </c>
      <c r="I902" s="233" t="n">
        <f aca="false">TRUNC((H902*(1+'DADOS GERAIS'!C$19)),2)</f>
        <v>1.05</v>
      </c>
      <c r="J902" s="233" t="n">
        <f aca="false">TRUNC(G902*I902,2)</f>
        <v>18.9</v>
      </c>
      <c r="K902" s="234" t="n">
        <f aca="false">J902/$J$1092</f>
        <v>1.7329939951373E-006</v>
      </c>
      <c r="L902" s="54" t="n">
        <v>0.84</v>
      </c>
      <c r="M902" s="54"/>
      <c r="N902" s="54"/>
      <c r="O902" s="54"/>
      <c r="P902" s="54"/>
      <c r="Q902" s="54"/>
      <c r="R902" s="54"/>
      <c r="S902" s="54"/>
      <c r="T902" s="54"/>
      <c r="U902" s="54"/>
      <c r="V902" s="54"/>
      <c r="W902" s="54"/>
      <c r="X902" s="54"/>
      <c r="Y902" s="54"/>
      <c r="Z902" s="54"/>
      <c r="AA902" s="54"/>
      <c r="AB902" s="54"/>
      <c r="AC902" s="54"/>
      <c r="AD902" s="54"/>
      <c r="AE902" s="54"/>
    </row>
    <row r="903" customFormat="false" ht="14.25" hidden="false" customHeight="false" outlineLevel="0" collapsed="false">
      <c r="A903" s="54"/>
      <c r="B903" s="228" t="s">
        <v>1805</v>
      </c>
      <c r="C903" s="229" t="n">
        <v>1201008420</v>
      </c>
      <c r="D903" s="228" t="s">
        <v>1278</v>
      </c>
      <c r="E903" s="228" t="s">
        <v>1806</v>
      </c>
      <c r="F903" s="230" t="s">
        <v>174</v>
      </c>
      <c r="G903" s="255" t="n">
        <v>8</v>
      </c>
      <c r="H903" s="232" t="n">
        <f aca="false">TRUNC(L903*(1-$C$13),2)</f>
        <v>68.15</v>
      </c>
      <c r="I903" s="233" t="n">
        <f aca="false">TRUNC((H903*(1+'DADOS GERAIS'!C$19)),2)</f>
        <v>85.33</v>
      </c>
      <c r="J903" s="233" t="n">
        <f aca="false">TRUNC(G903*I903,2)</f>
        <v>682.64</v>
      </c>
      <c r="K903" s="234" t="n">
        <f aca="false">J903/$J$1092</f>
        <v>6.25931757058478E-005</v>
      </c>
      <c r="L903" s="54" t="n">
        <v>68.15</v>
      </c>
      <c r="M903" s="54"/>
      <c r="N903" s="54"/>
      <c r="O903" s="54"/>
      <c r="P903" s="54"/>
      <c r="Q903" s="54"/>
      <c r="R903" s="54"/>
      <c r="S903" s="54"/>
      <c r="T903" s="54"/>
      <c r="U903" s="54"/>
      <c r="V903" s="54"/>
      <c r="W903" s="54"/>
      <c r="X903" s="54"/>
      <c r="Y903" s="54"/>
      <c r="Z903" s="54"/>
      <c r="AA903" s="54"/>
      <c r="AB903" s="54"/>
      <c r="AC903" s="54"/>
      <c r="AD903" s="54"/>
      <c r="AE903" s="54"/>
    </row>
    <row r="904" customFormat="false" ht="14.25" hidden="false" customHeight="false" outlineLevel="0" collapsed="false">
      <c r="A904" s="54"/>
      <c r="B904" s="228" t="s">
        <v>1807</v>
      </c>
      <c r="C904" s="229" t="n">
        <v>170943</v>
      </c>
      <c r="D904" s="228" t="s">
        <v>1771</v>
      </c>
      <c r="E904" s="228" t="s">
        <v>1808</v>
      </c>
      <c r="F904" s="230" t="s">
        <v>817</v>
      </c>
      <c r="G904" s="255" t="n">
        <v>220</v>
      </c>
      <c r="H904" s="232" t="n">
        <f aca="false">TRUNC(L904*(1-$C$13),2)</f>
        <v>56.18</v>
      </c>
      <c r="I904" s="233" t="n">
        <f aca="false">TRUNC((H904*(1+'DADOS GERAIS'!C$19)),2)</f>
        <v>70.34</v>
      </c>
      <c r="J904" s="233" t="n">
        <f aca="false">TRUNC(G904*I904,2)</f>
        <v>15474.8</v>
      </c>
      <c r="K904" s="234" t="n">
        <f aca="false">J904/$J$1092</f>
        <v>0.00141892780296035</v>
      </c>
      <c r="L904" s="54" t="n">
        <v>56.18</v>
      </c>
      <c r="M904" s="54"/>
      <c r="N904" s="54"/>
      <c r="O904" s="54"/>
      <c r="P904" s="54"/>
      <c r="Q904" s="54"/>
      <c r="R904" s="54"/>
      <c r="S904" s="54"/>
      <c r="T904" s="54"/>
      <c r="U904" s="54"/>
      <c r="V904" s="54"/>
      <c r="W904" s="54"/>
      <c r="X904" s="54"/>
      <c r="Y904" s="54"/>
      <c r="Z904" s="54"/>
      <c r="AA904" s="54"/>
      <c r="AB904" s="54"/>
      <c r="AC904" s="54"/>
      <c r="AD904" s="54"/>
      <c r="AE904" s="54"/>
    </row>
    <row r="905" customFormat="false" ht="14.25" hidden="false" customHeight="false" outlineLevel="0" collapsed="false">
      <c r="A905" s="54"/>
      <c r="B905" s="228" t="s">
        <v>1809</v>
      </c>
      <c r="C905" s="229" t="n">
        <v>8873</v>
      </c>
      <c r="D905" s="228" t="s">
        <v>1754</v>
      </c>
      <c r="E905" s="228" t="s">
        <v>1810</v>
      </c>
      <c r="F905" s="230" t="s">
        <v>756</v>
      </c>
      <c r="G905" s="255" t="n">
        <v>10</v>
      </c>
      <c r="H905" s="232" t="n">
        <f aca="false">TRUNC(L905*(1-$C$13),2)</f>
        <v>27.25</v>
      </c>
      <c r="I905" s="233" t="n">
        <f aca="false">TRUNC((H905*(1+'DADOS GERAIS'!C$19)),2)</f>
        <v>34.12</v>
      </c>
      <c r="J905" s="233" t="n">
        <f aca="false">TRUNC(G905*I905,2)</f>
        <v>341.2</v>
      </c>
      <c r="K905" s="234" t="n">
        <f aca="false">J905/$J$1092</f>
        <v>3.12855847164468E-005</v>
      </c>
      <c r="L905" s="54" t="n">
        <v>27.25</v>
      </c>
      <c r="M905" s="54"/>
      <c r="N905" s="54"/>
      <c r="O905" s="54"/>
      <c r="P905" s="54"/>
      <c r="Q905" s="54"/>
      <c r="R905" s="54"/>
      <c r="S905" s="54"/>
      <c r="T905" s="54"/>
      <c r="U905" s="54"/>
      <c r="V905" s="54"/>
      <c r="W905" s="54"/>
      <c r="X905" s="54"/>
      <c r="Y905" s="54"/>
      <c r="Z905" s="54"/>
      <c r="AA905" s="54"/>
      <c r="AB905" s="54"/>
      <c r="AC905" s="54"/>
      <c r="AD905" s="54"/>
      <c r="AE905" s="54"/>
    </row>
    <row r="906" customFormat="false" ht="14.25" hidden="false" customHeight="false" outlineLevel="0" collapsed="false">
      <c r="A906" s="54"/>
      <c r="B906" s="228" t="s">
        <v>1811</v>
      </c>
      <c r="C906" s="229" t="s">
        <v>1812</v>
      </c>
      <c r="D906" s="228" t="s">
        <v>1771</v>
      </c>
      <c r="E906" s="228" t="s">
        <v>1813</v>
      </c>
      <c r="F906" s="230" t="s">
        <v>756</v>
      </c>
      <c r="G906" s="255" t="n">
        <v>10</v>
      </c>
      <c r="H906" s="232" t="n">
        <f aca="false">TRUNC(L906*(1-$C$13),2)</f>
        <v>8.66</v>
      </c>
      <c r="I906" s="233" t="n">
        <f aca="false">TRUNC((H906*(1+'DADOS GERAIS'!C$19)),2)</f>
        <v>10.84</v>
      </c>
      <c r="J906" s="233" t="n">
        <f aca="false">TRUNC(G906*I906,2)</f>
        <v>108.4</v>
      </c>
      <c r="K906" s="234" t="n">
        <f aca="false">J906/$J$1092</f>
        <v>9.93949995094618E-006</v>
      </c>
      <c r="L906" s="54" t="n">
        <v>8.66</v>
      </c>
      <c r="M906" s="54"/>
      <c r="N906" s="54"/>
      <c r="O906" s="54"/>
      <c r="P906" s="54"/>
      <c r="Q906" s="54"/>
      <c r="R906" s="54"/>
      <c r="S906" s="54"/>
      <c r="T906" s="54"/>
      <c r="U906" s="54"/>
      <c r="V906" s="54"/>
      <c r="W906" s="54"/>
      <c r="X906" s="54"/>
      <c r="Y906" s="54"/>
      <c r="Z906" s="54"/>
      <c r="AA906" s="54"/>
      <c r="AB906" s="54"/>
      <c r="AC906" s="54"/>
      <c r="AD906" s="54"/>
      <c r="AE906" s="54"/>
    </row>
    <row r="907" customFormat="false" ht="14.25" hidden="false" customHeight="false" outlineLevel="0" collapsed="false">
      <c r="A907" s="54"/>
      <c r="B907" s="228" t="s">
        <v>1814</v>
      </c>
      <c r="C907" s="229" t="n">
        <v>91117</v>
      </c>
      <c r="D907" s="228" t="s">
        <v>453</v>
      </c>
      <c r="E907" s="228" t="s">
        <v>1815</v>
      </c>
      <c r="F907" s="230" t="s">
        <v>1816</v>
      </c>
      <c r="G907" s="255" t="n">
        <v>10</v>
      </c>
      <c r="H907" s="232" t="n">
        <f aca="false">TRUNC(L907*(1-$C$13),2)</f>
        <v>9.52</v>
      </c>
      <c r="I907" s="233" t="n">
        <f aca="false">TRUNC((H907*(1+'DADOS GERAIS'!C$19)),2)</f>
        <v>11.92</v>
      </c>
      <c r="J907" s="233" t="n">
        <f aca="false">TRUNC(G907*I907,2)</f>
        <v>119.2</v>
      </c>
      <c r="K907" s="234" t="n">
        <f aca="false">J907/$J$1092</f>
        <v>1.09297822338818E-005</v>
      </c>
      <c r="L907" s="54" t="n">
        <v>9.52</v>
      </c>
      <c r="M907" s="54"/>
      <c r="N907" s="54"/>
      <c r="O907" s="54"/>
      <c r="P907" s="54"/>
      <c r="Q907" s="54"/>
      <c r="R907" s="54"/>
      <c r="S907" s="54"/>
      <c r="T907" s="54"/>
      <c r="U907" s="54"/>
      <c r="V907" s="54"/>
      <c r="W907" s="54"/>
      <c r="X907" s="54"/>
      <c r="Y907" s="54"/>
      <c r="Z907" s="54"/>
      <c r="AA907" s="54"/>
      <c r="AB907" s="54"/>
      <c r="AC907" s="54"/>
      <c r="AD907" s="54"/>
      <c r="AE907" s="54"/>
    </row>
    <row r="908" customFormat="false" ht="14.25" hidden="false" customHeight="false" outlineLevel="0" collapsed="false">
      <c r="A908" s="54"/>
      <c r="B908" s="228" t="s">
        <v>1817</v>
      </c>
      <c r="C908" s="229" t="n">
        <v>170938</v>
      </c>
      <c r="D908" s="228" t="s">
        <v>1771</v>
      </c>
      <c r="E908" s="228" t="s">
        <v>1818</v>
      </c>
      <c r="F908" s="230" t="s">
        <v>817</v>
      </c>
      <c r="G908" s="255" t="n">
        <v>300</v>
      </c>
      <c r="H908" s="232" t="n">
        <f aca="false">TRUNC(L908*(1-$C$13),2)</f>
        <v>10.17</v>
      </c>
      <c r="I908" s="233" t="n">
        <f aca="false">TRUNC((H908*(1+'DADOS GERAIS'!C$19)),2)</f>
        <v>12.73</v>
      </c>
      <c r="J908" s="233" t="n">
        <f aca="false">TRUNC(G908*I908,2)</f>
        <v>3819</v>
      </c>
      <c r="K908" s="234" t="n">
        <f aca="false">J908/$J$1092</f>
        <v>0.000350174818382504</v>
      </c>
      <c r="L908" s="54" t="n">
        <v>10.17</v>
      </c>
      <c r="M908" s="54"/>
      <c r="N908" s="54"/>
      <c r="O908" s="54"/>
      <c r="P908" s="54"/>
      <c r="Q908" s="54"/>
      <c r="R908" s="54"/>
      <c r="S908" s="54"/>
      <c r="T908" s="54"/>
      <c r="U908" s="54"/>
      <c r="V908" s="54"/>
      <c r="W908" s="54"/>
      <c r="X908" s="54"/>
      <c r="Y908" s="54"/>
      <c r="Z908" s="54"/>
      <c r="AA908" s="54"/>
      <c r="AB908" s="54"/>
      <c r="AC908" s="54"/>
      <c r="AD908" s="54"/>
      <c r="AE908" s="54"/>
    </row>
    <row r="909" customFormat="false" ht="14.25" hidden="false" customHeight="false" outlineLevel="0" collapsed="false">
      <c r="A909" s="54"/>
      <c r="B909" s="222" t="s">
        <v>1819</v>
      </c>
      <c r="C909" s="222"/>
      <c r="D909" s="222"/>
      <c r="E909" s="222" t="s">
        <v>1820</v>
      </c>
      <c r="F909" s="222"/>
      <c r="G909" s="223"/>
      <c r="H909" s="224"/>
      <c r="I909" s="222"/>
      <c r="J909" s="225" t="n">
        <f aca="false">J910+J926+J961</f>
        <v>136035.97</v>
      </c>
      <c r="K909" s="239" t="n">
        <f aca="false">J909/$J$1092</f>
        <v>0.0124735195308295</v>
      </c>
      <c r="L909" s="54"/>
      <c r="M909" s="54"/>
      <c r="N909" s="54"/>
      <c r="O909" s="54"/>
      <c r="P909" s="54"/>
      <c r="Q909" s="54"/>
      <c r="R909" s="54"/>
      <c r="S909" s="54"/>
      <c r="T909" s="54"/>
      <c r="U909" s="54"/>
      <c r="V909" s="54"/>
      <c r="W909" s="54"/>
      <c r="X909" s="54"/>
      <c r="Y909" s="54"/>
      <c r="Z909" s="54"/>
      <c r="AA909" s="54"/>
      <c r="AB909" s="54"/>
      <c r="AC909" s="54"/>
      <c r="AD909" s="54"/>
      <c r="AE909" s="54"/>
    </row>
    <row r="910" customFormat="false" ht="14.25" hidden="false" customHeight="false" outlineLevel="0" collapsed="false">
      <c r="A910" s="54"/>
      <c r="B910" s="222" t="s">
        <v>1821</v>
      </c>
      <c r="C910" s="222"/>
      <c r="D910" s="222"/>
      <c r="E910" s="222" t="s">
        <v>1822</v>
      </c>
      <c r="F910" s="222"/>
      <c r="G910" s="223"/>
      <c r="H910" s="224"/>
      <c r="I910" s="222"/>
      <c r="J910" s="225" t="n">
        <f aca="false">J911+J915</f>
        <v>10324.99</v>
      </c>
      <c r="K910" s="239" t="n">
        <f aca="false">J910/$J$1092</f>
        <v>0.000946727284119187</v>
      </c>
      <c r="L910" s="54"/>
      <c r="M910" s="54"/>
      <c r="N910" s="54"/>
      <c r="O910" s="54"/>
      <c r="P910" s="54"/>
      <c r="Q910" s="54"/>
      <c r="R910" s="54"/>
      <c r="S910" s="54"/>
      <c r="T910" s="54"/>
      <c r="U910" s="54"/>
      <c r="V910" s="54"/>
      <c r="W910" s="54"/>
      <c r="X910" s="54"/>
      <c r="Y910" s="54"/>
      <c r="Z910" s="54"/>
      <c r="AA910" s="54"/>
      <c r="AB910" s="54"/>
      <c r="AC910" s="54"/>
      <c r="AD910" s="54"/>
      <c r="AE910" s="54"/>
    </row>
    <row r="911" customFormat="false" ht="14.25" hidden="false" customHeight="false" outlineLevel="0" collapsed="false">
      <c r="A911" s="54"/>
      <c r="B911" s="222" t="s">
        <v>1823</v>
      </c>
      <c r="C911" s="222"/>
      <c r="D911" s="222"/>
      <c r="E911" s="222" t="s">
        <v>1824</v>
      </c>
      <c r="F911" s="222"/>
      <c r="G911" s="223"/>
      <c r="H911" s="224"/>
      <c r="I911" s="222"/>
      <c r="J911" s="225" t="n">
        <f aca="false">SUM(J912:J914)</f>
        <v>6184.41</v>
      </c>
      <c r="K911" s="239" t="n">
        <f aca="false">J911/$J$1092</f>
        <v>0.000567065893834235</v>
      </c>
      <c r="L911" s="54"/>
      <c r="M911" s="54"/>
      <c r="N911" s="54"/>
      <c r="O911" s="54"/>
      <c r="P911" s="54"/>
      <c r="Q911" s="54"/>
      <c r="R911" s="54"/>
      <c r="S911" s="54"/>
      <c r="T911" s="54"/>
      <c r="U911" s="54"/>
      <c r="V911" s="54"/>
      <c r="W911" s="54"/>
      <c r="X911" s="54"/>
      <c r="Y911" s="54"/>
      <c r="Z911" s="54"/>
      <c r="AA911" s="54"/>
      <c r="AB911" s="54"/>
      <c r="AC911" s="54"/>
      <c r="AD911" s="54"/>
      <c r="AE911" s="54"/>
    </row>
    <row r="912" customFormat="false" ht="14.25" hidden="false" customHeight="false" outlineLevel="0" collapsed="false">
      <c r="A912" s="54"/>
      <c r="B912" s="228" t="s">
        <v>1825</v>
      </c>
      <c r="C912" s="229" t="n">
        <v>90777</v>
      </c>
      <c r="D912" s="228" t="s">
        <v>172</v>
      </c>
      <c r="E912" s="228" t="s">
        <v>1826</v>
      </c>
      <c r="F912" s="258" t="s">
        <v>1816</v>
      </c>
      <c r="G912" s="255" t="n">
        <v>32</v>
      </c>
      <c r="H912" s="232" t="n">
        <f aca="false">TRUNC(L912*(1-$C$13),2)</f>
        <v>128.95</v>
      </c>
      <c r="I912" s="233" t="n">
        <f aca="false">TRUNC((H912*(1+'DADOS GERAIS'!C$19)),2)</f>
        <v>161.46</v>
      </c>
      <c r="J912" s="233" t="n">
        <f aca="false">TRUNC(G912*I912,2)</f>
        <v>5166.72</v>
      </c>
      <c r="K912" s="234" t="n">
        <f aca="false">J912/$J$1092</f>
        <v>0.00047375104415639</v>
      </c>
      <c r="L912" s="54" t="n">
        <v>128.95</v>
      </c>
      <c r="M912" s="54"/>
      <c r="N912" s="54"/>
      <c r="O912" s="54"/>
      <c r="P912" s="54"/>
      <c r="Q912" s="54"/>
      <c r="R912" s="54"/>
      <c r="S912" s="54"/>
      <c r="T912" s="54"/>
      <c r="U912" s="54"/>
      <c r="V912" s="54"/>
      <c r="W912" s="54"/>
      <c r="X912" s="54"/>
      <c r="Y912" s="54"/>
      <c r="Z912" s="54"/>
      <c r="AA912" s="54"/>
      <c r="AB912" s="54"/>
      <c r="AC912" s="54"/>
      <c r="AD912" s="54"/>
      <c r="AE912" s="54"/>
    </row>
    <row r="913" customFormat="false" ht="26.85" hidden="false" customHeight="false" outlineLevel="0" collapsed="false">
      <c r="A913" s="54"/>
      <c r="B913" s="228" t="s">
        <v>1827</v>
      </c>
      <c r="C913" s="229" t="n">
        <v>103322</v>
      </c>
      <c r="D913" s="228" t="s">
        <v>172</v>
      </c>
      <c r="E913" s="228" t="s">
        <v>651</v>
      </c>
      <c r="F913" s="258" t="s">
        <v>189</v>
      </c>
      <c r="G913" s="255" t="n">
        <v>12</v>
      </c>
      <c r="H913" s="232" t="n">
        <f aca="false">TRUNC(L913*(1-$C$13),2)</f>
        <v>60.78</v>
      </c>
      <c r="I913" s="233" t="n">
        <f aca="false">TRUNC((H913*(1+'DADOS GERAIS'!C$19)),2)</f>
        <v>76.1</v>
      </c>
      <c r="J913" s="233" t="n">
        <f aca="false">TRUNC(G913*I913,2)</f>
        <v>913.2</v>
      </c>
      <c r="K913" s="234" t="n">
        <f aca="false">J913/$J$1092</f>
        <v>8.37338685904433E-005</v>
      </c>
      <c r="L913" s="54" t="n">
        <v>60.78</v>
      </c>
      <c r="M913" s="54"/>
      <c r="N913" s="54"/>
      <c r="O913" s="54"/>
      <c r="P913" s="54"/>
      <c r="Q913" s="54"/>
      <c r="R913" s="54"/>
      <c r="S913" s="54"/>
      <c r="T913" s="54"/>
      <c r="U913" s="54"/>
      <c r="V913" s="54"/>
      <c r="W913" s="54"/>
      <c r="X913" s="54"/>
      <c r="Y913" s="54"/>
      <c r="Z913" s="54"/>
      <c r="AA913" s="54"/>
      <c r="AB913" s="54"/>
      <c r="AC913" s="54"/>
      <c r="AD913" s="54"/>
      <c r="AE913" s="54"/>
    </row>
    <row r="914" customFormat="false" ht="26.85" hidden="false" customHeight="false" outlineLevel="0" collapsed="false">
      <c r="A914" s="54"/>
      <c r="B914" s="228" t="s">
        <v>1828</v>
      </c>
      <c r="C914" s="229" t="n">
        <v>98556</v>
      </c>
      <c r="D914" s="228" t="s">
        <v>172</v>
      </c>
      <c r="E914" s="228" t="s">
        <v>1829</v>
      </c>
      <c r="F914" s="258" t="s">
        <v>189</v>
      </c>
      <c r="G914" s="255" t="n">
        <v>1.4</v>
      </c>
      <c r="H914" s="232" t="n">
        <f aca="false">TRUNC(L914*(1-$C$13),2)</f>
        <v>59.61</v>
      </c>
      <c r="I914" s="233" t="n">
        <f aca="false">TRUNC((H914*(1+'DADOS GERAIS'!C$19)),2)</f>
        <v>74.64</v>
      </c>
      <c r="J914" s="233" t="n">
        <f aca="false">TRUNC(G914*I914,2)</f>
        <v>104.49</v>
      </c>
      <c r="K914" s="234" t="n">
        <f aca="false">J914/$J$1092</f>
        <v>9.58098108740191E-006</v>
      </c>
      <c r="L914" s="54" t="n">
        <v>59.61</v>
      </c>
      <c r="M914" s="54"/>
      <c r="N914" s="54"/>
      <c r="O914" s="54"/>
      <c r="P914" s="54"/>
      <c r="Q914" s="54"/>
      <c r="R914" s="54"/>
      <c r="S914" s="54"/>
      <c r="T914" s="54"/>
      <c r="U914" s="54"/>
      <c r="V914" s="54"/>
      <c r="W914" s="54"/>
      <c r="X914" s="54"/>
      <c r="Y914" s="54"/>
      <c r="Z914" s="54"/>
      <c r="AA914" s="54"/>
      <c r="AB914" s="54"/>
      <c r="AC914" s="54"/>
      <c r="AD914" s="54"/>
      <c r="AE914" s="54"/>
    </row>
    <row r="915" customFormat="false" ht="14.25" hidden="false" customHeight="false" outlineLevel="0" collapsed="false">
      <c r="A915" s="54"/>
      <c r="B915" s="222" t="s">
        <v>1830</v>
      </c>
      <c r="C915" s="222"/>
      <c r="D915" s="222"/>
      <c r="E915" s="222" t="s">
        <v>1831</v>
      </c>
      <c r="F915" s="222"/>
      <c r="G915" s="223"/>
      <c r="H915" s="224"/>
      <c r="I915" s="222"/>
      <c r="J915" s="225" t="n">
        <f aca="false">SUM(J916:J925)</f>
        <v>4140.58</v>
      </c>
      <c r="K915" s="239" t="n">
        <f aca="false">J915/$J$1092</f>
        <v>0.000379661390284952</v>
      </c>
      <c r="L915" s="54"/>
      <c r="M915" s="54"/>
      <c r="N915" s="54"/>
      <c r="O915" s="54"/>
      <c r="P915" s="54"/>
      <c r="Q915" s="54"/>
      <c r="R915" s="54"/>
      <c r="S915" s="54"/>
      <c r="T915" s="54"/>
      <c r="U915" s="54"/>
      <c r="V915" s="54"/>
      <c r="W915" s="54"/>
      <c r="X915" s="54"/>
      <c r="Y915" s="54"/>
      <c r="Z915" s="54"/>
      <c r="AA915" s="54"/>
      <c r="AB915" s="54"/>
      <c r="AC915" s="54"/>
      <c r="AD915" s="54"/>
      <c r="AE915" s="54"/>
    </row>
    <row r="916" customFormat="false" ht="14.25" hidden="false" customHeight="false" outlineLevel="0" collapsed="false">
      <c r="A916" s="54"/>
      <c r="B916" s="228" t="s">
        <v>1832</v>
      </c>
      <c r="C916" s="229" t="n">
        <v>93358</v>
      </c>
      <c r="D916" s="228" t="s">
        <v>172</v>
      </c>
      <c r="E916" s="228" t="s">
        <v>218</v>
      </c>
      <c r="F916" s="258" t="s">
        <v>193</v>
      </c>
      <c r="G916" s="255" t="n">
        <v>0.37</v>
      </c>
      <c r="H916" s="232" t="n">
        <f aca="false">TRUNC(L916*(1-$C$13),2)</f>
        <v>92.88</v>
      </c>
      <c r="I916" s="233" t="n">
        <f aca="false">TRUNC((H916*(1+'DADOS GERAIS'!C$19)),2)</f>
        <v>116.3</v>
      </c>
      <c r="J916" s="233" t="n">
        <f aca="false">TRUNC(G916*I916,2)</f>
        <v>43.03</v>
      </c>
      <c r="K916" s="234" t="n">
        <f aca="false">J916/$J$1092</f>
        <v>3.94554135506655E-006</v>
      </c>
      <c r="L916" s="54" t="n">
        <v>92.88</v>
      </c>
      <c r="M916" s="54"/>
      <c r="N916" s="54"/>
      <c r="O916" s="54"/>
      <c r="P916" s="54"/>
      <c r="Q916" s="54"/>
      <c r="R916" s="54"/>
      <c r="S916" s="54"/>
      <c r="T916" s="54"/>
      <c r="U916" s="54"/>
      <c r="V916" s="54"/>
      <c r="W916" s="54"/>
      <c r="X916" s="54"/>
      <c r="Y916" s="54"/>
      <c r="Z916" s="54"/>
      <c r="AA916" s="54"/>
      <c r="AB916" s="54"/>
      <c r="AC916" s="54"/>
      <c r="AD916" s="54"/>
      <c r="AE916" s="54"/>
    </row>
    <row r="917" customFormat="false" ht="26.85" hidden="false" customHeight="false" outlineLevel="0" collapsed="false">
      <c r="A917" s="54"/>
      <c r="B917" s="228" t="s">
        <v>1833</v>
      </c>
      <c r="C917" s="229" t="n">
        <v>100324</v>
      </c>
      <c r="D917" s="228" t="s">
        <v>172</v>
      </c>
      <c r="E917" s="228" t="s">
        <v>222</v>
      </c>
      <c r="F917" s="258" t="s">
        <v>193</v>
      </c>
      <c r="G917" s="255" t="n">
        <v>0.2</v>
      </c>
      <c r="H917" s="232" t="n">
        <f aca="false">TRUNC(L917*(1-$C$13),2)</f>
        <v>175.09</v>
      </c>
      <c r="I917" s="233" t="n">
        <f aca="false">TRUNC((H917*(1+'DADOS GERAIS'!C$19)),2)</f>
        <v>219.24</v>
      </c>
      <c r="J917" s="233" t="n">
        <f aca="false">TRUNC(G917*I917,2)</f>
        <v>43.84</v>
      </c>
      <c r="K917" s="234" t="n">
        <f aca="false">J917/$J$1092</f>
        <v>4.01981252628672E-006</v>
      </c>
      <c r="L917" s="54" t="n">
        <v>175.09</v>
      </c>
      <c r="M917" s="54"/>
      <c r="N917" s="54"/>
      <c r="O917" s="54"/>
      <c r="P917" s="54"/>
      <c r="Q917" s="54"/>
      <c r="R917" s="54"/>
      <c r="S917" s="54"/>
      <c r="T917" s="54"/>
      <c r="U917" s="54"/>
      <c r="V917" s="54"/>
      <c r="W917" s="54"/>
      <c r="X917" s="54"/>
      <c r="Y917" s="54"/>
      <c r="Z917" s="54"/>
      <c r="AA917" s="54"/>
      <c r="AB917" s="54"/>
      <c r="AC917" s="54"/>
      <c r="AD917" s="54"/>
      <c r="AE917" s="54"/>
    </row>
    <row r="918" customFormat="false" ht="26.85" hidden="false" customHeight="false" outlineLevel="0" collapsed="false">
      <c r="A918" s="54"/>
      <c r="B918" s="228" t="s">
        <v>1834</v>
      </c>
      <c r="C918" s="229" t="n">
        <v>97087</v>
      </c>
      <c r="D918" s="228" t="s">
        <v>172</v>
      </c>
      <c r="E918" s="228" t="s">
        <v>413</v>
      </c>
      <c r="F918" s="258" t="s">
        <v>189</v>
      </c>
      <c r="G918" s="255" t="n">
        <v>1.4</v>
      </c>
      <c r="H918" s="232" t="n">
        <f aca="false">TRUNC(L918*(1-$C$13),2)</f>
        <v>2.66</v>
      </c>
      <c r="I918" s="233" t="n">
        <f aca="false">TRUNC((H918*(1+'DADOS GERAIS'!C$19)),2)</f>
        <v>3.33</v>
      </c>
      <c r="J918" s="233" t="n">
        <f aca="false">TRUNC(G918*I918,2)</f>
        <v>4.66</v>
      </c>
      <c r="K918" s="234" t="n">
        <f aca="false">J918/$J$1092</f>
        <v>4.27288466525915E-007</v>
      </c>
      <c r="L918" s="54" t="n">
        <v>2.66</v>
      </c>
      <c r="M918" s="54"/>
      <c r="N918" s="54"/>
      <c r="O918" s="54"/>
      <c r="P918" s="54"/>
      <c r="Q918" s="54"/>
      <c r="R918" s="54"/>
      <c r="S918" s="54"/>
      <c r="T918" s="54"/>
      <c r="U918" s="54"/>
      <c r="V918" s="54"/>
      <c r="W918" s="54"/>
      <c r="X918" s="54"/>
      <c r="Y918" s="54"/>
      <c r="Z918" s="54"/>
      <c r="AA918" s="54"/>
      <c r="AB918" s="54"/>
      <c r="AC918" s="54"/>
      <c r="AD918" s="54"/>
      <c r="AE918" s="54"/>
    </row>
    <row r="919" customFormat="false" ht="26.85" hidden="false" customHeight="false" outlineLevel="0" collapsed="false">
      <c r="A919" s="54"/>
      <c r="B919" s="228" t="s">
        <v>1835</v>
      </c>
      <c r="C919" s="229" t="n">
        <v>97096</v>
      </c>
      <c r="D919" s="228" t="s">
        <v>172</v>
      </c>
      <c r="E919" s="228" t="s">
        <v>375</v>
      </c>
      <c r="F919" s="258" t="s">
        <v>193</v>
      </c>
      <c r="G919" s="255" t="n">
        <v>0.38</v>
      </c>
      <c r="H919" s="232" t="n">
        <f aca="false">TRUNC(L919*(1-$C$13),2)</f>
        <v>678.49</v>
      </c>
      <c r="I919" s="233" t="n">
        <f aca="false">TRUNC((H919*(1+'DADOS GERAIS'!C$19)),2)</f>
        <v>849.59</v>
      </c>
      <c r="J919" s="233" t="n">
        <f aca="false">TRUNC(G919*I919,2)</f>
        <v>322.84</v>
      </c>
      <c r="K919" s="234" t="n">
        <f aca="false">J919/$J$1092</f>
        <v>2.96021048354563E-005</v>
      </c>
      <c r="L919" s="54" t="n">
        <v>678.49</v>
      </c>
      <c r="M919" s="54"/>
      <c r="N919" s="54"/>
      <c r="O919" s="54"/>
      <c r="P919" s="54"/>
      <c r="Q919" s="54"/>
      <c r="R919" s="54"/>
      <c r="S919" s="54"/>
      <c r="T919" s="54"/>
      <c r="U919" s="54"/>
      <c r="V919" s="54"/>
      <c r="W919" s="54"/>
      <c r="X919" s="54"/>
      <c r="Y919" s="54"/>
      <c r="Z919" s="54"/>
      <c r="AA919" s="54"/>
      <c r="AB919" s="54"/>
      <c r="AC919" s="54"/>
      <c r="AD919" s="54"/>
      <c r="AE919" s="54"/>
    </row>
    <row r="920" customFormat="false" ht="26.85" hidden="false" customHeight="false" outlineLevel="0" collapsed="false">
      <c r="A920" s="54"/>
      <c r="B920" s="228" t="s">
        <v>1836</v>
      </c>
      <c r="C920" s="229" t="n">
        <v>92770</v>
      </c>
      <c r="D920" s="228" t="s">
        <v>172</v>
      </c>
      <c r="E920" s="228" t="s">
        <v>334</v>
      </c>
      <c r="F920" s="258" t="s">
        <v>227</v>
      </c>
      <c r="G920" s="255" t="n">
        <v>22.25</v>
      </c>
      <c r="H920" s="232" t="n">
        <f aca="false">TRUNC(L920*(1-$C$13),2)</f>
        <v>11.89</v>
      </c>
      <c r="I920" s="233" t="n">
        <f aca="false">TRUNC((H920*(1+'DADOS GERAIS'!C$19)),2)</f>
        <v>14.88</v>
      </c>
      <c r="J920" s="233" t="n">
        <f aca="false">TRUNC(G920*I920,2)</f>
        <v>331.08</v>
      </c>
      <c r="K920" s="234" t="n">
        <f aca="false">J920/$J$1092</f>
        <v>3.03576535402146E-005</v>
      </c>
      <c r="L920" s="54" t="n">
        <v>11.89</v>
      </c>
      <c r="M920" s="54"/>
      <c r="N920" s="54"/>
      <c r="O920" s="54"/>
      <c r="P920" s="54"/>
      <c r="Q920" s="54"/>
      <c r="R920" s="54"/>
      <c r="S920" s="54"/>
      <c r="T920" s="54"/>
      <c r="U920" s="54"/>
      <c r="V920" s="54"/>
      <c r="W920" s="54"/>
      <c r="X920" s="54"/>
      <c r="Y920" s="54"/>
      <c r="Z920" s="54"/>
      <c r="AA920" s="54"/>
      <c r="AB920" s="54"/>
      <c r="AC920" s="54"/>
      <c r="AD920" s="54"/>
      <c r="AE920" s="54"/>
    </row>
    <row r="921" customFormat="false" ht="26.85" hidden="false" customHeight="false" outlineLevel="0" collapsed="false">
      <c r="A921" s="54"/>
      <c r="B921" s="228" t="s">
        <v>1837</v>
      </c>
      <c r="C921" s="229" t="n">
        <v>97086</v>
      </c>
      <c r="D921" s="228" t="s">
        <v>172</v>
      </c>
      <c r="E921" s="228" t="s">
        <v>367</v>
      </c>
      <c r="F921" s="258" t="s">
        <v>189</v>
      </c>
      <c r="G921" s="255" t="n">
        <v>1.4</v>
      </c>
      <c r="H921" s="232" t="n">
        <f aca="false">TRUNC(L921*(1-$C$13),2)</f>
        <v>129.49</v>
      </c>
      <c r="I921" s="233" t="n">
        <f aca="false">TRUNC((H921*(1+'DADOS GERAIS'!C$19)),2)</f>
        <v>162.14</v>
      </c>
      <c r="J921" s="233" t="n">
        <f aca="false">TRUNC(G921*I921,2)</f>
        <v>226.99</v>
      </c>
      <c r="K921" s="234" t="n">
        <f aca="false">J921/$J$1092</f>
        <v>2.08133495744029E-005</v>
      </c>
      <c r="L921" s="54" t="n">
        <v>129.49</v>
      </c>
      <c r="M921" s="54"/>
      <c r="N921" s="54"/>
      <c r="O921" s="54"/>
      <c r="P921" s="54"/>
      <c r="Q921" s="54"/>
      <c r="R921" s="54"/>
      <c r="S921" s="54"/>
      <c r="T921" s="54"/>
      <c r="U921" s="54"/>
      <c r="V921" s="54"/>
      <c r="W921" s="54"/>
      <c r="X921" s="54"/>
      <c r="Y921" s="54"/>
      <c r="Z921" s="54"/>
      <c r="AA921" s="54"/>
      <c r="AB921" s="54"/>
      <c r="AC921" s="54"/>
      <c r="AD921" s="54"/>
      <c r="AE921" s="54"/>
    </row>
    <row r="922" customFormat="false" ht="14.25" hidden="false" customHeight="false" outlineLevel="0" collapsed="false">
      <c r="A922" s="54"/>
      <c r="B922" s="228" t="s">
        <v>1838</v>
      </c>
      <c r="C922" s="229" t="n">
        <v>21106</v>
      </c>
      <c r="D922" s="228" t="s">
        <v>453</v>
      </c>
      <c r="E922" s="228" t="s">
        <v>1839</v>
      </c>
      <c r="F922" s="230" t="s">
        <v>216</v>
      </c>
      <c r="G922" s="255" t="n">
        <v>4.5</v>
      </c>
      <c r="H922" s="232" t="n">
        <f aca="false">TRUNC(L922*(1-$C$13),2)</f>
        <v>453.07</v>
      </c>
      <c r="I922" s="233" t="n">
        <f aca="false">TRUNC((H922*(1+'DADOS GERAIS'!C$19)),2)</f>
        <v>567.32</v>
      </c>
      <c r="J922" s="233" t="n">
        <f aca="false">TRUNC(G922*I922,2)</f>
        <v>2552.94</v>
      </c>
      <c r="K922" s="234" t="n">
        <f aca="false">J922/$J$1092</f>
        <v>0.00023408622698126</v>
      </c>
      <c r="L922" s="54" t="n">
        <v>453.07</v>
      </c>
      <c r="M922" s="54"/>
      <c r="N922" s="54"/>
      <c r="O922" s="54"/>
      <c r="P922" s="54"/>
      <c r="Q922" s="54"/>
      <c r="R922" s="54"/>
      <c r="S922" s="54"/>
      <c r="T922" s="54"/>
      <c r="U922" s="54"/>
      <c r="V922" s="54"/>
      <c r="W922" s="54"/>
      <c r="X922" s="54"/>
      <c r="Y922" s="54"/>
      <c r="Z922" s="54"/>
      <c r="AA922" s="54"/>
      <c r="AB922" s="54"/>
      <c r="AC922" s="54"/>
      <c r="AD922" s="54"/>
      <c r="AE922" s="54"/>
    </row>
    <row r="923" customFormat="false" ht="26.85" hidden="false" customHeight="false" outlineLevel="0" collapsed="false">
      <c r="A923" s="54"/>
      <c r="B923" s="228" t="s">
        <v>1840</v>
      </c>
      <c r="C923" s="229" t="n">
        <v>92768</v>
      </c>
      <c r="D923" s="228" t="s">
        <v>172</v>
      </c>
      <c r="E923" s="228" t="s">
        <v>330</v>
      </c>
      <c r="F923" s="258" t="s">
        <v>227</v>
      </c>
      <c r="G923" s="255" t="n">
        <v>22.72</v>
      </c>
      <c r="H923" s="232" t="n">
        <f aca="false">TRUNC(L923*(1-$C$13),2)</f>
        <v>13.46</v>
      </c>
      <c r="I923" s="233" t="n">
        <f aca="false">TRUNC((H923*(1+'DADOS GERAIS'!C$19)),2)</f>
        <v>16.85</v>
      </c>
      <c r="J923" s="233" t="n">
        <f aca="false">TRUNC(G923*I923,2)</f>
        <v>382.83</v>
      </c>
      <c r="K923" s="234" t="n">
        <f aca="false">J923/$J$1092</f>
        <v>3.51027561459477E-005</v>
      </c>
      <c r="L923" s="54" t="n">
        <v>13.46</v>
      </c>
      <c r="M923" s="54"/>
      <c r="N923" s="54"/>
      <c r="O923" s="54"/>
      <c r="P923" s="54"/>
      <c r="Q923" s="54"/>
      <c r="R923" s="54"/>
      <c r="S923" s="54"/>
      <c r="T923" s="54"/>
      <c r="U923" s="54"/>
      <c r="V923" s="54"/>
      <c r="W923" s="54"/>
      <c r="X923" s="54"/>
      <c r="Y923" s="54"/>
      <c r="Z923" s="54"/>
      <c r="AA923" s="54"/>
      <c r="AB923" s="54"/>
      <c r="AC923" s="54"/>
      <c r="AD923" s="54"/>
      <c r="AE923" s="54"/>
    </row>
    <row r="924" customFormat="false" ht="26.85" hidden="false" customHeight="false" outlineLevel="0" collapsed="false">
      <c r="A924" s="54"/>
      <c r="B924" s="228" t="s">
        <v>1841</v>
      </c>
      <c r="C924" s="229" t="n">
        <v>92514</v>
      </c>
      <c r="D924" s="228" t="s">
        <v>172</v>
      </c>
      <c r="E924" s="228" t="s">
        <v>1842</v>
      </c>
      <c r="F924" s="258" t="s">
        <v>189</v>
      </c>
      <c r="G924" s="255" t="n">
        <v>1.83</v>
      </c>
      <c r="H924" s="232" t="n">
        <f aca="false">TRUNC(L924*(1-$C$13),2)</f>
        <v>58.88</v>
      </c>
      <c r="I924" s="233" t="n">
        <f aca="false">TRUNC((H924*(1+'DADOS GERAIS'!C$19)),2)</f>
        <v>73.72</v>
      </c>
      <c r="J924" s="233" t="n">
        <f aca="false">TRUNC(G924*I924,2)</f>
        <v>134.9</v>
      </c>
      <c r="K924" s="234" t="n">
        <f aca="false">J924/$J$1092</f>
        <v>1.23693592562974E-005</v>
      </c>
      <c r="L924" s="54" t="n">
        <v>58.88</v>
      </c>
      <c r="M924" s="54"/>
      <c r="N924" s="54"/>
      <c r="O924" s="54"/>
      <c r="P924" s="54"/>
      <c r="Q924" s="54"/>
      <c r="R924" s="54"/>
      <c r="S924" s="54"/>
      <c r="T924" s="54"/>
      <c r="U924" s="54"/>
      <c r="V924" s="54"/>
      <c r="W924" s="54"/>
      <c r="X924" s="54"/>
      <c r="Y924" s="54"/>
      <c r="Z924" s="54"/>
      <c r="AA924" s="54"/>
      <c r="AB924" s="54"/>
      <c r="AC924" s="54"/>
      <c r="AD924" s="54"/>
      <c r="AE924" s="54"/>
    </row>
    <row r="925" customFormat="false" ht="26.85" hidden="false" customHeight="false" outlineLevel="0" collapsed="false">
      <c r="A925" s="54"/>
      <c r="B925" s="228" t="s">
        <v>1843</v>
      </c>
      <c r="C925" s="229" t="n">
        <v>103675</v>
      </c>
      <c r="D925" s="228" t="s">
        <v>172</v>
      </c>
      <c r="E925" s="228" t="s">
        <v>1844</v>
      </c>
      <c r="F925" s="258" t="s">
        <v>193</v>
      </c>
      <c r="G925" s="255" t="n">
        <v>0.11</v>
      </c>
      <c r="H925" s="232" t="n">
        <f aca="false">TRUNC(L925*(1-$C$13),2)</f>
        <v>707.69</v>
      </c>
      <c r="I925" s="233" t="n">
        <f aca="false">TRUNC((H925*(1+'DADOS GERAIS'!C$19)),2)</f>
        <v>886.16</v>
      </c>
      <c r="J925" s="233" t="n">
        <f aca="false">TRUNC(G925*I925,2)</f>
        <v>97.47</v>
      </c>
      <c r="K925" s="234" t="n">
        <f aca="false">J925/$J$1092</f>
        <v>8.93729760349377E-006</v>
      </c>
      <c r="L925" s="54" t="n">
        <v>707.69</v>
      </c>
      <c r="M925" s="54"/>
      <c r="N925" s="54"/>
      <c r="O925" s="54"/>
      <c r="P925" s="54"/>
      <c r="Q925" s="54"/>
      <c r="R925" s="54"/>
      <c r="S925" s="54"/>
      <c r="T925" s="54"/>
      <c r="U925" s="54"/>
      <c r="V925" s="54"/>
      <c r="W925" s="54"/>
      <c r="X925" s="54"/>
      <c r="Y925" s="54"/>
      <c r="Z925" s="54"/>
      <c r="AA925" s="54"/>
      <c r="AB925" s="54"/>
      <c r="AC925" s="54"/>
      <c r="AD925" s="54"/>
      <c r="AE925" s="54"/>
    </row>
    <row r="926" customFormat="false" ht="14.25" hidden="false" customHeight="false" outlineLevel="0" collapsed="false">
      <c r="A926" s="54"/>
      <c r="B926" s="222" t="s">
        <v>1845</v>
      </c>
      <c r="C926" s="222"/>
      <c r="D926" s="222"/>
      <c r="E926" s="222" t="s">
        <v>1846</v>
      </c>
      <c r="F926" s="222"/>
      <c r="G926" s="223"/>
      <c r="H926" s="224"/>
      <c r="I926" s="222"/>
      <c r="J926" s="225" t="n">
        <f aca="false">SUM(J927:J960)</f>
        <v>120952.21</v>
      </c>
      <c r="K926" s="239" t="n">
        <f aca="false">J926/$J$1092</f>
        <v>0.0110904472819357</v>
      </c>
      <c r="L926" s="54"/>
      <c r="M926" s="54"/>
      <c r="N926" s="54"/>
      <c r="O926" s="54"/>
      <c r="P926" s="54"/>
      <c r="Q926" s="54"/>
      <c r="R926" s="54"/>
      <c r="S926" s="54"/>
      <c r="T926" s="54"/>
      <c r="U926" s="54"/>
      <c r="V926" s="54"/>
      <c r="W926" s="54"/>
      <c r="X926" s="54"/>
      <c r="Y926" s="54"/>
      <c r="Z926" s="54"/>
      <c r="AA926" s="54"/>
      <c r="AB926" s="54"/>
      <c r="AC926" s="54"/>
      <c r="AD926" s="54"/>
      <c r="AE926" s="54"/>
    </row>
    <row r="927" customFormat="false" ht="14.25" hidden="false" customHeight="false" outlineLevel="0" collapsed="false">
      <c r="A927" s="54"/>
      <c r="B927" s="228" t="s">
        <v>1847</v>
      </c>
      <c r="C927" s="259" t="n">
        <v>90777</v>
      </c>
      <c r="D927" s="228" t="s">
        <v>172</v>
      </c>
      <c r="E927" s="228" t="s">
        <v>1848</v>
      </c>
      <c r="F927" s="258" t="s">
        <v>1816</v>
      </c>
      <c r="G927" s="255" t="n">
        <v>48</v>
      </c>
      <c r="H927" s="232" t="n">
        <f aca="false">TRUNC(L927*(1-$C$13),2)</f>
        <v>128.95</v>
      </c>
      <c r="I927" s="233" t="n">
        <f aca="false">TRUNC((H927*(1+'DADOS GERAIS'!C$19)),2)</f>
        <v>161.46</v>
      </c>
      <c r="J927" s="233" t="n">
        <f aca="false">TRUNC(G927*I927,2)</f>
        <v>7750.08</v>
      </c>
      <c r="K927" s="234" t="n">
        <f aca="false">J927/$J$1092</f>
        <v>0.000710626566234585</v>
      </c>
      <c r="L927" s="54" t="n">
        <v>128.95</v>
      </c>
      <c r="M927" s="54"/>
      <c r="N927" s="54"/>
      <c r="O927" s="54"/>
      <c r="P927" s="54"/>
      <c r="Q927" s="54"/>
      <c r="R927" s="54"/>
      <c r="S927" s="54"/>
      <c r="T927" s="54"/>
      <c r="U927" s="54"/>
      <c r="V927" s="54"/>
      <c r="W927" s="54"/>
      <c r="X927" s="54"/>
      <c r="Y927" s="54"/>
      <c r="Z927" s="54"/>
      <c r="AA927" s="54"/>
      <c r="AB927" s="54"/>
      <c r="AC927" s="54"/>
      <c r="AD927" s="54"/>
      <c r="AE927" s="54"/>
    </row>
    <row r="928" customFormat="false" ht="14.25" hidden="false" customHeight="false" outlineLevel="0" collapsed="false">
      <c r="A928" s="54"/>
      <c r="B928" s="228" t="s">
        <v>1849</v>
      </c>
      <c r="C928" s="229" t="n">
        <v>2935</v>
      </c>
      <c r="D928" s="228" t="s">
        <v>1754</v>
      </c>
      <c r="E928" s="228" t="s">
        <v>1850</v>
      </c>
      <c r="F928" s="230" t="s">
        <v>756</v>
      </c>
      <c r="G928" s="255" t="n">
        <v>1</v>
      </c>
      <c r="H928" s="232" t="n">
        <f aca="false">TRUNC(L928*(1-$C$13),2)</f>
        <v>2860</v>
      </c>
      <c r="I928" s="233" t="n">
        <f aca="false">TRUNC((H928*(1+'DADOS GERAIS'!C$19)),2)</f>
        <v>3581.26</v>
      </c>
      <c r="J928" s="233" t="n">
        <f aca="false">TRUNC(G928*I928,2)</f>
        <v>3581.26</v>
      </c>
      <c r="K928" s="234" t="n">
        <f aca="false">J928/$J$1092</f>
        <v>0.000328375771165365</v>
      </c>
      <c r="L928" s="54" t="n">
        <v>2860</v>
      </c>
      <c r="M928" s="54"/>
      <c r="N928" s="54"/>
      <c r="O928" s="54"/>
      <c r="P928" s="54"/>
      <c r="Q928" s="54"/>
      <c r="R928" s="54"/>
      <c r="S928" s="54"/>
      <c r="T928" s="54"/>
      <c r="U928" s="54"/>
      <c r="V928" s="54"/>
      <c r="W928" s="54"/>
      <c r="X928" s="54"/>
      <c r="Y928" s="54"/>
      <c r="Z928" s="54"/>
      <c r="AA928" s="54"/>
      <c r="AB928" s="54"/>
      <c r="AC928" s="54"/>
      <c r="AD928" s="54"/>
      <c r="AE928" s="54"/>
    </row>
    <row r="929" customFormat="false" ht="14.25" hidden="false" customHeight="false" outlineLevel="0" collapsed="false">
      <c r="A929" s="54"/>
      <c r="B929" s="228" t="s">
        <v>1851</v>
      </c>
      <c r="C929" s="229" t="n">
        <v>78630</v>
      </c>
      <c r="D929" s="228" t="s">
        <v>453</v>
      </c>
      <c r="E929" s="228" t="s">
        <v>1752</v>
      </c>
      <c r="F929" s="230" t="s">
        <v>174</v>
      </c>
      <c r="G929" s="255" t="n">
        <v>2</v>
      </c>
      <c r="H929" s="232" t="n">
        <f aca="false">TRUNC(L929*(1-$C$13),2)</f>
        <v>414.28</v>
      </c>
      <c r="I929" s="233" t="n">
        <f aca="false">TRUNC((H929*(1+'DADOS GERAIS'!C$19)),2)</f>
        <v>518.75</v>
      </c>
      <c r="J929" s="233" t="n">
        <f aca="false">TRUNC(G929*I929,2)</f>
        <v>1037.5</v>
      </c>
      <c r="K929" s="234" t="n">
        <f aca="false">J929/$J$1092</f>
        <v>9.51312841246002E-005</v>
      </c>
      <c r="L929" s="54" t="n">
        <v>414.28</v>
      </c>
      <c r="M929" s="54"/>
      <c r="N929" s="54"/>
      <c r="O929" s="54"/>
      <c r="P929" s="54"/>
      <c r="Q929" s="54"/>
      <c r="R929" s="54"/>
      <c r="S929" s="54"/>
      <c r="T929" s="54"/>
      <c r="U929" s="54"/>
      <c r="V929" s="54"/>
      <c r="W929" s="54"/>
      <c r="X929" s="54"/>
      <c r="Y929" s="54"/>
      <c r="Z929" s="54"/>
      <c r="AA929" s="54"/>
      <c r="AB929" s="54"/>
      <c r="AC929" s="54"/>
      <c r="AD929" s="54"/>
      <c r="AE929" s="54"/>
    </row>
    <row r="930" customFormat="false" ht="14.25" hidden="false" customHeight="false" outlineLevel="0" collapsed="false">
      <c r="A930" s="54"/>
      <c r="B930" s="228" t="s">
        <v>1852</v>
      </c>
      <c r="C930" s="229" t="n">
        <v>2979</v>
      </c>
      <c r="D930" s="228" t="s">
        <v>1754</v>
      </c>
      <c r="E930" s="228" t="s">
        <v>1755</v>
      </c>
      <c r="F930" s="230" t="s">
        <v>756</v>
      </c>
      <c r="G930" s="255" t="n">
        <v>1</v>
      </c>
      <c r="H930" s="232" t="n">
        <f aca="false">TRUNC(L930*(1-$C$13),2)</f>
        <v>89.78</v>
      </c>
      <c r="I930" s="233" t="n">
        <f aca="false">TRUNC((H930*(1+'DADOS GERAIS'!C$19)),2)</f>
        <v>112.42</v>
      </c>
      <c r="J930" s="233" t="n">
        <f aca="false">TRUNC(G930*I930,2)</f>
        <v>112.42</v>
      </c>
      <c r="K930" s="234" t="n">
        <f aca="false">J930/$J$1092</f>
        <v>1.03081050229278E-005</v>
      </c>
      <c r="L930" s="54" t="n">
        <v>89.78</v>
      </c>
      <c r="M930" s="54"/>
      <c r="N930" s="54"/>
      <c r="O930" s="54"/>
      <c r="P930" s="54"/>
      <c r="Q930" s="54"/>
      <c r="R930" s="54"/>
      <c r="S930" s="54"/>
      <c r="T930" s="54"/>
      <c r="U930" s="54"/>
      <c r="V930" s="54"/>
      <c r="W930" s="54"/>
      <c r="X930" s="54"/>
      <c r="Y930" s="54"/>
      <c r="Z930" s="54"/>
      <c r="AA930" s="54"/>
      <c r="AB930" s="54"/>
      <c r="AC930" s="54"/>
      <c r="AD930" s="54"/>
      <c r="AE930" s="54"/>
    </row>
    <row r="931" customFormat="false" ht="14.25" hidden="false" customHeight="false" outlineLevel="0" collapsed="false">
      <c r="A931" s="54"/>
      <c r="B931" s="228" t="s">
        <v>1853</v>
      </c>
      <c r="C931" s="229" t="n">
        <v>78155</v>
      </c>
      <c r="D931" s="228" t="s">
        <v>453</v>
      </c>
      <c r="E931" s="228" t="s">
        <v>1854</v>
      </c>
      <c r="F931" s="230" t="s">
        <v>174</v>
      </c>
      <c r="G931" s="255" t="n">
        <v>3</v>
      </c>
      <c r="H931" s="232" t="n">
        <f aca="false">TRUNC(L931*(1-$C$13),2)</f>
        <v>785.83</v>
      </c>
      <c r="I931" s="233" t="n">
        <f aca="false">TRUNC((H931*(1+'DADOS GERAIS'!C$19)),2)</f>
        <v>984</v>
      </c>
      <c r="J931" s="233" t="n">
        <f aca="false">TRUNC(G931*I931,2)</f>
        <v>2952</v>
      </c>
      <c r="K931" s="234" t="n">
        <f aca="false">J931/$J$1092</f>
        <v>0.00027067715733573</v>
      </c>
      <c r="L931" s="54" t="n">
        <v>785.83</v>
      </c>
      <c r="M931" s="54"/>
      <c r="N931" s="54"/>
      <c r="O931" s="54"/>
      <c r="P931" s="54"/>
      <c r="Q931" s="54"/>
      <c r="R931" s="54"/>
      <c r="S931" s="54"/>
      <c r="T931" s="54"/>
      <c r="U931" s="54"/>
      <c r="V931" s="54"/>
      <c r="W931" s="54"/>
      <c r="X931" s="54"/>
      <c r="Y931" s="54"/>
      <c r="Z931" s="54"/>
      <c r="AA931" s="54"/>
      <c r="AB931" s="54"/>
      <c r="AC931" s="54"/>
      <c r="AD931" s="54"/>
      <c r="AE931" s="54"/>
    </row>
    <row r="932" customFormat="false" ht="26.85" hidden="false" customHeight="false" outlineLevel="0" collapsed="false">
      <c r="A932" s="54"/>
      <c r="B932" s="228" t="s">
        <v>1855</v>
      </c>
      <c r="C932" s="229" t="n">
        <v>96974</v>
      </c>
      <c r="D932" s="228" t="s">
        <v>172</v>
      </c>
      <c r="E932" s="228" t="s">
        <v>1856</v>
      </c>
      <c r="F932" s="258" t="s">
        <v>216</v>
      </c>
      <c r="G932" s="255" t="n">
        <v>20</v>
      </c>
      <c r="H932" s="232" t="n">
        <f aca="false">TRUNC(L932*(1-$C$13),2)</f>
        <v>94.3</v>
      </c>
      <c r="I932" s="233" t="n">
        <f aca="false">TRUNC((H932*(1+'DADOS GERAIS'!C$19)),2)</f>
        <v>118.08</v>
      </c>
      <c r="J932" s="233" t="n">
        <f aca="false">TRUNC(G932*I932,2)</f>
        <v>2361.6</v>
      </c>
      <c r="K932" s="234" t="n">
        <f aca="false">J932/$J$1092</f>
        <v>0.000216541725868584</v>
      </c>
      <c r="L932" s="54" t="n">
        <v>94.3</v>
      </c>
      <c r="M932" s="54"/>
      <c r="N932" s="54"/>
      <c r="O932" s="54"/>
      <c r="P932" s="54"/>
      <c r="Q932" s="54"/>
      <c r="R932" s="54"/>
      <c r="S932" s="54"/>
      <c r="T932" s="54"/>
      <c r="U932" s="54"/>
      <c r="V932" s="54"/>
      <c r="W932" s="54"/>
      <c r="X932" s="54"/>
      <c r="Y932" s="54"/>
      <c r="Z932" s="54"/>
      <c r="AA932" s="54"/>
      <c r="AB932" s="54"/>
      <c r="AC932" s="54"/>
      <c r="AD932" s="54"/>
      <c r="AE932" s="54"/>
    </row>
    <row r="933" customFormat="false" ht="14.25" hidden="false" customHeight="false" outlineLevel="0" collapsed="false">
      <c r="A933" s="54"/>
      <c r="B933" s="228" t="s">
        <v>1857</v>
      </c>
      <c r="C933" s="229" t="n">
        <v>78050</v>
      </c>
      <c r="D933" s="228" t="s">
        <v>453</v>
      </c>
      <c r="E933" s="228" t="s">
        <v>1858</v>
      </c>
      <c r="F933" s="230" t="s">
        <v>174</v>
      </c>
      <c r="G933" s="255" t="n">
        <v>2</v>
      </c>
      <c r="H933" s="232" t="n">
        <f aca="false">TRUNC(L933*(1-$C$13),2)</f>
        <v>22.66</v>
      </c>
      <c r="I933" s="233" t="n">
        <f aca="false">TRUNC((H933*(1+'DADOS GERAIS'!C$19)),2)</f>
        <v>28.37</v>
      </c>
      <c r="J933" s="233" t="n">
        <f aca="false">TRUNC(G933*I933,2)</f>
        <v>56.74</v>
      </c>
      <c r="K933" s="234" t="n">
        <f aca="false">J933/$J$1092</f>
        <v>5.20264969757091E-006</v>
      </c>
      <c r="L933" s="54" t="n">
        <v>22.66</v>
      </c>
      <c r="M933" s="54"/>
      <c r="N933" s="54"/>
      <c r="O933" s="54"/>
      <c r="P933" s="54"/>
      <c r="Q933" s="54"/>
      <c r="R933" s="54"/>
      <c r="S933" s="54"/>
      <c r="T933" s="54"/>
      <c r="U933" s="54"/>
      <c r="V933" s="54"/>
      <c r="W933" s="54"/>
      <c r="X933" s="54"/>
      <c r="Y933" s="54"/>
      <c r="Z933" s="54"/>
      <c r="AA933" s="54"/>
      <c r="AB933" s="54"/>
      <c r="AC933" s="54"/>
      <c r="AD933" s="54"/>
      <c r="AE933" s="54"/>
    </row>
    <row r="934" customFormat="false" ht="14.25" hidden="false" customHeight="false" outlineLevel="0" collapsed="false">
      <c r="A934" s="54"/>
      <c r="B934" s="228" t="s">
        <v>1859</v>
      </c>
      <c r="C934" s="229" t="s">
        <v>1860</v>
      </c>
      <c r="D934" s="228" t="s">
        <v>1861</v>
      </c>
      <c r="E934" s="228" t="s">
        <v>1862</v>
      </c>
      <c r="F934" s="230" t="s">
        <v>1863</v>
      </c>
      <c r="G934" s="255" t="n">
        <v>1</v>
      </c>
      <c r="H934" s="232" t="n">
        <f aca="false">TRUNC(L934*(1-$C$13),2)</f>
        <v>236.87</v>
      </c>
      <c r="I934" s="233" t="n">
        <f aca="false">TRUNC((H934*(1+'DADOS GERAIS'!C$19)),2)</f>
        <v>296.6</v>
      </c>
      <c r="J934" s="233" t="n">
        <f aca="false">TRUNC(G934*I934,2)</f>
        <v>296.6</v>
      </c>
      <c r="K934" s="234" t="n">
        <f aca="false">J934/$J$1092</f>
        <v>2.71960856591387E-005</v>
      </c>
      <c r="L934" s="54" t="n">
        <v>236.87</v>
      </c>
      <c r="M934" s="54"/>
      <c r="N934" s="54"/>
      <c r="O934" s="54"/>
      <c r="P934" s="54"/>
      <c r="Q934" s="54"/>
      <c r="R934" s="54"/>
      <c r="S934" s="54"/>
      <c r="T934" s="54"/>
      <c r="U934" s="54"/>
      <c r="V934" s="54"/>
      <c r="W934" s="54"/>
      <c r="X934" s="54"/>
      <c r="Y934" s="54"/>
      <c r="Z934" s="54"/>
      <c r="AA934" s="54"/>
      <c r="AB934" s="54"/>
      <c r="AC934" s="54"/>
      <c r="AD934" s="54"/>
      <c r="AE934" s="54"/>
    </row>
    <row r="935" customFormat="false" ht="14.25" hidden="false" customHeight="false" outlineLevel="0" collapsed="false">
      <c r="A935" s="54"/>
      <c r="B935" s="228" t="s">
        <v>1864</v>
      </c>
      <c r="C935" s="229" t="n">
        <v>93382</v>
      </c>
      <c r="D935" s="228" t="s">
        <v>172</v>
      </c>
      <c r="E935" s="228" t="s">
        <v>246</v>
      </c>
      <c r="F935" s="258" t="s">
        <v>193</v>
      </c>
      <c r="G935" s="255" t="n">
        <v>0.125</v>
      </c>
      <c r="H935" s="232" t="n">
        <f aca="false">TRUNC(L935*(1-$C$13),2)</f>
        <v>29.12</v>
      </c>
      <c r="I935" s="233" t="n">
        <f aca="false">TRUNC((H935*(1+'DADOS GERAIS'!C$19)),2)</f>
        <v>36.46</v>
      </c>
      <c r="J935" s="233" t="n">
        <f aca="false">TRUNC(G935*I935,2)</f>
        <v>4.55</v>
      </c>
      <c r="K935" s="234" t="n">
        <f aca="false">J935/$J$1092</f>
        <v>4.17202258088608E-007</v>
      </c>
      <c r="L935" s="54" t="n">
        <v>29.12</v>
      </c>
      <c r="M935" s="54"/>
      <c r="N935" s="54"/>
      <c r="O935" s="54"/>
      <c r="P935" s="54"/>
      <c r="Q935" s="54"/>
      <c r="R935" s="54"/>
      <c r="S935" s="54"/>
      <c r="T935" s="54"/>
      <c r="U935" s="54"/>
      <c r="V935" s="54"/>
      <c r="W935" s="54"/>
      <c r="X935" s="54"/>
      <c r="Y935" s="54"/>
      <c r="Z935" s="54"/>
      <c r="AA935" s="54"/>
      <c r="AB935" s="54"/>
      <c r="AC935" s="54"/>
      <c r="AD935" s="54"/>
      <c r="AE935" s="54"/>
    </row>
    <row r="936" customFormat="false" ht="14.25" hidden="false" customHeight="false" outlineLevel="0" collapsed="false">
      <c r="A936" s="54"/>
      <c r="B936" s="228" t="s">
        <v>1865</v>
      </c>
      <c r="C936" s="229" t="n">
        <v>93358</v>
      </c>
      <c r="D936" s="228" t="s">
        <v>172</v>
      </c>
      <c r="E936" s="228" t="s">
        <v>218</v>
      </c>
      <c r="F936" s="258" t="s">
        <v>193</v>
      </c>
      <c r="G936" s="255" t="n">
        <v>0.125</v>
      </c>
      <c r="H936" s="232" t="n">
        <f aca="false">TRUNC(L936*(1-$C$13),2)</f>
        <v>92.88</v>
      </c>
      <c r="I936" s="233" t="n">
        <f aca="false">TRUNC((H936*(1+'DADOS GERAIS'!C$19)),2)</f>
        <v>116.3</v>
      </c>
      <c r="J936" s="233" t="n">
        <f aca="false">TRUNC(G936*I936,2)</f>
        <v>14.53</v>
      </c>
      <c r="K936" s="234" t="n">
        <f aca="false">J936/$J$1092</f>
        <v>1.33229644176428E-006</v>
      </c>
      <c r="L936" s="54" t="n">
        <v>92.88</v>
      </c>
      <c r="M936" s="54"/>
      <c r="N936" s="54"/>
      <c r="O936" s="54"/>
      <c r="P936" s="54"/>
      <c r="Q936" s="54"/>
      <c r="R936" s="54"/>
      <c r="S936" s="54"/>
      <c r="T936" s="54"/>
      <c r="U936" s="54"/>
      <c r="V936" s="54"/>
      <c r="W936" s="54"/>
      <c r="X936" s="54"/>
      <c r="Y936" s="54"/>
      <c r="Z936" s="54"/>
      <c r="AA936" s="54"/>
      <c r="AB936" s="54"/>
      <c r="AC936" s="54"/>
      <c r="AD936" s="54"/>
      <c r="AE936" s="54"/>
    </row>
    <row r="937" customFormat="false" ht="14.25" hidden="false" customHeight="false" outlineLevel="0" collapsed="false">
      <c r="A937" s="54"/>
      <c r="B937" s="228" t="s">
        <v>1866</v>
      </c>
      <c r="C937" s="229" t="n">
        <v>63902</v>
      </c>
      <c r="D937" s="228" t="s">
        <v>453</v>
      </c>
      <c r="E937" s="228" t="s">
        <v>1867</v>
      </c>
      <c r="F937" s="230" t="s">
        <v>174</v>
      </c>
      <c r="G937" s="255" t="n">
        <v>1</v>
      </c>
      <c r="H937" s="232" t="n">
        <f aca="false">TRUNC(L937*(1-$C$13),2)</f>
        <v>200.01</v>
      </c>
      <c r="I937" s="233" t="n">
        <f aca="false">TRUNC((H937*(1+'DADOS GERAIS'!C$19)),2)</f>
        <v>250.45</v>
      </c>
      <c r="J937" s="233" t="n">
        <f aca="false">TRUNC(G937*I937,2)</f>
        <v>250.45</v>
      </c>
      <c r="K937" s="234" t="n">
        <f aca="false">J937/$J$1092</f>
        <v>2.29644627556686E-005</v>
      </c>
      <c r="L937" s="54" t="n">
        <v>200.01</v>
      </c>
      <c r="M937" s="54"/>
      <c r="N937" s="54"/>
      <c r="O937" s="54"/>
      <c r="P937" s="54"/>
      <c r="Q937" s="54"/>
      <c r="R937" s="54"/>
      <c r="S937" s="54"/>
      <c r="T937" s="54"/>
      <c r="U937" s="54"/>
      <c r="V937" s="54"/>
      <c r="W937" s="54"/>
      <c r="X937" s="54"/>
      <c r="Y937" s="54"/>
      <c r="Z937" s="54"/>
      <c r="AA937" s="54"/>
      <c r="AB937" s="54"/>
      <c r="AC937" s="54"/>
      <c r="AD937" s="54"/>
      <c r="AE937" s="54"/>
    </row>
    <row r="938" customFormat="false" ht="14.25" hidden="false" customHeight="false" outlineLevel="0" collapsed="false">
      <c r="A938" s="54"/>
      <c r="B938" s="228" t="s">
        <v>1868</v>
      </c>
      <c r="C938" s="229" t="n">
        <v>2834</v>
      </c>
      <c r="D938" s="228" t="s">
        <v>1754</v>
      </c>
      <c r="E938" s="228" t="s">
        <v>1869</v>
      </c>
      <c r="F938" s="230" t="s">
        <v>756</v>
      </c>
      <c r="G938" s="255" t="n">
        <v>3</v>
      </c>
      <c r="H938" s="232" t="n">
        <f aca="false">TRUNC(L938*(1-$C$13),2)</f>
        <v>25.15</v>
      </c>
      <c r="I938" s="233" t="n">
        <f aca="false">TRUNC((H938*(1+'DADOS GERAIS'!C$19)),2)</f>
        <v>31.49</v>
      </c>
      <c r="J938" s="233" t="n">
        <f aca="false">TRUNC(G938*I938,2)</f>
        <v>94.47</v>
      </c>
      <c r="K938" s="234" t="n">
        <f aca="false">J938/$J$1092</f>
        <v>8.66221919156721E-006</v>
      </c>
      <c r="L938" s="54" t="n">
        <v>25.15</v>
      </c>
      <c r="M938" s="54"/>
      <c r="N938" s="54"/>
      <c r="O938" s="54"/>
      <c r="P938" s="54"/>
      <c r="Q938" s="54"/>
      <c r="R938" s="54"/>
      <c r="S938" s="54"/>
      <c r="T938" s="54"/>
      <c r="U938" s="54"/>
      <c r="V938" s="54"/>
      <c r="W938" s="54"/>
      <c r="X938" s="54"/>
      <c r="Y938" s="54"/>
      <c r="Z938" s="54"/>
      <c r="AA938" s="54"/>
      <c r="AB938" s="54"/>
      <c r="AC938" s="54"/>
      <c r="AD938" s="54"/>
      <c r="AE938" s="54"/>
    </row>
    <row r="939" customFormat="false" ht="14.25" hidden="false" customHeight="false" outlineLevel="0" collapsed="false">
      <c r="A939" s="54"/>
      <c r="B939" s="228" t="s">
        <v>1870</v>
      </c>
      <c r="C939" s="229" t="n">
        <v>4135</v>
      </c>
      <c r="D939" s="228" t="s">
        <v>1754</v>
      </c>
      <c r="E939" s="228" t="s">
        <v>1871</v>
      </c>
      <c r="F939" s="230" t="s">
        <v>756</v>
      </c>
      <c r="G939" s="255" t="n">
        <v>3</v>
      </c>
      <c r="H939" s="232" t="n">
        <f aca="false">TRUNC(L939*(1-$C$13),2)</f>
        <v>12.11</v>
      </c>
      <c r="I939" s="233" t="n">
        <f aca="false">TRUNC((H939*(1+'DADOS GERAIS'!C$19)),2)</f>
        <v>15.16</v>
      </c>
      <c r="J939" s="233" t="n">
        <f aca="false">TRUNC(G939*I939,2)</f>
        <v>45.48</v>
      </c>
      <c r="K939" s="234" t="n">
        <f aca="false">J939/$J$1092</f>
        <v>4.17018872480657E-006</v>
      </c>
      <c r="L939" s="54" t="n">
        <v>12.11</v>
      </c>
      <c r="M939" s="54"/>
      <c r="N939" s="54"/>
      <c r="O939" s="54"/>
      <c r="P939" s="54"/>
      <c r="Q939" s="54"/>
      <c r="R939" s="54"/>
      <c r="S939" s="54"/>
      <c r="T939" s="54"/>
      <c r="U939" s="54"/>
      <c r="V939" s="54"/>
      <c r="W939" s="54"/>
      <c r="X939" s="54"/>
      <c r="Y939" s="54"/>
      <c r="Z939" s="54"/>
      <c r="AA939" s="54"/>
      <c r="AB939" s="54"/>
      <c r="AC939" s="54"/>
      <c r="AD939" s="54"/>
      <c r="AE939" s="54"/>
    </row>
    <row r="940" customFormat="false" ht="39.55" hidden="false" customHeight="false" outlineLevel="0" collapsed="false">
      <c r="A940" s="54"/>
      <c r="B940" s="228" t="s">
        <v>1872</v>
      </c>
      <c r="C940" s="229" t="n">
        <v>102107</v>
      </c>
      <c r="D940" s="228" t="s">
        <v>172</v>
      </c>
      <c r="E940" s="228" t="s">
        <v>1873</v>
      </c>
      <c r="F940" s="258" t="s">
        <v>174</v>
      </c>
      <c r="G940" s="255" t="n">
        <v>1</v>
      </c>
      <c r="H940" s="232" t="n">
        <f aca="false">TRUNC(L940*(1-$C$13),2)</f>
        <v>34861.47</v>
      </c>
      <c r="I940" s="233" t="n">
        <f aca="false">TRUNC((H940*(1+'DADOS GERAIS'!C$19)),2)</f>
        <v>43653.16</v>
      </c>
      <c r="J940" s="233" t="n">
        <f aca="false">TRUNC(G940*I940,2)</f>
        <v>43653.16</v>
      </c>
      <c r="K940" s="234" t="n">
        <f aca="false">J940/$J$1092</f>
        <v>0.00400268064279194</v>
      </c>
      <c r="L940" s="54" t="n">
        <v>34861.47</v>
      </c>
      <c r="M940" s="54"/>
      <c r="N940" s="54"/>
      <c r="O940" s="54"/>
      <c r="P940" s="54"/>
      <c r="Q940" s="54"/>
      <c r="R940" s="54"/>
      <c r="S940" s="54"/>
      <c r="T940" s="54"/>
      <c r="U940" s="54"/>
      <c r="V940" s="54"/>
      <c r="W940" s="54"/>
      <c r="X940" s="54"/>
      <c r="Y940" s="54"/>
      <c r="Z940" s="54"/>
      <c r="AA940" s="54"/>
      <c r="AB940" s="54"/>
      <c r="AC940" s="54"/>
      <c r="AD940" s="54"/>
      <c r="AE940" s="54"/>
    </row>
    <row r="941" customFormat="false" ht="14.25" hidden="false" customHeight="false" outlineLevel="0" collapsed="false">
      <c r="A941" s="54"/>
      <c r="B941" s="228" t="s">
        <v>1874</v>
      </c>
      <c r="C941" s="229" t="s">
        <v>1875</v>
      </c>
      <c r="D941" s="228" t="s">
        <v>1742</v>
      </c>
      <c r="E941" s="228" t="s">
        <v>1876</v>
      </c>
      <c r="F941" s="230" t="s">
        <v>756</v>
      </c>
      <c r="G941" s="255" t="n">
        <v>1</v>
      </c>
      <c r="H941" s="232" t="n">
        <f aca="false">TRUNC(L941*(1-$C$13),2)</f>
        <v>386.12</v>
      </c>
      <c r="I941" s="233" t="n">
        <f aca="false">TRUNC((H941*(1+'DADOS GERAIS'!C$19)),2)</f>
        <v>483.49</v>
      </c>
      <c r="J941" s="233" t="n">
        <f aca="false">TRUNC(G941*I941,2)</f>
        <v>483.49</v>
      </c>
      <c r="K941" s="234" t="n">
        <f aca="false">J941/$J$1092</f>
        <v>4.43325537941233E-005</v>
      </c>
      <c r="L941" s="54" t="n">
        <v>386.12</v>
      </c>
      <c r="M941" s="54"/>
      <c r="N941" s="54"/>
      <c r="O941" s="54"/>
      <c r="P941" s="54"/>
      <c r="Q941" s="54"/>
      <c r="R941" s="54"/>
      <c r="S941" s="54"/>
      <c r="T941" s="54"/>
      <c r="U941" s="54"/>
      <c r="V941" s="54"/>
      <c r="W941" s="54"/>
      <c r="X941" s="54"/>
      <c r="Y941" s="54"/>
      <c r="Z941" s="54"/>
      <c r="AA941" s="54"/>
      <c r="AB941" s="54"/>
      <c r="AC941" s="54"/>
      <c r="AD941" s="54"/>
      <c r="AE941" s="54"/>
    </row>
    <row r="942" customFormat="false" ht="14.25" hidden="false" customHeight="false" outlineLevel="0" collapsed="false">
      <c r="A942" s="54"/>
      <c r="B942" s="228" t="s">
        <v>1877</v>
      </c>
      <c r="C942" s="229" t="n">
        <v>61140</v>
      </c>
      <c r="D942" s="228" t="s">
        <v>453</v>
      </c>
      <c r="E942" s="228" t="s">
        <v>1878</v>
      </c>
      <c r="F942" s="230" t="s">
        <v>216</v>
      </c>
      <c r="G942" s="255" t="n">
        <v>12</v>
      </c>
      <c r="H942" s="232" t="n">
        <f aca="false">TRUNC(L942*(1-$C$13),2)</f>
        <v>233.96</v>
      </c>
      <c r="I942" s="233" t="n">
        <f aca="false">TRUNC((H942*(1+'DADOS GERAIS'!C$19)),2)</f>
        <v>292.96</v>
      </c>
      <c r="J942" s="233" t="n">
        <f aca="false">TRUNC(G942*I942,2)</f>
        <v>3515.52</v>
      </c>
      <c r="K942" s="234" t="n">
        <f aca="false">J942/$J$1092</f>
        <v>0.000322347886232014</v>
      </c>
      <c r="L942" s="54" t="n">
        <v>233.96</v>
      </c>
      <c r="M942" s="54"/>
      <c r="N942" s="54"/>
      <c r="O942" s="54"/>
      <c r="P942" s="54"/>
      <c r="Q942" s="54"/>
      <c r="R942" s="54"/>
      <c r="S942" s="54"/>
      <c r="T942" s="54"/>
      <c r="U942" s="54"/>
      <c r="V942" s="54"/>
      <c r="W942" s="54"/>
      <c r="X942" s="54"/>
      <c r="Y942" s="54"/>
      <c r="Z942" s="54"/>
      <c r="AA942" s="54"/>
      <c r="AB942" s="54"/>
      <c r="AC942" s="54"/>
      <c r="AD942" s="54"/>
      <c r="AE942" s="54"/>
    </row>
    <row r="943" customFormat="false" ht="14.25" hidden="false" customHeight="false" outlineLevel="0" collapsed="false">
      <c r="A943" s="54"/>
      <c r="B943" s="228" t="s">
        <v>1879</v>
      </c>
      <c r="C943" s="229" t="n">
        <v>52043</v>
      </c>
      <c r="D943" s="228" t="s">
        <v>453</v>
      </c>
      <c r="E943" s="228" t="s">
        <v>1880</v>
      </c>
      <c r="F943" s="230" t="s">
        <v>174</v>
      </c>
      <c r="G943" s="255" t="n">
        <v>2</v>
      </c>
      <c r="H943" s="232" t="n">
        <f aca="false">TRUNC(L943*(1-$C$13),2)</f>
        <v>576.69</v>
      </c>
      <c r="I943" s="233" t="n">
        <f aca="false">TRUNC((H943*(1+'DADOS GERAIS'!C$19)),2)</f>
        <v>722.12</v>
      </c>
      <c r="J943" s="233" t="n">
        <f aca="false">TRUNC(G943*I943,2)</f>
        <v>1444.24</v>
      </c>
      <c r="K943" s="234" t="n">
        <f aca="false">J943/$J$1092</f>
        <v>0.000132426415213603</v>
      </c>
      <c r="L943" s="54" t="n">
        <v>576.69</v>
      </c>
      <c r="M943" s="54"/>
      <c r="N943" s="54"/>
      <c r="O943" s="54"/>
      <c r="P943" s="54"/>
      <c r="Q943" s="54"/>
      <c r="R943" s="54"/>
      <c r="S943" s="54"/>
      <c r="T943" s="54"/>
      <c r="U943" s="54"/>
      <c r="V943" s="54"/>
      <c r="W943" s="54"/>
      <c r="X943" s="54"/>
      <c r="Y943" s="54"/>
      <c r="Z943" s="54"/>
      <c r="AA943" s="54"/>
      <c r="AB943" s="54"/>
      <c r="AC943" s="54"/>
      <c r="AD943" s="54"/>
      <c r="AE943" s="54"/>
    </row>
    <row r="944" customFormat="false" ht="14.25" hidden="false" customHeight="false" outlineLevel="0" collapsed="false">
      <c r="A944" s="54"/>
      <c r="B944" s="228" t="s">
        <v>1881</v>
      </c>
      <c r="C944" s="229" t="n">
        <v>52368</v>
      </c>
      <c r="D944" s="228" t="s">
        <v>453</v>
      </c>
      <c r="E944" s="228" t="s">
        <v>1882</v>
      </c>
      <c r="F944" s="230" t="s">
        <v>174</v>
      </c>
      <c r="G944" s="255" t="n">
        <v>2</v>
      </c>
      <c r="H944" s="232" t="n">
        <f aca="false">TRUNC(L944*(1-$C$13),2)</f>
        <v>28.99</v>
      </c>
      <c r="I944" s="233" t="n">
        <f aca="false">TRUNC((H944*(1+'DADOS GERAIS'!C$19)),2)</f>
        <v>36.3</v>
      </c>
      <c r="J944" s="233" t="n">
        <f aca="false">TRUNC(G944*I944,2)</f>
        <v>72.6</v>
      </c>
      <c r="K944" s="234" t="n">
        <f aca="false">J944/$J$1092</f>
        <v>6.65689756862263E-006</v>
      </c>
      <c r="L944" s="54" t="n">
        <v>28.99</v>
      </c>
      <c r="M944" s="54"/>
      <c r="N944" s="54"/>
      <c r="O944" s="54"/>
      <c r="P944" s="54"/>
      <c r="Q944" s="54"/>
      <c r="R944" s="54"/>
      <c r="S944" s="54"/>
      <c r="T944" s="54"/>
      <c r="U944" s="54"/>
      <c r="V944" s="54"/>
      <c r="W944" s="54"/>
      <c r="X944" s="54"/>
      <c r="Y944" s="54"/>
      <c r="Z944" s="54"/>
      <c r="AA944" s="54"/>
      <c r="AB944" s="54"/>
      <c r="AC944" s="54"/>
      <c r="AD944" s="54"/>
      <c r="AE944" s="54"/>
    </row>
    <row r="945" customFormat="false" ht="14.25" hidden="false" customHeight="false" outlineLevel="0" collapsed="false">
      <c r="A945" s="54"/>
      <c r="B945" s="228" t="s">
        <v>1883</v>
      </c>
      <c r="C945" s="229" t="s">
        <v>1884</v>
      </c>
      <c r="D945" s="228" t="s">
        <v>1742</v>
      </c>
      <c r="E945" s="228" t="s">
        <v>1885</v>
      </c>
      <c r="F945" s="230" t="s">
        <v>756</v>
      </c>
      <c r="G945" s="255" t="n">
        <v>6</v>
      </c>
      <c r="H945" s="232" t="n">
        <f aca="false">TRUNC(L945*(1-$C$13),2)</f>
        <v>97.18</v>
      </c>
      <c r="I945" s="233" t="n">
        <f aca="false">TRUNC((H945*(1+'DADOS GERAIS'!C$19)),2)</f>
        <v>121.68</v>
      </c>
      <c r="J945" s="233" t="n">
        <f aca="false">TRUNC(G945*I945,2)</f>
        <v>730.08</v>
      </c>
      <c r="K945" s="234" t="n">
        <f aca="false">J945/$J$1092</f>
        <v>6.69430823264464E-005</v>
      </c>
      <c r="L945" s="54" t="n">
        <v>97.18</v>
      </c>
      <c r="M945" s="54"/>
      <c r="N945" s="54"/>
      <c r="O945" s="54"/>
      <c r="P945" s="54"/>
      <c r="Q945" s="54"/>
      <c r="R945" s="54"/>
      <c r="S945" s="54"/>
      <c r="T945" s="54"/>
      <c r="U945" s="54"/>
      <c r="V945" s="54"/>
      <c r="W945" s="54"/>
      <c r="X945" s="54"/>
      <c r="Y945" s="54"/>
      <c r="Z945" s="54"/>
      <c r="AA945" s="54"/>
      <c r="AB945" s="54"/>
      <c r="AC945" s="54"/>
      <c r="AD945" s="54"/>
      <c r="AE945" s="54"/>
    </row>
    <row r="946" customFormat="false" ht="14.25" hidden="false" customHeight="false" outlineLevel="0" collapsed="false">
      <c r="A946" s="54"/>
      <c r="B946" s="228" t="s">
        <v>1886</v>
      </c>
      <c r="C946" s="229" t="n">
        <v>52064</v>
      </c>
      <c r="D946" s="228" t="s">
        <v>453</v>
      </c>
      <c r="E946" s="228" t="s">
        <v>1887</v>
      </c>
      <c r="F946" s="230" t="s">
        <v>174</v>
      </c>
      <c r="G946" s="255" t="n">
        <v>2</v>
      </c>
      <c r="H946" s="232" t="n">
        <f aca="false">TRUNC(L946*(1-$C$13),2)</f>
        <v>361.04</v>
      </c>
      <c r="I946" s="233" t="n">
        <f aca="false">TRUNC((H946*(1+'DADOS GERAIS'!C$19)),2)</f>
        <v>452.09</v>
      </c>
      <c r="J946" s="233" t="n">
        <f aca="false">TRUNC(G946*I946,2)</f>
        <v>904.18</v>
      </c>
      <c r="K946" s="234" t="n">
        <f aca="false">J946/$J$1092</f>
        <v>8.29067994985841E-005</v>
      </c>
      <c r="L946" s="54" t="n">
        <v>361.04</v>
      </c>
      <c r="M946" s="54"/>
      <c r="N946" s="54"/>
      <c r="O946" s="54"/>
      <c r="P946" s="54"/>
      <c r="Q946" s="54"/>
      <c r="R946" s="54"/>
      <c r="S946" s="54"/>
      <c r="T946" s="54"/>
      <c r="U946" s="54"/>
      <c r="V946" s="54"/>
      <c r="W946" s="54"/>
      <c r="X946" s="54"/>
      <c r="Y946" s="54"/>
      <c r="Z946" s="54"/>
      <c r="AA946" s="54"/>
      <c r="AB946" s="54"/>
      <c r="AC946" s="54"/>
      <c r="AD946" s="54"/>
      <c r="AE946" s="54"/>
    </row>
    <row r="947" customFormat="false" ht="26.85" hidden="false" customHeight="false" outlineLevel="0" collapsed="false">
      <c r="A947" s="54"/>
      <c r="B947" s="228" t="s">
        <v>1888</v>
      </c>
      <c r="C947" s="229" t="n">
        <v>97362</v>
      </c>
      <c r="D947" s="228" t="s">
        <v>172</v>
      </c>
      <c r="E947" s="228" t="s">
        <v>1889</v>
      </c>
      <c r="F947" s="258" t="s">
        <v>174</v>
      </c>
      <c r="G947" s="255" t="n">
        <v>1</v>
      </c>
      <c r="H947" s="232" t="n">
        <f aca="false">TRUNC(L947*(1-$C$13),2)</f>
        <v>1890.14</v>
      </c>
      <c r="I947" s="233" t="n">
        <f aca="false">TRUNC((H947*(1+'DADOS GERAIS'!C$19)),2)</f>
        <v>2366.81</v>
      </c>
      <c r="J947" s="233" t="n">
        <f aca="false">TRUNC(G947*I947,2)</f>
        <v>2366.81</v>
      </c>
      <c r="K947" s="234" t="n">
        <f aca="false">J947/$J$1092</f>
        <v>0.000217019445377296</v>
      </c>
      <c r="L947" s="54" t="n">
        <v>1890.14</v>
      </c>
      <c r="M947" s="54"/>
      <c r="N947" s="54"/>
      <c r="O947" s="54"/>
      <c r="P947" s="54"/>
      <c r="Q947" s="54"/>
      <c r="R947" s="54"/>
      <c r="S947" s="54"/>
      <c r="T947" s="54"/>
      <c r="U947" s="54"/>
      <c r="V947" s="54"/>
      <c r="W947" s="54"/>
      <c r="X947" s="54"/>
      <c r="Y947" s="54"/>
      <c r="Z947" s="54"/>
      <c r="AA947" s="54"/>
      <c r="AB947" s="54"/>
      <c r="AC947" s="54"/>
      <c r="AD947" s="54"/>
      <c r="AE947" s="54"/>
    </row>
    <row r="948" customFormat="false" ht="14.25" hidden="false" customHeight="false" outlineLevel="0" collapsed="false">
      <c r="A948" s="54"/>
      <c r="B948" s="228" t="s">
        <v>1890</v>
      </c>
      <c r="C948" s="229" t="n">
        <v>11382</v>
      </c>
      <c r="D948" s="228" t="s">
        <v>1754</v>
      </c>
      <c r="E948" s="228" t="s">
        <v>1891</v>
      </c>
      <c r="F948" s="230" t="s">
        <v>756</v>
      </c>
      <c r="G948" s="255" t="n">
        <v>1</v>
      </c>
      <c r="H948" s="232" t="n">
        <f aca="false">TRUNC(L948*(1-$C$13),2)</f>
        <v>1960.91</v>
      </c>
      <c r="I948" s="233" t="n">
        <f aca="false">TRUNC((H948*(1+'DADOS GERAIS'!C$19)),2)</f>
        <v>2455.43</v>
      </c>
      <c r="J948" s="233" t="n">
        <f aca="false">TRUNC(G948*I948,2)</f>
        <v>2455.43</v>
      </c>
      <c r="K948" s="234" t="n">
        <f aca="false">J948/$J$1092</f>
        <v>0.000225145261665607</v>
      </c>
      <c r="L948" s="54" t="n">
        <v>1960.91</v>
      </c>
      <c r="M948" s="54"/>
      <c r="N948" s="54"/>
      <c r="O948" s="54"/>
      <c r="P948" s="54"/>
      <c r="Q948" s="54"/>
      <c r="R948" s="54"/>
      <c r="S948" s="54"/>
      <c r="T948" s="54"/>
      <c r="U948" s="54"/>
      <c r="V948" s="54"/>
      <c r="W948" s="54"/>
      <c r="X948" s="54"/>
      <c r="Y948" s="54"/>
      <c r="Z948" s="54"/>
      <c r="AA948" s="54"/>
      <c r="AB948" s="54"/>
      <c r="AC948" s="54"/>
      <c r="AD948" s="54"/>
      <c r="AE948" s="54"/>
    </row>
    <row r="949" customFormat="false" ht="14.25" hidden="false" customHeight="false" outlineLevel="0" collapsed="false">
      <c r="A949" s="54"/>
      <c r="B949" s="228" t="s">
        <v>1892</v>
      </c>
      <c r="C949" s="229" t="n">
        <v>63475</v>
      </c>
      <c r="D949" s="228" t="s">
        <v>453</v>
      </c>
      <c r="E949" s="228" t="s">
        <v>1893</v>
      </c>
      <c r="F949" s="230" t="s">
        <v>174</v>
      </c>
      <c r="G949" s="255" t="n">
        <v>2</v>
      </c>
      <c r="H949" s="232" t="n">
        <f aca="false">TRUNC(L949*(1-$C$13),2)</f>
        <v>32.31</v>
      </c>
      <c r="I949" s="233" t="n">
        <f aca="false">TRUNC((H949*(1+'DADOS GERAIS'!C$19)),2)</f>
        <v>40.45</v>
      </c>
      <c r="J949" s="233" t="n">
        <f aca="false">TRUNC(G949*I949,2)</f>
        <v>80.9</v>
      </c>
      <c r="K949" s="234" t="n">
        <f aca="false">J949/$J$1092</f>
        <v>7.41794784161943E-006</v>
      </c>
      <c r="L949" s="54" t="n">
        <v>32.31</v>
      </c>
      <c r="M949" s="54"/>
      <c r="N949" s="54"/>
      <c r="O949" s="54"/>
      <c r="P949" s="54"/>
      <c r="Q949" s="54"/>
      <c r="R949" s="54"/>
      <c r="S949" s="54"/>
      <c r="T949" s="54"/>
      <c r="U949" s="54"/>
      <c r="V949" s="54"/>
      <c r="W949" s="54"/>
      <c r="X949" s="54"/>
      <c r="Y949" s="54"/>
      <c r="Z949" s="54"/>
      <c r="AA949" s="54"/>
      <c r="AB949" s="54"/>
      <c r="AC949" s="54"/>
      <c r="AD949" s="54"/>
      <c r="AE949" s="54"/>
    </row>
    <row r="950" customFormat="false" ht="14.25" hidden="false" customHeight="false" outlineLevel="0" collapsed="false">
      <c r="A950" s="54"/>
      <c r="B950" s="228" t="s">
        <v>1894</v>
      </c>
      <c r="C950" s="229" t="n">
        <v>78561</v>
      </c>
      <c r="D950" s="228" t="s">
        <v>453</v>
      </c>
      <c r="E950" s="228" t="s">
        <v>1895</v>
      </c>
      <c r="F950" s="230" t="s">
        <v>174</v>
      </c>
      <c r="G950" s="255" t="n">
        <v>2</v>
      </c>
      <c r="H950" s="232" t="n">
        <f aca="false">TRUNC(L950*(1-$C$13),2)</f>
        <v>100.69</v>
      </c>
      <c r="I950" s="233" t="n">
        <f aca="false">TRUNC((H950*(1+'DADOS GERAIS'!C$19)),2)</f>
        <v>126.08</v>
      </c>
      <c r="J950" s="233" t="n">
        <f aca="false">TRUNC(G950*I950,2)</f>
        <v>252.16</v>
      </c>
      <c r="K950" s="234" t="n">
        <f aca="false">J950/$J$1092</f>
        <v>2.31212574504667E-005</v>
      </c>
      <c r="L950" s="54" t="n">
        <v>100.69</v>
      </c>
      <c r="M950" s="54"/>
      <c r="N950" s="54"/>
      <c r="O950" s="54"/>
      <c r="P950" s="54"/>
      <c r="Q950" s="54"/>
      <c r="R950" s="54"/>
      <c r="S950" s="54"/>
      <c r="T950" s="54"/>
      <c r="U950" s="54"/>
      <c r="V950" s="54"/>
      <c r="W950" s="54"/>
      <c r="X950" s="54"/>
      <c r="Y950" s="54"/>
      <c r="Z950" s="54"/>
      <c r="AA950" s="54"/>
      <c r="AB950" s="54"/>
      <c r="AC950" s="54"/>
      <c r="AD950" s="54"/>
      <c r="AE950" s="54"/>
    </row>
    <row r="951" customFormat="false" ht="26.85" hidden="false" customHeight="false" outlineLevel="0" collapsed="false">
      <c r="A951" s="54"/>
      <c r="B951" s="228" t="s">
        <v>1896</v>
      </c>
      <c r="C951" s="229" t="n">
        <v>93000</v>
      </c>
      <c r="D951" s="228" t="s">
        <v>172</v>
      </c>
      <c r="E951" s="228" t="s">
        <v>1897</v>
      </c>
      <c r="F951" s="258" t="s">
        <v>216</v>
      </c>
      <c r="G951" s="255" t="n">
        <v>100</v>
      </c>
      <c r="H951" s="232" t="n">
        <f aca="false">TRUNC(L951*(1-$C$13),2)</f>
        <v>263.93</v>
      </c>
      <c r="I951" s="233" t="n">
        <f aca="false">TRUNC((H951*(1+'DADOS GERAIS'!C$19)),2)</f>
        <v>330.49</v>
      </c>
      <c r="J951" s="233" t="n">
        <f aca="false">TRUNC(G951*I951,2)</f>
        <v>33049</v>
      </c>
      <c r="K951" s="234" t="n">
        <f aca="false">J951/$J$1092</f>
        <v>0.0030303554785869</v>
      </c>
      <c r="L951" s="54" t="n">
        <v>263.93</v>
      </c>
      <c r="M951" s="54"/>
      <c r="N951" s="54"/>
      <c r="O951" s="54"/>
      <c r="P951" s="54"/>
      <c r="Q951" s="54"/>
      <c r="R951" s="54"/>
      <c r="S951" s="54"/>
      <c r="T951" s="54"/>
      <c r="U951" s="54"/>
      <c r="V951" s="54"/>
      <c r="W951" s="54"/>
      <c r="X951" s="54"/>
      <c r="Y951" s="54"/>
      <c r="Z951" s="54"/>
      <c r="AA951" s="54"/>
      <c r="AB951" s="54"/>
      <c r="AC951" s="54"/>
      <c r="AD951" s="54"/>
      <c r="AE951" s="54"/>
    </row>
    <row r="952" customFormat="false" ht="14.25" hidden="false" customHeight="false" outlineLevel="0" collapsed="false">
      <c r="A952" s="54"/>
      <c r="B952" s="228" t="s">
        <v>1898</v>
      </c>
      <c r="C952" s="229" t="n">
        <v>59103</v>
      </c>
      <c r="D952" s="228" t="s">
        <v>453</v>
      </c>
      <c r="E952" s="228" t="s">
        <v>1899</v>
      </c>
      <c r="F952" s="230" t="s">
        <v>811</v>
      </c>
      <c r="G952" s="255" t="n">
        <v>3</v>
      </c>
      <c r="H952" s="232" t="n">
        <f aca="false">TRUNC(L952*(1-$C$13),2)</f>
        <v>23.65</v>
      </c>
      <c r="I952" s="233" t="n">
        <f aca="false">TRUNC((H952*(1+'DADOS GERAIS'!C$19)),2)</f>
        <v>29.61</v>
      </c>
      <c r="J952" s="233" t="n">
        <f aca="false">TRUNC(G952*I952,2)</f>
        <v>88.83</v>
      </c>
      <c r="K952" s="234" t="n">
        <f aca="false">J952/$J$1092</f>
        <v>8.14507177714529E-006</v>
      </c>
      <c r="L952" s="54" t="n">
        <v>23.65</v>
      </c>
      <c r="M952" s="54"/>
      <c r="N952" s="54"/>
      <c r="O952" s="54"/>
      <c r="P952" s="54"/>
      <c r="Q952" s="54"/>
      <c r="R952" s="54"/>
      <c r="S952" s="54"/>
      <c r="T952" s="54"/>
      <c r="U952" s="54"/>
      <c r="V952" s="54"/>
      <c r="W952" s="54"/>
      <c r="X952" s="54"/>
      <c r="Y952" s="54"/>
      <c r="Z952" s="54"/>
      <c r="AA952" s="54"/>
      <c r="AB952" s="54"/>
      <c r="AC952" s="54"/>
      <c r="AD952" s="54"/>
      <c r="AE952" s="54"/>
    </row>
    <row r="953" customFormat="false" ht="14.25" hidden="false" customHeight="false" outlineLevel="0" collapsed="false">
      <c r="A953" s="54"/>
      <c r="B953" s="228" t="s">
        <v>1900</v>
      </c>
      <c r="C953" s="229" t="n">
        <v>61512</v>
      </c>
      <c r="D953" s="228" t="s">
        <v>453</v>
      </c>
      <c r="E953" s="228" t="s">
        <v>1901</v>
      </c>
      <c r="F953" s="230" t="s">
        <v>811</v>
      </c>
      <c r="G953" s="255" t="n">
        <v>1</v>
      </c>
      <c r="H953" s="232" t="n">
        <f aca="false">TRUNC(L953*(1-$C$13),2)</f>
        <v>5.82</v>
      </c>
      <c r="I953" s="233" t="n">
        <f aca="false">TRUNC((H953*(1+'DADOS GERAIS'!C$19)),2)</f>
        <v>7.28</v>
      </c>
      <c r="J953" s="233" t="n">
        <f aca="false">TRUNC(G953*I953,2)</f>
        <v>7.28</v>
      </c>
      <c r="K953" s="234" t="n">
        <f aca="false">J953/$J$1092</f>
        <v>6.67523612941773E-007</v>
      </c>
      <c r="L953" s="54" t="n">
        <v>5.82</v>
      </c>
      <c r="M953" s="54"/>
      <c r="N953" s="54"/>
      <c r="O953" s="54"/>
      <c r="P953" s="54"/>
      <c r="Q953" s="54"/>
      <c r="R953" s="54"/>
      <c r="S953" s="54"/>
      <c r="T953" s="54"/>
      <c r="U953" s="54"/>
      <c r="V953" s="54"/>
      <c r="W953" s="54"/>
      <c r="X953" s="54"/>
      <c r="Y953" s="54"/>
      <c r="Z953" s="54"/>
      <c r="AA953" s="54"/>
      <c r="AB953" s="54"/>
      <c r="AC953" s="54"/>
      <c r="AD953" s="54"/>
      <c r="AE953" s="54"/>
    </row>
    <row r="954" customFormat="false" ht="26.85" hidden="false" customHeight="false" outlineLevel="0" collapsed="false">
      <c r="A954" s="54"/>
      <c r="B954" s="228" t="s">
        <v>1902</v>
      </c>
      <c r="C954" s="229" t="n">
        <v>95728</v>
      </c>
      <c r="D954" s="228" t="s">
        <v>172</v>
      </c>
      <c r="E954" s="228" t="s">
        <v>1903</v>
      </c>
      <c r="F954" s="258" t="s">
        <v>216</v>
      </c>
      <c r="G954" s="255" t="n">
        <v>1.5</v>
      </c>
      <c r="H954" s="232" t="n">
        <f aca="false">TRUNC(L954*(1-$C$13),2)</f>
        <v>22.45</v>
      </c>
      <c r="I954" s="233" t="n">
        <f aca="false">TRUNC((H954*(1+'DADOS GERAIS'!C$19)),2)</f>
        <v>28.11</v>
      </c>
      <c r="J954" s="233" t="n">
        <f aca="false">TRUNC(G954*I954,2)</f>
        <v>42.16</v>
      </c>
      <c r="K954" s="234" t="n">
        <f aca="false">J954/$J$1092</f>
        <v>3.86576861560785E-006</v>
      </c>
      <c r="L954" s="54" t="n">
        <v>22.45</v>
      </c>
      <c r="M954" s="54"/>
      <c r="N954" s="54"/>
      <c r="O954" s="54"/>
      <c r="P954" s="54"/>
      <c r="Q954" s="54"/>
      <c r="R954" s="54"/>
      <c r="S954" s="54"/>
      <c r="T954" s="54"/>
      <c r="U954" s="54"/>
      <c r="V954" s="54"/>
      <c r="W954" s="54"/>
      <c r="X954" s="54"/>
      <c r="Y954" s="54"/>
      <c r="Z954" s="54"/>
      <c r="AA954" s="54"/>
      <c r="AB954" s="54"/>
      <c r="AC954" s="54"/>
      <c r="AD954" s="54"/>
      <c r="AE954" s="54"/>
    </row>
    <row r="955" customFormat="false" ht="14.25" hidden="false" customHeight="false" outlineLevel="0" collapsed="false">
      <c r="A955" s="54"/>
      <c r="B955" s="228" t="s">
        <v>1904</v>
      </c>
      <c r="C955" s="229" t="n">
        <v>70897</v>
      </c>
      <c r="D955" s="228" t="s">
        <v>453</v>
      </c>
      <c r="E955" s="228" t="s">
        <v>1905</v>
      </c>
      <c r="F955" s="230" t="s">
        <v>167</v>
      </c>
      <c r="G955" s="255" t="n">
        <v>1</v>
      </c>
      <c r="H955" s="232" t="n">
        <f aca="false">TRUNC(L955*(1-$C$13),2)</f>
        <v>28.59</v>
      </c>
      <c r="I955" s="233" t="n">
        <f aca="false">TRUNC((H955*(1+'DADOS GERAIS'!C$19)),2)</f>
        <v>35.8</v>
      </c>
      <c r="J955" s="233" t="n">
        <f aca="false">TRUNC(G955*I955,2)</f>
        <v>35.8</v>
      </c>
      <c r="K955" s="234" t="n">
        <f aca="false">J955/$J$1092</f>
        <v>3.28260238232356E-006</v>
      </c>
      <c r="L955" s="54" t="n">
        <v>28.59</v>
      </c>
      <c r="M955" s="54"/>
      <c r="N955" s="54"/>
      <c r="O955" s="54"/>
      <c r="P955" s="54"/>
      <c r="Q955" s="54"/>
      <c r="R955" s="54"/>
      <c r="S955" s="54"/>
      <c r="T955" s="54"/>
      <c r="U955" s="54"/>
      <c r="V955" s="54"/>
      <c r="W955" s="54"/>
      <c r="X955" s="54"/>
      <c r="Y955" s="54"/>
      <c r="Z955" s="54"/>
      <c r="AA955" s="54"/>
      <c r="AB955" s="54"/>
      <c r="AC955" s="54"/>
      <c r="AD955" s="54"/>
      <c r="AE955" s="54"/>
    </row>
    <row r="956" customFormat="false" ht="14.25" hidden="false" customHeight="false" outlineLevel="0" collapsed="false">
      <c r="A956" s="54"/>
      <c r="B956" s="228" t="s">
        <v>1906</v>
      </c>
      <c r="C956" s="229" t="s">
        <v>1907</v>
      </c>
      <c r="D956" s="228" t="s">
        <v>1789</v>
      </c>
      <c r="E956" s="228" t="s">
        <v>1908</v>
      </c>
      <c r="F956" s="230" t="s">
        <v>174</v>
      </c>
      <c r="G956" s="255" t="n">
        <v>5</v>
      </c>
      <c r="H956" s="232" t="n">
        <f aca="false">TRUNC(L956*(1-$C$13),2)</f>
        <v>881.6</v>
      </c>
      <c r="I956" s="233" t="n">
        <f aca="false">TRUNC((H956*(1+'DADOS GERAIS'!C$19)),2)</f>
        <v>1103.93</v>
      </c>
      <c r="J956" s="233" t="n">
        <f aca="false">TRUNC(G956*I956,2)</f>
        <v>5519.65</v>
      </c>
      <c r="K956" s="234" t="n">
        <f aca="false">J956/$J$1092</f>
        <v>0.00050611218546347</v>
      </c>
      <c r="L956" s="54" t="n">
        <v>881.6</v>
      </c>
      <c r="M956" s="54"/>
      <c r="N956" s="54"/>
      <c r="O956" s="54"/>
      <c r="P956" s="54"/>
      <c r="Q956" s="54"/>
      <c r="R956" s="54"/>
      <c r="S956" s="54"/>
      <c r="T956" s="54"/>
      <c r="U956" s="54"/>
      <c r="V956" s="54"/>
      <c r="W956" s="54"/>
      <c r="X956" s="54"/>
      <c r="Y956" s="54"/>
      <c r="Z956" s="54"/>
      <c r="AA956" s="54"/>
      <c r="AB956" s="54"/>
      <c r="AC956" s="54"/>
      <c r="AD956" s="54"/>
      <c r="AE956" s="54"/>
    </row>
    <row r="957" customFormat="false" ht="26.85" hidden="false" customHeight="false" outlineLevel="0" collapsed="false">
      <c r="A957" s="54"/>
      <c r="B957" s="228" t="s">
        <v>1909</v>
      </c>
      <c r="C957" s="229" t="n">
        <v>97670</v>
      </c>
      <c r="D957" s="228" t="s">
        <v>172</v>
      </c>
      <c r="E957" s="228" t="s">
        <v>1910</v>
      </c>
      <c r="F957" s="258" t="s">
        <v>216</v>
      </c>
      <c r="G957" s="255" t="n">
        <v>80</v>
      </c>
      <c r="H957" s="232" t="n">
        <f aca="false">TRUNC(L957*(1-$C$13),2)</f>
        <v>30.88</v>
      </c>
      <c r="I957" s="233" t="n">
        <f aca="false">TRUNC((H957*(1+'DADOS GERAIS'!C$19)),2)</f>
        <v>38.66</v>
      </c>
      <c r="J957" s="233" t="n">
        <f aca="false">TRUNC(G957*I957,2)</f>
        <v>3092.8</v>
      </c>
      <c r="K957" s="234" t="n">
        <f aca="false">J957/$J$1092</f>
        <v>0.000283587504135483</v>
      </c>
      <c r="L957" s="54" t="n">
        <v>30.88</v>
      </c>
      <c r="M957" s="54"/>
      <c r="N957" s="54"/>
      <c r="O957" s="54"/>
      <c r="P957" s="54"/>
      <c r="Q957" s="54"/>
      <c r="R957" s="54"/>
      <c r="S957" s="54"/>
      <c r="T957" s="54"/>
      <c r="U957" s="54"/>
      <c r="V957" s="54"/>
      <c r="W957" s="54"/>
      <c r="X957" s="54"/>
      <c r="Y957" s="54"/>
      <c r="Z957" s="54"/>
      <c r="AA957" s="54"/>
      <c r="AB957" s="54"/>
      <c r="AC957" s="54"/>
      <c r="AD957" s="54"/>
      <c r="AE957" s="54"/>
    </row>
    <row r="958" customFormat="false" ht="26.85" hidden="false" customHeight="false" outlineLevel="0" collapsed="false">
      <c r="A958" s="54"/>
      <c r="B958" s="228" t="s">
        <v>1911</v>
      </c>
      <c r="C958" s="229" t="n">
        <v>93012</v>
      </c>
      <c r="D958" s="228" t="s">
        <v>172</v>
      </c>
      <c r="E958" s="228" t="s">
        <v>1912</v>
      </c>
      <c r="F958" s="258" t="s">
        <v>216</v>
      </c>
      <c r="G958" s="255" t="n">
        <v>18</v>
      </c>
      <c r="H958" s="232" t="n">
        <f aca="false">TRUNC(L958*(1-$C$13),2)</f>
        <v>95.29</v>
      </c>
      <c r="I958" s="233" t="n">
        <f aca="false">TRUNC((H958*(1+'DADOS GERAIS'!C$19)),2)</f>
        <v>119.32</v>
      </c>
      <c r="J958" s="233" t="n">
        <f aca="false">TRUNC(G958*I958,2)</f>
        <v>2147.76</v>
      </c>
      <c r="K958" s="234" t="n">
        <f aca="false">J958/$J$1092</f>
        <v>0.000196934136666459</v>
      </c>
      <c r="L958" s="54" t="n">
        <v>95.29</v>
      </c>
      <c r="M958" s="54"/>
      <c r="N958" s="54"/>
      <c r="O958" s="54"/>
      <c r="P958" s="54"/>
      <c r="Q958" s="54"/>
      <c r="R958" s="54"/>
      <c r="S958" s="54"/>
      <c r="T958" s="54"/>
      <c r="U958" s="54"/>
      <c r="V958" s="54"/>
      <c r="W958" s="54"/>
      <c r="X958" s="54"/>
      <c r="Y958" s="54"/>
      <c r="Z958" s="54"/>
      <c r="AA958" s="54"/>
      <c r="AB958" s="54"/>
      <c r="AC958" s="54"/>
      <c r="AD958" s="54"/>
      <c r="AE958" s="54"/>
    </row>
    <row r="959" customFormat="false" ht="14.25" hidden="false" customHeight="false" outlineLevel="0" collapsed="false">
      <c r="A959" s="54"/>
      <c r="B959" s="228" t="s">
        <v>1913</v>
      </c>
      <c r="C959" s="229" t="n">
        <v>1310</v>
      </c>
      <c r="D959" s="228" t="s">
        <v>1754</v>
      </c>
      <c r="E959" s="228" t="s">
        <v>1914</v>
      </c>
      <c r="F959" s="230" t="s">
        <v>756</v>
      </c>
      <c r="G959" s="255" t="n">
        <v>2</v>
      </c>
      <c r="H959" s="232" t="n">
        <f aca="false">TRUNC(L959*(1-$C$13),2)</f>
        <v>36.37</v>
      </c>
      <c r="I959" s="233" t="n">
        <f aca="false">TRUNC((H959*(1+'DADOS GERAIS'!C$19)),2)</f>
        <v>45.54</v>
      </c>
      <c r="J959" s="233" t="n">
        <f aca="false">TRUNC(G959*I959,2)</f>
        <v>91.08</v>
      </c>
      <c r="K959" s="234" t="n">
        <f aca="false">J959/$J$1092</f>
        <v>8.35138058609021E-006</v>
      </c>
      <c r="L959" s="54" t="n">
        <v>36.37</v>
      </c>
      <c r="M959" s="54"/>
      <c r="N959" s="54"/>
      <c r="O959" s="54"/>
      <c r="P959" s="54"/>
      <c r="Q959" s="54"/>
      <c r="R959" s="54"/>
      <c r="S959" s="54"/>
      <c r="T959" s="54"/>
      <c r="U959" s="54"/>
      <c r="V959" s="54"/>
      <c r="W959" s="54"/>
      <c r="X959" s="54"/>
      <c r="Y959" s="54"/>
      <c r="Z959" s="54"/>
      <c r="AA959" s="54"/>
      <c r="AB959" s="54"/>
      <c r="AC959" s="54"/>
      <c r="AD959" s="54"/>
      <c r="AE959" s="54"/>
    </row>
    <row r="960" customFormat="false" ht="26.85" hidden="false" customHeight="false" outlineLevel="0" collapsed="false">
      <c r="A960" s="54"/>
      <c r="B960" s="228" t="s">
        <v>1915</v>
      </c>
      <c r="C960" s="229" t="n">
        <v>96974</v>
      </c>
      <c r="D960" s="228" t="s">
        <v>172</v>
      </c>
      <c r="E960" s="228" t="s">
        <v>1856</v>
      </c>
      <c r="F960" s="258" t="s">
        <v>216</v>
      </c>
      <c r="G960" s="255" t="n">
        <v>20</v>
      </c>
      <c r="H960" s="232" t="n">
        <f aca="false">TRUNC(L960*(1-$C$13),2)</f>
        <v>94.3</v>
      </c>
      <c r="I960" s="233" t="n">
        <f aca="false">TRUNC((H960*(1+'DADOS GERAIS'!C$19)),2)</f>
        <v>118.08</v>
      </c>
      <c r="J960" s="233" t="n">
        <f aca="false">TRUNC(G960*I960,2)</f>
        <v>2361.6</v>
      </c>
      <c r="K960" s="234" t="n">
        <f aca="false">J960/$J$1092</f>
        <v>0.000216541725868584</v>
      </c>
      <c r="L960" s="54" t="n">
        <v>94.3</v>
      </c>
      <c r="M960" s="54"/>
      <c r="N960" s="54"/>
      <c r="O960" s="54"/>
      <c r="P960" s="54"/>
      <c r="Q960" s="54"/>
      <c r="R960" s="54"/>
      <c r="S960" s="54"/>
      <c r="T960" s="54"/>
      <c r="U960" s="54"/>
      <c r="V960" s="54"/>
      <c r="W960" s="54"/>
      <c r="X960" s="54"/>
      <c r="Y960" s="54"/>
      <c r="Z960" s="54"/>
      <c r="AA960" s="54"/>
      <c r="AB960" s="54"/>
      <c r="AC960" s="54"/>
      <c r="AD960" s="54"/>
      <c r="AE960" s="54"/>
    </row>
    <row r="961" customFormat="false" ht="14.25" hidden="false" customHeight="false" outlineLevel="0" collapsed="false">
      <c r="A961" s="54"/>
      <c r="B961" s="222" t="s">
        <v>1916</v>
      </c>
      <c r="C961" s="222"/>
      <c r="D961" s="222"/>
      <c r="E961" s="222" t="s">
        <v>1846</v>
      </c>
      <c r="F961" s="222"/>
      <c r="G961" s="223"/>
      <c r="H961" s="224"/>
      <c r="I961" s="222"/>
      <c r="J961" s="225" t="n">
        <f aca="false">SUM(J962:J968)</f>
        <v>4758.77</v>
      </c>
      <c r="K961" s="239" t="n">
        <f aca="false">J961/$J$1092</f>
        <v>0.000436344964774577</v>
      </c>
      <c r="L961" s="54"/>
      <c r="M961" s="54"/>
      <c r="N961" s="54"/>
      <c r="O961" s="54"/>
      <c r="P961" s="54"/>
      <c r="Q961" s="54"/>
      <c r="R961" s="54"/>
      <c r="S961" s="54"/>
      <c r="T961" s="54"/>
      <c r="U961" s="54"/>
      <c r="V961" s="54"/>
      <c r="W961" s="54"/>
      <c r="X961" s="54"/>
      <c r="Y961" s="54"/>
      <c r="Z961" s="54"/>
      <c r="AA961" s="54"/>
      <c r="AB961" s="54"/>
      <c r="AC961" s="54"/>
      <c r="AD961" s="54"/>
      <c r="AE961" s="54"/>
    </row>
    <row r="962" customFormat="false" ht="14.25" hidden="false" customHeight="false" outlineLevel="0" collapsed="false">
      <c r="A962" s="54"/>
      <c r="B962" s="228" t="s">
        <v>1917</v>
      </c>
      <c r="C962" s="229" t="n">
        <v>93358</v>
      </c>
      <c r="D962" s="228" t="s">
        <v>172</v>
      </c>
      <c r="E962" s="228" t="s">
        <v>218</v>
      </c>
      <c r="F962" s="258" t="s">
        <v>193</v>
      </c>
      <c r="G962" s="255" t="n">
        <v>2.4</v>
      </c>
      <c r="H962" s="232" t="n">
        <f aca="false">TRUNC(L962*(1-$C$13),2)</f>
        <v>92.88</v>
      </c>
      <c r="I962" s="233" t="n">
        <f aca="false">TRUNC((H962*(1+'DADOS GERAIS'!C$19)),2)</f>
        <v>116.3</v>
      </c>
      <c r="J962" s="233" t="n">
        <f aca="false">TRUNC(G962*I962,2)</f>
        <v>279.12</v>
      </c>
      <c r="K962" s="234" t="n">
        <f aca="false">J962/$J$1092</f>
        <v>2.55932954456467E-005</v>
      </c>
      <c r="L962" s="54" t="n">
        <v>92.88</v>
      </c>
      <c r="M962" s="54"/>
      <c r="N962" s="54"/>
      <c r="O962" s="54"/>
      <c r="P962" s="54"/>
      <c r="Q962" s="54"/>
      <c r="R962" s="54"/>
      <c r="S962" s="54"/>
      <c r="T962" s="54"/>
      <c r="U962" s="54"/>
      <c r="V962" s="54"/>
      <c r="W962" s="54"/>
      <c r="X962" s="54"/>
      <c r="Y962" s="54"/>
      <c r="Z962" s="54"/>
      <c r="AA962" s="54"/>
      <c r="AB962" s="54"/>
      <c r="AC962" s="54"/>
      <c r="AD962" s="54"/>
      <c r="AE962" s="54"/>
    </row>
    <row r="963" customFormat="false" ht="14.25" hidden="false" customHeight="false" outlineLevel="0" collapsed="false">
      <c r="A963" s="54"/>
      <c r="B963" s="228" t="s">
        <v>1918</v>
      </c>
      <c r="C963" s="229" t="n">
        <v>93382</v>
      </c>
      <c r="D963" s="228" t="s">
        <v>172</v>
      </c>
      <c r="E963" s="228" t="s">
        <v>246</v>
      </c>
      <c r="F963" s="258" t="s">
        <v>193</v>
      </c>
      <c r="G963" s="255" t="n">
        <v>2.4</v>
      </c>
      <c r="H963" s="232" t="n">
        <f aca="false">TRUNC(L963*(1-$C$13),2)</f>
        <v>29.12</v>
      </c>
      <c r="I963" s="233" t="n">
        <f aca="false">TRUNC((H963*(1+'DADOS GERAIS'!C$19)),2)</f>
        <v>36.46</v>
      </c>
      <c r="J963" s="233" t="n">
        <f aca="false">TRUNC(G963*I963,2)</f>
        <v>87.5</v>
      </c>
      <c r="K963" s="234" t="n">
        <f aca="false">J963/$J$1092</f>
        <v>8.02312034785785E-006</v>
      </c>
      <c r="L963" s="54" t="n">
        <v>29.12</v>
      </c>
      <c r="M963" s="54"/>
      <c r="N963" s="54"/>
      <c r="O963" s="54"/>
      <c r="P963" s="54"/>
      <c r="Q963" s="54"/>
      <c r="R963" s="54"/>
      <c r="S963" s="54"/>
      <c r="T963" s="54"/>
      <c r="U963" s="54"/>
      <c r="V963" s="54"/>
      <c r="W963" s="54"/>
      <c r="X963" s="54"/>
      <c r="Y963" s="54"/>
      <c r="Z963" s="54"/>
      <c r="AA963" s="54"/>
      <c r="AB963" s="54"/>
      <c r="AC963" s="54"/>
      <c r="AD963" s="54"/>
      <c r="AE963" s="54"/>
    </row>
    <row r="964" customFormat="false" ht="26.85" hidden="false" customHeight="false" outlineLevel="0" collapsed="false">
      <c r="A964" s="54"/>
      <c r="B964" s="228" t="s">
        <v>1919</v>
      </c>
      <c r="C964" s="229" t="n">
        <v>1705</v>
      </c>
      <c r="D964" s="228" t="s">
        <v>1754</v>
      </c>
      <c r="E964" s="228" t="s">
        <v>1920</v>
      </c>
      <c r="F964" s="230" t="s">
        <v>756</v>
      </c>
      <c r="G964" s="255" t="n">
        <v>5</v>
      </c>
      <c r="H964" s="232" t="n">
        <f aca="false">TRUNC(L964*(1-$C$13),2)</f>
        <v>139.2</v>
      </c>
      <c r="I964" s="233" t="n">
        <f aca="false">TRUNC((H964*(1+'DADOS GERAIS'!C$19)),2)</f>
        <v>174.3</v>
      </c>
      <c r="J964" s="233" t="n">
        <f aca="false">TRUNC(G964*I964,2)</f>
        <v>871.5</v>
      </c>
      <c r="K964" s="234" t="n">
        <f aca="false">J964/$J$1092</f>
        <v>7.99102786646642E-005</v>
      </c>
      <c r="L964" s="54" t="n">
        <v>139.2</v>
      </c>
      <c r="M964" s="54"/>
      <c r="N964" s="54"/>
      <c r="O964" s="54"/>
      <c r="P964" s="54"/>
      <c r="Q964" s="54"/>
      <c r="R964" s="54"/>
      <c r="S964" s="54"/>
      <c r="T964" s="54"/>
      <c r="U964" s="54"/>
      <c r="V964" s="54"/>
      <c r="W964" s="54"/>
      <c r="X964" s="54"/>
      <c r="Y964" s="54"/>
      <c r="Z964" s="54"/>
      <c r="AA964" s="54"/>
      <c r="AB964" s="54"/>
      <c r="AC964" s="54"/>
      <c r="AD964" s="54"/>
      <c r="AE964" s="54"/>
    </row>
    <row r="965" customFormat="false" ht="14.25" hidden="false" customHeight="false" outlineLevel="0" collapsed="false">
      <c r="A965" s="54"/>
      <c r="B965" s="228" t="s">
        <v>1921</v>
      </c>
      <c r="C965" s="229" t="n">
        <v>2657</v>
      </c>
      <c r="D965" s="228" t="s">
        <v>1754</v>
      </c>
      <c r="E965" s="228" t="s">
        <v>1922</v>
      </c>
      <c r="F965" s="230" t="s">
        <v>184</v>
      </c>
      <c r="G965" s="255" t="n">
        <v>0.2</v>
      </c>
      <c r="H965" s="232" t="n">
        <f aca="false">TRUNC(L965*(1-$C$13),2)</f>
        <v>203.15</v>
      </c>
      <c r="I965" s="233" t="n">
        <f aca="false">TRUNC((H965*(1+'DADOS GERAIS'!C$19)),2)</f>
        <v>254.38</v>
      </c>
      <c r="J965" s="233" t="n">
        <f aca="false">TRUNC(G965*I965,2)</f>
        <v>50.87</v>
      </c>
      <c r="K965" s="234" t="n">
        <f aca="false">J965/$J$1092</f>
        <v>4.66441293823462E-006</v>
      </c>
      <c r="L965" s="54" t="n">
        <v>203.15</v>
      </c>
      <c r="M965" s="54"/>
      <c r="N965" s="54"/>
      <c r="O965" s="54"/>
      <c r="P965" s="54"/>
      <c r="Q965" s="54"/>
      <c r="R965" s="54"/>
      <c r="S965" s="54"/>
      <c r="T965" s="54"/>
      <c r="U965" s="54"/>
      <c r="V965" s="54"/>
      <c r="W965" s="54"/>
      <c r="X965" s="54"/>
      <c r="Y965" s="54"/>
      <c r="Z965" s="54"/>
      <c r="AA965" s="54"/>
      <c r="AB965" s="54"/>
      <c r="AC965" s="54"/>
      <c r="AD965" s="54"/>
      <c r="AE965" s="54"/>
    </row>
    <row r="966" customFormat="false" ht="14.25" hidden="false" customHeight="false" outlineLevel="0" collapsed="false">
      <c r="A966" s="54"/>
      <c r="B966" s="228" t="s">
        <v>1923</v>
      </c>
      <c r="C966" s="229" t="n">
        <v>96985</v>
      </c>
      <c r="D966" s="228" t="s">
        <v>172</v>
      </c>
      <c r="E966" s="228" t="s">
        <v>1784</v>
      </c>
      <c r="F966" s="258" t="s">
        <v>174</v>
      </c>
      <c r="G966" s="255" t="n">
        <v>5</v>
      </c>
      <c r="H966" s="232" t="n">
        <f aca="false">TRUNC(L966*(1-$C$13),2)</f>
        <v>102.4</v>
      </c>
      <c r="I966" s="233" t="n">
        <f aca="false">TRUNC((H966*(1+'DADOS GERAIS'!C$19)),2)</f>
        <v>128.22</v>
      </c>
      <c r="J966" s="233" t="n">
        <f aca="false">TRUNC(G966*I966,2)</f>
        <v>641.1</v>
      </c>
      <c r="K966" s="234" t="n">
        <f aca="false">J966/$J$1092</f>
        <v>5.87842566287048E-005</v>
      </c>
      <c r="L966" s="54" t="n">
        <v>102.4</v>
      </c>
      <c r="M966" s="54"/>
      <c r="N966" s="54"/>
      <c r="O966" s="54"/>
      <c r="P966" s="54"/>
      <c r="Q966" s="54"/>
      <c r="R966" s="54"/>
      <c r="S966" s="54"/>
      <c r="T966" s="54"/>
      <c r="U966" s="54"/>
      <c r="V966" s="54"/>
      <c r="W966" s="54"/>
      <c r="X966" s="54"/>
      <c r="Y966" s="54"/>
      <c r="Z966" s="54"/>
      <c r="AA966" s="54"/>
      <c r="AB966" s="54"/>
      <c r="AC966" s="54"/>
      <c r="AD966" s="54"/>
      <c r="AE966" s="54"/>
    </row>
    <row r="967" customFormat="false" ht="14.25" hidden="false" customHeight="false" outlineLevel="0" collapsed="false">
      <c r="A967" s="54"/>
      <c r="B967" s="228" t="s">
        <v>1924</v>
      </c>
      <c r="C967" s="229" t="s">
        <v>1860</v>
      </c>
      <c r="D967" s="228" t="s">
        <v>1861</v>
      </c>
      <c r="E967" s="228" t="s">
        <v>1862</v>
      </c>
      <c r="F967" s="230" t="s">
        <v>1863</v>
      </c>
      <c r="G967" s="255" t="n">
        <v>5</v>
      </c>
      <c r="H967" s="232" t="n">
        <f aca="false">TRUNC(L967*(1-$C$13),2)</f>
        <v>236.87</v>
      </c>
      <c r="I967" s="233" t="n">
        <f aca="false">TRUNC((H967*(1+'DADOS GERAIS'!C$19)),2)</f>
        <v>296.6</v>
      </c>
      <c r="J967" s="233" t="n">
        <f aca="false">TRUNC(G967*I967,2)</f>
        <v>1483</v>
      </c>
      <c r="K967" s="234" t="n">
        <f aca="false">J967/$J$1092</f>
        <v>0.000135980428295694</v>
      </c>
      <c r="L967" s="54" t="n">
        <v>236.87</v>
      </c>
      <c r="M967" s="54"/>
      <c r="N967" s="54"/>
      <c r="O967" s="54"/>
      <c r="P967" s="54"/>
      <c r="Q967" s="54"/>
      <c r="R967" s="54"/>
      <c r="S967" s="54"/>
      <c r="T967" s="54"/>
      <c r="U967" s="54"/>
      <c r="V967" s="54"/>
      <c r="W967" s="54"/>
      <c r="X967" s="54"/>
      <c r="Y967" s="54"/>
      <c r="Z967" s="54"/>
      <c r="AA967" s="54"/>
      <c r="AB967" s="54"/>
      <c r="AC967" s="54"/>
      <c r="AD967" s="54"/>
      <c r="AE967" s="54"/>
    </row>
    <row r="968" customFormat="false" ht="14.25" hidden="false" customHeight="false" outlineLevel="0" collapsed="false">
      <c r="A968" s="54"/>
      <c r="B968" s="228" t="s">
        <v>1925</v>
      </c>
      <c r="C968" s="229" t="n">
        <v>96977</v>
      </c>
      <c r="D968" s="228" t="s">
        <v>172</v>
      </c>
      <c r="E968" s="228" t="s">
        <v>1926</v>
      </c>
      <c r="F968" s="258" t="s">
        <v>216</v>
      </c>
      <c r="G968" s="255" t="n">
        <v>18</v>
      </c>
      <c r="H968" s="232" t="n">
        <f aca="false">TRUNC(L968*(1-$C$13),2)</f>
        <v>59.71</v>
      </c>
      <c r="I968" s="233" t="n">
        <f aca="false">TRUNC((H968*(1+'DADOS GERAIS'!C$19)),2)</f>
        <v>74.76</v>
      </c>
      <c r="J968" s="233" t="n">
        <f aca="false">TRUNC(G968*I968,2)</f>
        <v>1345.68</v>
      </c>
      <c r="K968" s="234" t="n">
        <f aca="false">J968/$J$1092</f>
        <v>0.000123389172453775</v>
      </c>
      <c r="L968" s="54" t="n">
        <v>59.71</v>
      </c>
      <c r="M968" s="54"/>
      <c r="N968" s="54"/>
      <c r="O968" s="54"/>
      <c r="P968" s="54"/>
      <c r="Q968" s="54"/>
      <c r="R968" s="54"/>
      <c r="S968" s="54"/>
      <c r="T968" s="54"/>
      <c r="U968" s="54"/>
      <c r="V968" s="54"/>
      <c r="W968" s="54"/>
      <c r="X968" s="54"/>
      <c r="Y968" s="54"/>
      <c r="Z968" s="54"/>
      <c r="AA968" s="54"/>
      <c r="AB968" s="54"/>
      <c r="AC968" s="54"/>
      <c r="AD968" s="54"/>
      <c r="AE968" s="54"/>
    </row>
    <row r="969" customFormat="false" ht="14.25" hidden="false" customHeight="false" outlineLevel="0" collapsed="false">
      <c r="A969" s="54"/>
      <c r="B969" s="222" t="s">
        <v>1927</v>
      </c>
      <c r="C969" s="222"/>
      <c r="D969" s="222"/>
      <c r="E969" s="222" t="s">
        <v>1928</v>
      </c>
      <c r="F969" s="222"/>
      <c r="G969" s="223"/>
      <c r="H969" s="224"/>
      <c r="I969" s="222"/>
      <c r="J969" s="225" t="n">
        <f aca="false">SUM(J970:J980)</f>
        <v>107275.12</v>
      </c>
      <c r="K969" s="239" t="n">
        <f aca="false">J969/$J$1092</f>
        <v>0.0098363565496102</v>
      </c>
      <c r="L969" s="54"/>
      <c r="M969" s="54"/>
      <c r="N969" s="54"/>
      <c r="O969" s="54"/>
      <c r="P969" s="54"/>
      <c r="Q969" s="54"/>
      <c r="R969" s="54"/>
      <c r="S969" s="54"/>
      <c r="T969" s="54"/>
      <c r="U969" s="54"/>
      <c r="V969" s="54"/>
      <c r="W969" s="54"/>
      <c r="X969" s="54"/>
      <c r="Y969" s="54"/>
      <c r="Z969" s="54"/>
      <c r="AA969" s="54"/>
      <c r="AB969" s="54"/>
      <c r="AC969" s="54"/>
      <c r="AD969" s="54"/>
      <c r="AE969" s="54"/>
    </row>
    <row r="970" customFormat="false" ht="14.25" hidden="false" customHeight="false" outlineLevel="0" collapsed="false">
      <c r="A970" s="54"/>
      <c r="B970" s="228" t="s">
        <v>1929</v>
      </c>
      <c r="C970" s="229" t="n">
        <v>93358</v>
      </c>
      <c r="D970" s="228" t="s">
        <v>172</v>
      </c>
      <c r="E970" s="228" t="s">
        <v>218</v>
      </c>
      <c r="F970" s="258" t="s">
        <v>193</v>
      </c>
      <c r="G970" s="255" t="n">
        <v>53.6</v>
      </c>
      <c r="H970" s="232" t="n">
        <f aca="false">TRUNC(L970*(1-$C$13),2)</f>
        <v>92.88</v>
      </c>
      <c r="I970" s="233" t="n">
        <f aca="false">TRUNC((H970*(1+'DADOS GERAIS'!C$19)),2)</f>
        <v>116.3</v>
      </c>
      <c r="J970" s="233" t="n">
        <f aca="false">TRUNC(G970*I970,2)</f>
        <v>6233.68</v>
      </c>
      <c r="K970" s="234" t="n">
        <f aca="false">J970/$J$1092</f>
        <v>0.000571583598286109</v>
      </c>
      <c r="L970" s="54" t="n">
        <v>92.88</v>
      </c>
      <c r="M970" s="54"/>
      <c r="N970" s="54"/>
      <c r="O970" s="54"/>
      <c r="P970" s="54"/>
      <c r="Q970" s="54"/>
      <c r="R970" s="54"/>
      <c r="S970" s="54"/>
      <c r="T970" s="54"/>
      <c r="U970" s="54"/>
      <c r="V970" s="54"/>
      <c r="W970" s="54"/>
      <c r="X970" s="54"/>
      <c r="Y970" s="54"/>
      <c r="Z970" s="54"/>
      <c r="AA970" s="54"/>
      <c r="AB970" s="54"/>
      <c r="AC970" s="54"/>
      <c r="AD970" s="54"/>
      <c r="AE970" s="54"/>
    </row>
    <row r="971" customFormat="false" ht="14.25" hidden="false" customHeight="false" outlineLevel="0" collapsed="false">
      <c r="A971" s="54"/>
      <c r="B971" s="228" t="s">
        <v>1930</v>
      </c>
      <c r="C971" s="229" t="n">
        <v>93382</v>
      </c>
      <c r="D971" s="228" t="s">
        <v>172</v>
      </c>
      <c r="E971" s="228" t="s">
        <v>246</v>
      </c>
      <c r="F971" s="258" t="s">
        <v>193</v>
      </c>
      <c r="G971" s="255" t="n">
        <v>53.6</v>
      </c>
      <c r="H971" s="232" t="n">
        <f aca="false">TRUNC(L971*(1-$C$13),2)</f>
        <v>29.12</v>
      </c>
      <c r="I971" s="233" t="n">
        <f aca="false">TRUNC((H971*(1+'DADOS GERAIS'!C$19)),2)</f>
        <v>36.46</v>
      </c>
      <c r="J971" s="233" t="n">
        <f aca="false">TRUNC(G971*I971,2)</f>
        <v>1954.25</v>
      </c>
      <c r="K971" s="234" t="n">
        <f aca="false">J971/$J$1092</f>
        <v>0.000179190662169157</v>
      </c>
      <c r="L971" s="54" t="n">
        <v>29.12</v>
      </c>
      <c r="M971" s="54"/>
      <c r="N971" s="54"/>
      <c r="O971" s="54"/>
      <c r="P971" s="54"/>
      <c r="Q971" s="54"/>
      <c r="R971" s="54"/>
      <c r="S971" s="54"/>
      <c r="T971" s="54"/>
      <c r="U971" s="54"/>
      <c r="V971" s="54"/>
      <c r="W971" s="54"/>
      <c r="X971" s="54"/>
      <c r="Y971" s="54"/>
      <c r="Z971" s="54"/>
      <c r="AA971" s="54"/>
      <c r="AB971" s="54"/>
      <c r="AC971" s="54"/>
      <c r="AD971" s="54"/>
      <c r="AE971" s="54"/>
    </row>
    <row r="972" customFormat="false" ht="26.85" hidden="false" customHeight="false" outlineLevel="0" collapsed="false">
      <c r="A972" s="54"/>
      <c r="B972" s="228" t="s">
        <v>1931</v>
      </c>
      <c r="C972" s="229" t="n">
        <v>94968</v>
      </c>
      <c r="D972" s="228" t="s">
        <v>172</v>
      </c>
      <c r="E972" s="228" t="s">
        <v>1932</v>
      </c>
      <c r="F972" s="258" t="s">
        <v>193</v>
      </c>
      <c r="G972" s="255" t="n">
        <v>6.7</v>
      </c>
      <c r="H972" s="232" t="n">
        <f aca="false">TRUNC(L972*(1-$C$13),2)</f>
        <v>421.23</v>
      </c>
      <c r="I972" s="233" t="n">
        <f aca="false">TRUNC((H972*(1+'DADOS GERAIS'!C$19)),2)</f>
        <v>527.45</v>
      </c>
      <c r="J972" s="233" t="n">
        <f aca="false">TRUNC(G972*I972,2)</f>
        <v>3533.91</v>
      </c>
      <c r="K972" s="234" t="n">
        <f aca="false">J972/$J$1092</f>
        <v>0.000324034116897124</v>
      </c>
      <c r="L972" s="54" t="n">
        <v>421.23</v>
      </c>
      <c r="M972" s="54"/>
      <c r="N972" s="54"/>
      <c r="O972" s="54"/>
      <c r="P972" s="54"/>
      <c r="Q972" s="54"/>
      <c r="R972" s="54"/>
      <c r="S972" s="54"/>
      <c r="T972" s="54"/>
      <c r="U972" s="54"/>
      <c r="V972" s="54"/>
      <c r="W972" s="54"/>
      <c r="X972" s="54"/>
      <c r="Y972" s="54"/>
      <c r="Z972" s="54"/>
      <c r="AA972" s="54"/>
      <c r="AB972" s="54"/>
      <c r="AC972" s="54"/>
      <c r="AD972" s="54"/>
      <c r="AE972" s="54"/>
    </row>
    <row r="973" customFormat="false" ht="26.85" hidden="false" customHeight="false" outlineLevel="0" collapsed="false">
      <c r="A973" s="54"/>
      <c r="B973" s="228" t="s">
        <v>1933</v>
      </c>
      <c r="C973" s="229" t="n">
        <v>1705</v>
      </c>
      <c r="D973" s="228" t="s">
        <v>1754</v>
      </c>
      <c r="E973" s="228" t="s">
        <v>1920</v>
      </c>
      <c r="F973" s="230" t="s">
        <v>756</v>
      </c>
      <c r="G973" s="255" t="n">
        <v>31</v>
      </c>
      <c r="H973" s="232" t="n">
        <f aca="false">TRUNC(L973*(1-$C$13),2)</f>
        <v>139.2</v>
      </c>
      <c r="I973" s="233" t="n">
        <f aca="false">TRUNC((H973*(1+'DADOS GERAIS'!C$19)),2)</f>
        <v>174.3</v>
      </c>
      <c r="J973" s="233" t="n">
        <f aca="false">TRUNC(G973*I973,2)</f>
        <v>5403.3</v>
      </c>
      <c r="K973" s="234" t="n">
        <f aca="false">J973/$J$1092</f>
        <v>0.000495443727720918</v>
      </c>
      <c r="L973" s="54" t="n">
        <v>139.2</v>
      </c>
      <c r="M973" s="54"/>
      <c r="N973" s="54"/>
      <c r="O973" s="54"/>
      <c r="P973" s="54"/>
      <c r="Q973" s="54"/>
      <c r="R973" s="54"/>
      <c r="S973" s="54"/>
      <c r="T973" s="54"/>
      <c r="U973" s="54"/>
      <c r="V973" s="54"/>
      <c r="W973" s="54"/>
      <c r="X973" s="54"/>
      <c r="Y973" s="54"/>
      <c r="Z973" s="54"/>
      <c r="AA973" s="54"/>
      <c r="AB973" s="54"/>
      <c r="AC973" s="54"/>
      <c r="AD973" s="54"/>
      <c r="AE973" s="54"/>
    </row>
    <row r="974" customFormat="false" ht="26.85" hidden="false" customHeight="false" outlineLevel="0" collapsed="false">
      <c r="A974" s="54"/>
      <c r="B974" s="228" t="s">
        <v>1934</v>
      </c>
      <c r="C974" s="229" t="n">
        <v>97667</v>
      </c>
      <c r="D974" s="228" t="s">
        <v>172</v>
      </c>
      <c r="E974" s="228" t="s">
        <v>1935</v>
      </c>
      <c r="F974" s="258" t="s">
        <v>216</v>
      </c>
      <c r="G974" s="255" t="n">
        <v>335</v>
      </c>
      <c r="H974" s="232" t="n">
        <f aca="false">TRUNC(L974*(1-$C$13),2)</f>
        <v>11.33</v>
      </c>
      <c r="I974" s="233" t="n">
        <f aca="false">TRUNC((H974*(1+'DADOS GERAIS'!C$19)),2)</f>
        <v>14.18</v>
      </c>
      <c r="J974" s="233" t="n">
        <f aca="false">TRUNC(G974*I974,2)</f>
        <v>4750.3</v>
      </c>
      <c r="K974" s="234" t="n">
        <f aca="false">J974/$J$1092</f>
        <v>0.000435568326724905</v>
      </c>
      <c r="L974" s="54" t="n">
        <v>11.33</v>
      </c>
      <c r="M974" s="54"/>
      <c r="N974" s="54"/>
      <c r="O974" s="54"/>
      <c r="P974" s="54"/>
      <c r="Q974" s="54"/>
      <c r="R974" s="54"/>
      <c r="S974" s="54"/>
      <c r="T974" s="54"/>
      <c r="U974" s="54"/>
      <c r="V974" s="54"/>
      <c r="W974" s="54"/>
      <c r="X974" s="54"/>
      <c r="Y974" s="54"/>
      <c r="Z974" s="54"/>
      <c r="AA974" s="54"/>
      <c r="AB974" s="54"/>
      <c r="AC974" s="54"/>
      <c r="AD974" s="54"/>
      <c r="AE974" s="54"/>
    </row>
    <row r="975" customFormat="false" ht="26.85" hidden="false" customHeight="false" outlineLevel="0" collapsed="false">
      <c r="A975" s="54"/>
      <c r="B975" s="228" t="s">
        <v>1936</v>
      </c>
      <c r="C975" s="229" t="n">
        <v>91931</v>
      </c>
      <c r="D975" s="228" t="s">
        <v>172</v>
      </c>
      <c r="E975" s="228" t="s">
        <v>1937</v>
      </c>
      <c r="F975" s="258" t="s">
        <v>216</v>
      </c>
      <c r="G975" s="255" t="n">
        <v>1000</v>
      </c>
      <c r="H975" s="232" t="n">
        <f aca="false">TRUNC(L975*(1-$C$13),2)</f>
        <v>10.54</v>
      </c>
      <c r="I975" s="233" t="n">
        <f aca="false">TRUNC((H975*(1+'DADOS GERAIS'!C$19)),2)</f>
        <v>13.19</v>
      </c>
      <c r="J975" s="233" t="n">
        <f aca="false">TRUNC(G975*I975,2)</f>
        <v>13190</v>
      </c>
      <c r="K975" s="234" t="n">
        <f aca="false">J975/$J$1092</f>
        <v>0.00120942808443709</v>
      </c>
      <c r="L975" s="54" t="n">
        <v>10.54</v>
      </c>
      <c r="M975" s="54"/>
      <c r="N975" s="54"/>
      <c r="O975" s="54"/>
      <c r="P975" s="54"/>
      <c r="Q975" s="54"/>
      <c r="R975" s="54"/>
      <c r="S975" s="54"/>
      <c r="T975" s="54"/>
      <c r="U975" s="54"/>
      <c r="V975" s="54"/>
      <c r="W975" s="54"/>
      <c r="X975" s="54"/>
      <c r="Y975" s="54"/>
      <c r="Z975" s="54"/>
      <c r="AA975" s="54"/>
      <c r="AB975" s="54"/>
      <c r="AC975" s="54"/>
      <c r="AD975" s="54"/>
      <c r="AE975" s="54"/>
    </row>
    <row r="976" customFormat="false" ht="39.55" hidden="false" customHeight="false" outlineLevel="0" collapsed="false">
      <c r="A976" s="54"/>
      <c r="B976" s="228" t="s">
        <v>1938</v>
      </c>
      <c r="C976" s="229" t="s">
        <v>1939</v>
      </c>
      <c r="D976" s="228" t="s">
        <v>161</v>
      </c>
      <c r="E976" s="228" t="s">
        <v>1940</v>
      </c>
      <c r="F976" s="230" t="s">
        <v>174</v>
      </c>
      <c r="G976" s="255" t="n">
        <v>28</v>
      </c>
      <c r="H976" s="232" t="n">
        <f aca="false">TRUNC(L976*(1-$C$13),2)</f>
        <v>752.38</v>
      </c>
      <c r="I976" s="233" t="n">
        <f aca="false">TRUNC((H976*(1+'DADOS GERAIS'!C$19)),2)</f>
        <v>942.12</v>
      </c>
      <c r="J976" s="233" t="n">
        <f aca="false">TRUNC(G976*I976,2)</f>
        <v>26379.36</v>
      </c>
      <c r="K976" s="234" t="n">
        <f aca="false">J976/$J$1092</f>
        <v>0.00241879748547963</v>
      </c>
      <c r="L976" s="54" t="n">
        <v>752.38</v>
      </c>
      <c r="M976" s="54"/>
      <c r="N976" s="54"/>
      <c r="O976" s="54"/>
      <c r="P976" s="54"/>
      <c r="Q976" s="54"/>
      <c r="R976" s="54"/>
      <c r="S976" s="54"/>
      <c r="T976" s="54"/>
      <c r="U976" s="54"/>
      <c r="V976" s="54"/>
      <c r="W976" s="54"/>
      <c r="X976" s="54"/>
      <c r="Y976" s="54"/>
      <c r="Z976" s="54"/>
      <c r="AA976" s="54"/>
      <c r="AB976" s="54"/>
      <c r="AC976" s="54"/>
      <c r="AD976" s="54"/>
      <c r="AE976" s="54"/>
    </row>
    <row r="977" customFormat="false" ht="14.25" hidden="false" customHeight="false" outlineLevel="0" collapsed="false">
      <c r="A977" s="54"/>
      <c r="B977" s="228" t="s">
        <v>1941</v>
      </c>
      <c r="C977" s="229" t="n">
        <v>63061</v>
      </c>
      <c r="D977" s="228" t="s">
        <v>453</v>
      </c>
      <c r="E977" s="228" t="s">
        <v>1942</v>
      </c>
      <c r="F977" s="230" t="s">
        <v>216</v>
      </c>
      <c r="G977" s="255" t="n">
        <v>200</v>
      </c>
      <c r="H977" s="232" t="n">
        <f aca="false">TRUNC(L977*(1-$C$13),2)</f>
        <v>15.6</v>
      </c>
      <c r="I977" s="233" t="n">
        <f aca="false">TRUNC((H977*(1+'DADOS GERAIS'!C$19)),2)</f>
        <v>19.53</v>
      </c>
      <c r="J977" s="233" t="n">
        <f aca="false">TRUNC(G977*I977,2)</f>
        <v>3906</v>
      </c>
      <c r="K977" s="234" t="n">
        <f aca="false">J977/$J$1092</f>
        <v>0.000358152092328375</v>
      </c>
      <c r="L977" s="54" t="n">
        <v>15.6</v>
      </c>
      <c r="M977" s="54"/>
      <c r="N977" s="54"/>
      <c r="O977" s="54"/>
      <c r="P977" s="54"/>
      <c r="Q977" s="54"/>
      <c r="R977" s="54"/>
      <c r="S977" s="54"/>
      <c r="T977" s="54"/>
      <c r="U977" s="54"/>
      <c r="V977" s="54"/>
      <c r="W977" s="54"/>
      <c r="X977" s="54"/>
      <c r="Y977" s="54"/>
      <c r="Z977" s="54"/>
      <c r="AA977" s="54"/>
      <c r="AB977" s="54"/>
      <c r="AC977" s="54"/>
      <c r="AD977" s="54"/>
      <c r="AE977" s="54"/>
    </row>
    <row r="978" customFormat="false" ht="26.85" hidden="false" customHeight="false" outlineLevel="0" collapsed="false">
      <c r="A978" s="54"/>
      <c r="B978" s="228" t="s">
        <v>1943</v>
      </c>
      <c r="C978" s="229" t="n">
        <v>101632</v>
      </c>
      <c r="D978" s="228" t="s">
        <v>172</v>
      </c>
      <c r="E978" s="228" t="s">
        <v>1449</v>
      </c>
      <c r="F978" s="258" t="s">
        <v>174</v>
      </c>
      <c r="G978" s="255" t="n">
        <v>28</v>
      </c>
      <c r="H978" s="232" t="n">
        <f aca="false">TRUNC(L978*(1-$C$13),2)</f>
        <v>32.89</v>
      </c>
      <c r="I978" s="233" t="n">
        <f aca="false">TRUNC((H978*(1+'DADOS GERAIS'!C$19)),2)</f>
        <v>41.18</v>
      </c>
      <c r="J978" s="233" t="n">
        <f aca="false">TRUNC(G978*I978,2)</f>
        <v>1153.04</v>
      </c>
      <c r="K978" s="234" t="n">
        <f aca="false">J978/$J$1092</f>
        <v>0.000105725470695932</v>
      </c>
      <c r="L978" s="54" t="n">
        <v>32.89</v>
      </c>
      <c r="M978" s="54"/>
      <c r="N978" s="54"/>
      <c r="O978" s="54"/>
      <c r="P978" s="54"/>
      <c r="Q978" s="54"/>
      <c r="R978" s="54"/>
      <c r="S978" s="54"/>
      <c r="T978" s="54"/>
      <c r="U978" s="54"/>
      <c r="V978" s="54"/>
      <c r="W978" s="54"/>
      <c r="X978" s="54"/>
      <c r="Y978" s="54"/>
      <c r="Z978" s="54"/>
      <c r="AA978" s="54"/>
      <c r="AB978" s="54"/>
      <c r="AC978" s="54"/>
      <c r="AD978" s="54"/>
      <c r="AE978" s="54"/>
    </row>
    <row r="979" customFormat="false" ht="39.55" hidden="false" customHeight="false" outlineLevel="0" collapsed="false">
      <c r="A979" s="54"/>
      <c r="B979" s="228" t="s">
        <v>1944</v>
      </c>
      <c r="C979" s="229" t="s">
        <v>1945</v>
      </c>
      <c r="D979" s="228" t="s">
        <v>161</v>
      </c>
      <c r="E979" s="228" t="s">
        <v>1946</v>
      </c>
      <c r="F979" s="230" t="s">
        <v>174</v>
      </c>
      <c r="G979" s="255" t="n">
        <v>14</v>
      </c>
      <c r="H979" s="232" t="n">
        <f aca="false">TRUNC(L979*(1-$C$13),2)</f>
        <v>2184.51</v>
      </c>
      <c r="I979" s="233" t="n">
        <f aca="false">TRUNC((H979*(1+'DADOS GERAIS'!C$19)),2)</f>
        <v>2735.42</v>
      </c>
      <c r="J979" s="233" t="n">
        <f aca="false">TRUNC(G979*I979,2)</f>
        <v>38295.88</v>
      </c>
      <c r="K979" s="234" t="n">
        <f aca="false">J979/$J$1092</f>
        <v>0.00351145661790997</v>
      </c>
      <c r="L979" s="54" t="n">
        <v>2184.51</v>
      </c>
      <c r="M979" s="54"/>
      <c r="N979" s="54"/>
      <c r="O979" s="54"/>
      <c r="P979" s="54"/>
      <c r="Q979" s="54"/>
      <c r="R979" s="54"/>
      <c r="S979" s="54"/>
      <c r="T979" s="54"/>
      <c r="U979" s="54"/>
      <c r="V979" s="54"/>
      <c r="W979" s="54"/>
      <c r="X979" s="54"/>
      <c r="Y979" s="54"/>
      <c r="Z979" s="54"/>
      <c r="AA979" s="54"/>
      <c r="AB979" s="54"/>
      <c r="AC979" s="54"/>
      <c r="AD979" s="54"/>
      <c r="AE979" s="54"/>
    </row>
    <row r="980" customFormat="false" ht="14.25" hidden="false" customHeight="false" outlineLevel="0" collapsed="false">
      <c r="A980" s="54"/>
      <c r="B980" s="228" t="s">
        <v>1947</v>
      </c>
      <c r="C980" s="229" t="n">
        <v>60118</v>
      </c>
      <c r="D980" s="228" t="s">
        <v>453</v>
      </c>
      <c r="E980" s="228" t="s">
        <v>1948</v>
      </c>
      <c r="F980" s="230" t="s">
        <v>174</v>
      </c>
      <c r="G980" s="255" t="n">
        <v>20</v>
      </c>
      <c r="H980" s="232" t="n">
        <f aca="false">TRUNC(L980*(1-$C$13),2)</f>
        <v>98.85</v>
      </c>
      <c r="I980" s="233" t="n">
        <f aca="false">TRUNC((H980*(1+'DADOS GERAIS'!C$19)),2)</f>
        <v>123.77</v>
      </c>
      <c r="J980" s="233" t="n">
        <f aca="false">TRUNC(G980*I980,2)</f>
        <v>2475.4</v>
      </c>
      <c r="K980" s="234" t="n">
        <f aca="false">J980/$J$1092</f>
        <v>0.000226976366960998</v>
      </c>
      <c r="L980" s="54" t="n">
        <v>98.85</v>
      </c>
      <c r="M980" s="54"/>
      <c r="N980" s="54"/>
      <c r="O980" s="54"/>
      <c r="P980" s="54"/>
      <c r="Q980" s="54"/>
      <c r="R980" s="54"/>
      <c r="S980" s="54"/>
      <c r="T980" s="54"/>
      <c r="U980" s="54"/>
      <c r="V980" s="54"/>
      <c r="W980" s="54"/>
      <c r="X980" s="54"/>
      <c r="Y980" s="54"/>
      <c r="Z980" s="54"/>
      <c r="AA980" s="54"/>
      <c r="AB980" s="54"/>
      <c r="AC980" s="54"/>
      <c r="AD980" s="54"/>
      <c r="AE980" s="54"/>
    </row>
    <row r="981" customFormat="false" ht="14.25" hidden="false" customHeight="false" outlineLevel="0" collapsed="false">
      <c r="A981" s="54"/>
      <c r="B981" s="222" t="s">
        <v>1949</v>
      </c>
      <c r="C981" s="222"/>
      <c r="D981" s="222"/>
      <c r="E981" s="222" t="s">
        <v>1950</v>
      </c>
      <c r="F981" s="222"/>
      <c r="G981" s="223"/>
      <c r="H981" s="224"/>
      <c r="I981" s="222"/>
      <c r="J981" s="225" t="n">
        <f aca="false">SUM(J982:J985)</f>
        <v>470.4</v>
      </c>
      <c r="K981" s="239" t="n">
        <f aca="false">J981/$J$1092</f>
        <v>4.31322949900838E-005</v>
      </c>
      <c r="L981" s="54"/>
      <c r="M981" s="54"/>
      <c r="N981" s="54"/>
      <c r="O981" s="54"/>
      <c r="P981" s="54"/>
      <c r="Q981" s="54"/>
      <c r="R981" s="54"/>
      <c r="S981" s="54"/>
      <c r="T981" s="54"/>
      <c r="U981" s="54"/>
      <c r="V981" s="54"/>
      <c r="W981" s="54"/>
      <c r="X981" s="54"/>
      <c r="Y981" s="54"/>
      <c r="Z981" s="54"/>
      <c r="AA981" s="54"/>
      <c r="AB981" s="54"/>
      <c r="AC981" s="54"/>
      <c r="AD981" s="54"/>
      <c r="AE981" s="54"/>
    </row>
    <row r="982" customFormat="false" ht="14.25" hidden="false" customHeight="false" outlineLevel="0" collapsed="false">
      <c r="A982" s="54"/>
      <c r="B982" s="228" t="s">
        <v>1951</v>
      </c>
      <c r="C982" s="229" t="n">
        <v>106020</v>
      </c>
      <c r="D982" s="228" t="s">
        <v>172</v>
      </c>
      <c r="E982" s="228" t="s">
        <v>1952</v>
      </c>
      <c r="F982" s="258" t="s">
        <v>174</v>
      </c>
      <c r="G982" s="255" t="n">
        <v>1</v>
      </c>
      <c r="H982" s="232" t="n">
        <f aca="false">TRUNC(L982*(1-$C$13),2)</f>
        <v>108.19</v>
      </c>
      <c r="I982" s="233" t="n">
        <f aca="false">TRUNC((H982*(1+'DADOS GERAIS'!C$19)),2)</f>
        <v>135.47</v>
      </c>
      <c r="J982" s="233" t="n">
        <f aca="false">TRUNC(G982*I982,2)</f>
        <v>135.47</v>
      </c>
      <c r="K982" s="234" t="n">
        <f aca="false">J982/$J$1092</f>
        <v>1.24216241545635E-005</v>
      </c>
      <c r="L982" s="54" t="n">
        <v>108.19</v>
      </c>
      <c r="M982" s="54"/>
      <c r="N982" s="54"/>
      <c r="O982" s="54"/>
      <c r="P982" s="54"/>
      <c r="Q982" s="54"/>
      <c r="R982" s="54"/>
      <c r="S982" s="54"/>
      <c r="T982" s="54"/>
      <c r="U982" s="54"/>
      <c r="V982" s="54"/>
      <c r="W982" s="54"/>
      <c r="X982" s="54"/>
      <c r="Y982" s="54"/>
      <c r="Z982" s="54"/>
      <c r="AA982" s="54"/>
      <c r="AB982" s="54"/>
      <c r="AC982" s="54"/>
      <c r="AD982" s="54"/>
      <c r="AE982" s="54"/>
    </row>
    <row r="983" customFormat="false" ht="26.85" hidden="false" customHeight="false" outlineLevel="0" collapsed="false">
      <c r="A983" s="54"/>
      <c r="B983" s="228" t="s">
        <v>1953</v>
      </c>
      <c r="C983" s="229" t="n">
        <v>93663</v>
      </c>
      <c r="D983" s="228" t="s">
        <v>172</v>
      </c>
      <c r="E983" s="228" t="s">
        <v>1490</v>
      </c>
      <c r="F983" s="258" t="s">
        <v>174</v>
      </c>
      <c r="G983" s="255" t="n">
        <v>1</v>
      </c>
      <c r="H983" s="232" t="n">
        <f aca="false">TRUNC(L983*(1-$C$13),2)</f>
        <v>59.23</v>
      </c>
      <c r="I983" s="233" t="n">
        <f aca="false">TRUNC((H983*(1+'DADOS GERAIS'!C$19)),2)</f>
        <v>74.16</v>
      </c>
      <c r="J983" s="233" t="n">
        <f aca="false">TRUNC(G983*I983,2)</f>
        <v>74.16</v>
      </c>
      <c r="K983" s="234" t="n">
        <f aca="false">J983/$J$1092</f>
        <v>6.79993834282444E-006</v>
      </c>
      <c r="L983" s="54" t="n">
        <v>59.23</v>
      </c>
      <c r="M983" s="54"/>
      <c r="N983" s="54"/>
      <c r="O983" s="54"/>
      <c r="P983" s="54"/>
      <c r="Q983" s="54"/>
      <c r="R983" s="54"/>
      <c r="S983" s="54"/>
      <c r="T983" s="54"/>
      <c r="U983" s="54"/>
      <c r="V983" s="54"/>
      <c r="W983" s="54"/>
      <c r="X983" s="54"/>
      <c r="Y983" s="54"/>
      <c r="Z983" s="54"/>
      <c r="AA983" s="54"/>
      <c r="AB983" s="54"/>
      <c r="AC983" s="54"/>
      <c r="AD983" s="54"/>
      <c r="AE983" s="54"/>
    </row>
    <row r="984" customFormat="false" ht="14.25" hidden="false" customHeight="false" outlineLevel="0" collapsed="false">
      <c r="A984" s="54"/>
      <c r="B984" s="228" t="s">
        <v>1954</v>
      </c>
      <c r="C984" s="229" t="n">
        <v>93674</v>
      </c>
      <c r="D984" s="228" t="s">
        <v>172</v>
      </c>
      <c r="E984" s="228" t="s">
        <v>1955</v>
      </c>
      <c r="F984" s="258" t="s">
        <v>174</v>
      </c>
      <c r="G984" s="255" t="n">
        <v>1</v>
      </c>
      <c r="H984" s="232" t="n">
        <f aca="false">TRUNC(L984*(1-$C$13),2)</f>
        <v>141.91</v>
      </c>
      <c r="I984" s="233" t="n">
        <f aca="false">TRUNC((H984*(1+'DADOS GERAIS'!C$19)),2)</f>
        <v>177.69</v>
      </c>
      <c r="J984" s="233" t="n">
        <f aca="false">TRUNC(G984*I984,2)</f>
        <v>177.69</v>
      </c>
      <c r="K984" s="234" t="n">
        <f aca="false">J984/$J$1092</f>
        <v>1.62928943384098E-005</v>
      </c>
      <c r="L984" s="54" t="n">
        <v>141.91</v>
      </c>
      <c r="M984" s="54"/>
      <c r="N984" s="54"/>
      <c r="O984" s="54"/>
      <c r="P984" s="54"/>
      <c r="Q984" s="54"/>
      <c r="R984" s="54"/>
      <c r="S984" s="54"/>
      <c r="T984" s="54"/>
      <c r="U984" s="54"/>
      <c r="V984" s="54"/>
      <c r="W984" s="54"/>
      <c r="X984" s="54"/>
      <c r="Y984" s="54"/>
      <c r="Z984" s="54"/>
      <c r="AA984" s="54"/>
      <c r="AB984" s="54"/>
      <c r="AC984" s="54"/>
      <c r="AD984" s="54"/>
      <c r="AE984" s="54"/>
    </row>
    <row r="985" customFormat="false" ht="26.85" hidden="false" customHeight="false" outlineLevel="0" collapsed="false">
      <c r="A985" s="54"/>
      <c r="B985" s="228" t="s">
        <v>1956</v>
      </c>
      <c r="C985" s="229" t="n">
        <v>93665</v>
      </c>
      <c r="D985" s="228" t="s">
        <v>172</v>
      </c>
      <c r="E985" s="228" t="s">
        <v>1492</v>
      </c>
      <c r="F985" s="258" t="s">
        <v>174</v>
      </c>
      <c r="G985" s="255" t="n">
        <v>1</v>
      </c>
      <c r="H985" s="232" t="n">
        <f aca="false">TRUNC(L985*(1-$C$13),2)</f>
        <v>66.35</v>
      </c>
      <c r="I985" s="233" t="n">
        <f aca="false">TRUNC((H985*(1+'DADOS GERAIS'!C$19)),2)</f>
        <v>83.08</v>
      </c>
      <c r="J985" s="233" t="n">
        <f aca="false">TRUNC(G985*I985,2)</f>
        <v>83.08</v>
      </c>
      <c r="K985" s="234" t="n">
        <f aca="false">J985/$J$1092</f>
        <v>7.61783815428606E-006</v>
      </c>
      <c r="L985" s="54" t="n">
        <v>66.35</v>
      </c>
      <c r="M985" s="54"/>
      <c r="N985" s="54"/>
      <c r="O985" s="54"/>
      <c r="P985" s="54"/>
      <c r="Q985" s="54"/>
      <c r="R985" s="54"/>
      <c r="S985" s="54"/>
      <c r="T985" s="54"/>
      <c r="U985" s="54"/>
      <c r="V985" s="54"/>
      <c r="W985" s="54"/>
      <c r="X985" s="54"/>
      <c r="Y985" s="54"/>
      <c r="Z985" s="54"/>
      <c r="AA985" s="54"/>
      <c r="AB985" s="54"/>
      <c r="AC985" s="54"/>
      <c r="AD985" s="54"/>
      <c r="AE985" s="54"/>
    </row>
    <row r="986" customFormat="false" ht="14.25" hidden="false" customHeight="false" outlineLevel="0" collapsed="false">
      <c r="A986" s="54"/>
      <c r="B986" s="222" t="s">
        <v>1957</v>
      </c>
      <c r="C986" s="222"/>
      <c r="D986" s="222"/>
      <c r="E986" s="222" t="s">
        <v>1958</v>
      </c>
      <c r="F986" s="222"/>
      <c r="G986" s="223"/>
      <c r="H986" s="224"/>
      <c r="I986" s="222"/>
      <c r="J986" s="225" t="n">
        <f aca="false">SUM(J987:J994)</f>
        <v>5198.92</v>
      </c>
      <c r="K986" s="239" t="n">
        <f aca="false">J986/$J$1092</f>
        <v>0.000476703552444402</v>
      </c>
      <c r="L986" s="54"/>
      <c r="M986" s="54"/>
      <c r="N986" s="54"/>
      <c r="O986" s="54"/>
      <c r="P986" s="54"/>
      <c r="Q986" s="54"/>
      <c r="R986" s="54"/>
      <c r="S986" s="54"/>
      <c r="T986" s="54"/>
      <c r="U986" s="54"/>
      <c r="V986" s="54"/>
      <c r="W986" s="54"/>
      <c r="X986" s="54"/>
      <c r="Y986" s="54"/>
      <c r="Z986" s="54"/>
      <c r="AA986" s="54"/>
      <c r="AB986" s="54"/>
      <c r="AC986" s="54"/>
      <c r="AD986" s="54"/>
      <c r="AE986" s="54"/>
    </row>
    <row r="987" customFormat="false" ht="14.25" hidden="false" customHeight="false" outlineLevel="0" collapsed="false">
      <c r="A987" s="54"/>
      <c r="B987" s="228" t="s">
        <v>1959</v>
      </c>
      <c r="C987" s="229" t="n">
        <v>93358</v>
      </c>
      <c r="D987" s="228" t="s">
        <v>172</v>
      </c>
      <c r="E987" s="228" t="s">
        <v>218</v>
      </c>
      <c r="F987" s="258" t="s">
        <v>193</v>
      </c>
      <c r="G987" s="255" t="n">
        <v>3.36</v>
      </c>
      <c r="H987" s="232" t="n">
        <f aca="false">TRUNC(L987*(1-$C$13),2)</f>
        <v>92.88</v>
      </c>
      <c r="I987" s="233" t="n">
        <f aca="false">TRUNC((H987*(1+'DADOS GERAIS'!C$19)),2)</f>
        <v>116.3</v>
      </c>
      <c r="J987" s="233" t="n">
        <f aca="false">TRUNC(G987*I987,2)</f>
        <v>390.76</v>
      </c>
      <c r="K987" s="234" t="n">
        <f aca="false">J987/$J$1092</f>
        <v>3.58298800814735E-005</v>
      </c>
      <c r="L987" s="54" t="n">
        <v>92.88</v>
      </c>
      <c r="M987" s="54"/>
      <c r="N987" s="54"/>
      <c r="O987" s="54"/>
      <c r="P987" s="54"/>
      <c r="Q987" s="54"/>
      <c r="R987" s="54"/>
      <c r="S987" s="54"/>
      <c r="T987" s="54"/>
      <c r="U987" s="54"/>
      <c r="V987" s="54"/>
      <c r="W987" s="54"/>
      <c r="X987" s="54"/>
      <c r="Y987" s="54"/>
      <c r="Z987" s="54"/>
      <c r="AA987" s="54"/>
      <c r="AB987" s="54"/>
      <c r="AC987" s="54"/>
      <c r="AD987" s="54"/>
      <c r="AE987" s="54"/>
    </row>
    <row r="988" customFormat="false" ht="14.25" hidden="false" customHeight="false" outlineLevel="0" collapsed="false">
      <c r="A988" s="54"/>
      <c r="B988" s="228" t="s">
        <v>1960</v>
      </c>
      <c r="C988" s="229" t="n">
        <v>93382</v>
      </c>
      <c r="D988" s="228" t="s">
        <v>172</v>
      </c>
      <c r="E988" s="228" t="s">
        <v>246</v>
      </c>
      <c r="F988" s="258" t="s">
        <v>193</v>
      </c>
      <c r="G988" s="255" t="n">
        <v>3.36</v>
      </c>
      <c r="H988" s="232" t="n">
        <f aca="false">TRUNC(L988*(1-$C$13),2)</f>
        <v>29.12</v>
      </c>
      <c r="I988" s="233" t="n">
        <f aca="false">TRUNC((H988*(1+'DADOS GERAIS'!C$19)),2)</f>
        <v>36.46</v>
      </c>
      <c r="J988" s="233" t="n">
        <f aca="false">TRUNC(G988*I988,2)</f>
        <v>122.5</v>
      </c>
      <c r="K988" s="234" t="n">
        <f aca="false">J988/$J$1092</f>
        <v>1.1232368487001E-005</v>
      </c>
      <c r="L988" s="54" t="n">
        <v>29.12</v>
      </c>
      <c r="M988" s="54"/>
      <c r="N988" s="54"/>
      <c r="O988" s="54"/>
      <c r="P988" s="54"/>
      <c r="Q988" s="54"/>
      <c r="R988" s="54"/>
      <c r="S988" s="54"/>
      <c r="T988" s="54"/>
      <c r="U988" s="54"/>
      <c r="V988" s="54"/>
      <c r="W988" s="54"/>
      <c r="X988" s="54"/>
      <c r="Y988" s="54"/>
      <c r="Z988" s="54"/>
      <c r="AA988" s="54"/>
      <c r="AB988" s="54"/>
      <c r="AC988" s="54"/>
      <c r="AD988" s="54"/>
      <c r="AE988" s="54"/>
    </row>
    <row r="989" customFormat="false" ht="26.85" hidden="false" customHeight="false" outlineLevel="0" collapsed="false">
      <c r="A989" s="54"/>
      <c r="B989" s="228" t="s">
        <v>1961</v>
      </c>
      <c r="C989" s="229" t="n">
        <v>94968</v>
      </c>
      <c r="D989" s="228" t="s">
        <v>172</v>
      </c>
      <c r="E989" s="228" t="s">
        <v>1932</v>
      </c>
      <c r="F989" s="258" t="s">
        <v>193</v>
      </c>
      <c r="G989" s="255" t="n">
        <v>0.22</v>
      </c>
      <c r="H989" s="232" t="n">
        <f aca="false">TRUNC(L989*(1-$C$13),2)</f>
        <v>421.23</v>
      </c>
      <c r="I989" s="233" t="n">
        <f aca="false">TRUNC((H989*(1+'DADOS GERAIS'!C$19)),2)</f>
        <v>527.45</v>
      </c>
      <c r="J989" s="233" t="n">
        <f aca="false">TRUNC(G989*I989,2)</f>
        <v>116.03</v>
      </c>
      <c r="K989" s="234" t="n">
        <f aca="false">J989/$J$1092</f>
        <v>1.06391160452794E-005</v>
      </c>
      <c r="L989" s="54" t="n">
        <v>421.23</v>
      </c>
      <c r="M989" s="54"/>
      <c r="N989" s="54"/>
      <c r="O989" s="54"/>
      <c r="P989" s="54"/>
      <c r="Q989" s="54"/>
      <c r="R989" s="54"/>
      <c r="S989" s="54"/>
      <c r="T989" s="54"/>
      <c r="U989" s="54"/>
      <c r="V989" s="54"/>
      <c r="W989" s="54"/>
      <c r="X989" s="54"/>
      <c r="Y989" s="54"/>
      <c r="Z989" s="54"/>
      <c r="AA989" s="54"/>
      <c r="AB989" s="54"/>
      <c r="AC989" s="54"/>
      <c r="AD989" s="54"/>
      <c r="AE989" s="54"/>
    </row>
    <row r="990" customFormat="false" ht="26.85" hidden="false" customHeight="false" outlineLevel="0" collapsed="false">
      <c r="A990" s="54"/>
      <c r="B990" s="228" t="s">
        <v>1962</v>
      </c>
      <c r="C990" s="229" t="n">
        <v>97667</v>
      </c>
      <c r="D990" s="228" t="s">
        <v>172</v>
      </c>
      <c r="E990" s="228" t="s">
        <v>1935</v>
      </c>
      <c r="F990" s="258" t="s">
        <v>216</v>
      </c>
      <c r="G990" s="255" t="n">
        <v>12</v>
      </c>
      <c r="H990" s="232" t="n">
        <f aca="false">TRUNC(L990*(1-$C$13),2)</f>
        <v>11.33</v>
      </c>
      <c r="I990" s="233" t="n">
        <f aca="false">TRUNC((H990*(1+'DADOS GERAIS'!C$19)),2)</f>
        <v>14.18</v>
      </c>
      <c r="J990" s="233" t="n">
        <f aca="false">TRUNC(G990*I990,2)</f>
        <v>170.16</v>
      </c>
      <c r="K990" s="234" t="n">
        <f aca="false">J990/$J$1092</f>
        <v>1.56024475244742E-005</v>
      </c>
      <c r="L990" s="54" t="n">
        <v>11.33</v>
      </c>
      <c r="M990" s="54"/>
      <c r="N990" s="54"/>
      <c r="O990" s="54"/>
      <c r="P990" s="54"/>
      <c r="Q990" s="54"/>
      <c r="R990" s="54"/>
      <c r="S990" s="54"/>
      <c r="T990" s="54"/>
      <c r="U990" s="54"/>
      <c r="V990" s="54"/>
      <c r="W990" s="54"/>
      <c r="X990" s="54"/>
      <c r="Y990" s="54"/>
      <c r="Z990" s="54"/>
      <c r="AA990" s="54"/>
      <c r="AB990" s="54"/>
      <c r="AC990" s="54"/>
      <c r="AD990" s="54"/>
      <c r="AE990" s="54"/>
    </row>
    <row r="991" customFormat="false" ht="26.85" hidden="false" customHeight="false" outlineLevel="0" collapsed="false">
      <c r="A991" s="54"/>
      <c r="B991" s="228" t="s">
        <v>1963</v>
      </c>
      <c r="C991" s="229" t="n">
        <v>93008</v>
      </c>
      <c r="D991" s="228" t="s">
        <v>172</v>
      </c>
      <c r="E991" s="228" t="s">
        <v>1555</v>
      </c>
      <c r="F991" s="258" t="s">
        <v>216</v>
      </c>
      <c r="G991" s="255" t="n">
        <v>12</v>
      </c>
      <c r="H991" s="232" t="n">
        <f aca="false">TRUNC(L991*(1-$C$13),2)</f>
        <v>23.92</v>
      </c>
      <c r="I991" s="233" t="n">
        <f aca="false">TRUNC((H991*(1+'DADOS GERAIS'!C$19)),2)</f>
        <v>29.95</v>
      </c>
      <c r="J991" s="233" t="n">
        <f aca="false">TRUNC(G991*I991,2)</f>
        <v>359.4</v>
      </c>
      <c r="K991" s="234" t="n">
        <f aca="false">J991/$J$1092</f>
        <v>3.29543937488013E-005</v>
      </c>
      <c r="L991" s="54" t="n">
        <v>23.92</v>
      </c>
      <c r="M991" s="54"/>
      <c r="N991" s="54"/>
      <c r="O991" s="54"/>
      <c r="P991" s="54"/>
      <c r="Q991" s="54"/>
      <c r="R991" s="54"/>
      <c r="S991" s="54"/>
      <c r="T991" s="54"/>
      <c r="U991" s="54"/>
      <c r="V991" s="54"/>
      <c r="W991" s="54"/>
      <c r="X991" s="54"/>
      <c r="Y991" s="54"/>
      <c r="Z991" s="54"/>
      <c r="AA991" s="54"/>
      <c r="AB991" s="54"/>
      <c r="AC991" s="54"/>
      <c r="AD991" s="54"/>
      <c r="AE991" s="54"/>
    </row>
    <row r="992" customFormat="false" ht="14.25" hidden="false" customHeight="false" outlineLevel="0" collapsed="false">
      <c r="A992" s="54"/>
      <c r="B992" s="228" t="s">
        <v>1964</v>
      </c>
      <c r="C992" s="229" t="n">
        <v>68148</v>
      </c>
      <c r="D992" s="228" t="s">
        <v>453</v>
      </c>
      <c r="E992" s="228" t="s">
        <v>1965</v>
      </c>
      <c r="F992" s="230" t="s">
        <v>174</v>
      </c>
      <c r="G992" s="255" t="n">
        <v>1</v>
      </c>
      <c r="H992" s="232" t="n">
        <f aca="false">TRUNC(L992*(1-$C$13),2)</f>
        <v>47.24</v>
      </c>
      <c r="I992" s="233" t="n">
        <f aca="false">TRUNC((H992*(1+'DADOS GERAIS'!C$19)),2)</f>
        <v>59.15</v>
      </c>
      <c r="J992" s="233" t="n">
        <f aca="false">TRUNC(G992*I992,2)</f>
        <v>59.15</v>
      </c>
      <c r="K992" s="234" t="n">
        <f aca="false">J992/$J$1092</f>
        <v>5.42362935515191E-006</v>
      </c>
      <c r="L992" s="54" t="n">
        <v>47.24</v>
      </c>
      <c r="M992" s="54"/>
      <c r="N992" s="54"/>
      <c r="O992" s="54"/>
      <c r="P992" s="54"/>
      <c r="Q992" s="54"/>
      <c r="R992" s="54"/>
      <c r="S992" s="54"/>
      <c r="T992" s="54"/>
      <c r="U992" s="54"/>
      <c r="V992" s="54"/>
      <c r="W992" s="54"/>
      <c r="X992" s="54"/>
      <c r="Y992" s="54"/>
      <c r="Z992" s="54"/>
      <c r="AA992" s="54"/>
      <c r="AB992" s="54"/>
      <c r="AC992" s="54"/>
      <c r="AD992" s="54"/>
      <c r="AE992" s="54"/>
    </row>
    <row r="993" customFormat="false" ht="14.25" hidden="false" customHeight="false" outlineLevel="0" collapsed="false">
      <c r="A993" s="54"/>
      <c r="B993" s="228" t="s">
        <v>1966</v>
      </c>
      <c r="C993" s="229" t="n">
        <v>61513</v>
      </c>
      <c r="D993" s="228" t="s">
        <v>453</v>
      </c>
      <c r="E993" s="228" t="s">
        <v>1967</v>
      </c>
      <c r="F993" s="230" t="s">
        <v>811</v>
      </c>
      <c r="G993" s="255" t="n">
        <v>1</v>
      </c>
      <c r="H993" s="232" t="n">
        <f aca="false">TRUNC(L993*(1-$C$13),2)</f>
        <v>7.13</v>
      </c>
      <c r="I993" s="233" t="n">
        <f aca="false">TRUNC((H993*(1+'DADOS GERAIS'!C$19)),2)</f>
        <v>8.92</v>
      </c>
      <c r="J993" s="233" t="n">
        <f aca="false">TRUNC(G993*I993,2)</f>
        <v>8.92</v>
      </c>
      <c r="K993" s="234" t="n">
        <f aca="false">J993/$J$1092</f>
        <v>8.17899811461623E-007</v>
      </c>
      <c r="L993" s="54" t="n">
        <v>7.13</v>
      </c>
      <c r="M993" s="54"/>
      <c r="N993" s="54"/>
      <c r="O993" s="54"/>
      <c r="P993" s="54"/>
      <c r="Q993" s="54"/>
      <c r="R993" s="54"/>
      <c r="S993" s="54"/>
      <c r="T993" s="54"/>
      <c r="U993" s="54"/>
      <c r="V993" s="54"/>
      <c r="W993" s="54"/>
      <c r="X993" s="54"/>
      <c r="Y993" s="54"/>
      <c r="Z993" s="54"/>
      <c r="AA993" s="54"/>
      <c r="AB993" s="54"/>
      <c r="AC993" s="54"/>
      <c r="AD993" s="54"/>
      <c r="AE993" s="54"/>
    </row>
    <row r="994" customFormat="false" ht="26.85" hidden="false" customHeight="false" outlineLevel="0" collapsed="false">
      <c r="A994" s="54"/>
      <c r="B994" s="228" t="s">
        <v>1968</v>
      </c>
      <c r="C994" s="229" t="n">
        <v>91935</v>
      </c>
      <c r="D994" s="228" t="s">
        <v>172</v>
      </c>
      <c r="E994" s="228" t="s">
        <v>1392</v>
      </c>
      <c r="F994" s="258" t="s">
        <v>216</v>
      </c>
      <c r="G994" s="255" t="n">
        <v>120</v>
      </c>
      <c r="H994" s="232" t="n">
        <f aca="false">TRUNC(L994*(1-$C$13),2)</f>
        <v>26.44</v>
      </c>
      <c r="I994" s="233" t="n">
        <f aca="false">TRUNC((H994*(1+'DADOS GERAIS'!C$19)),2)</f>
        <v>33.1</v>
      </c>
      <c r="J994" s="233" t="n">
        <f aca="false">TRUNC(G994*I994,2)</f>
        <v>3972</v>
      </c>
      <c r="K994" s="234" t="n">
        <f aca="false">J994/$J$1092</f>
        <v>0.000364203817390759</v>
      </c>
      <c r="L994" s="54" t="n">
        <v>26.44</v>
      </c>
      <c r="M994" s="54"/>
      <c r="N994" s="54"/>
      <c r="O994" s="54"/>
      <c r="P994" s="54"/>
      <c r="Q994" s="54"/>
      <c r="R994" s="54"/>
      <c r="S994" s="54"/>
      <c r="T994" s="54"/>
      <c r="U994" s="54"/>
      <c r="V994" s="54"/>
      <c r="W994" s="54"/>
      <c r="X994" s="54"/>
      <c r="Y994" s="54"/>
      <c r="Z994" s="54"/>
      <c r="AA994" s="54"/>
      <c r="AB994" s="54"/>
      <c r="AC994" s="54"/>
      <c r="AD994" s="54"/>
      <c r="AE994" s="54"/>
    </row>
    <row r="995" customFormat="false" ht="14.25" hidden="false" customHeight="false" outlineLevel="0" collapsed="false">
      <c r="A995" s="54"/>
      <c r="B995" s="222" t="s">
        <v>1969</v>
      </c>
      <c r="C995" s="222"/>
      <c r="D995" s="222"/>
      <c r="E995" s="222" t="s">
        <v>1970</v>
      </c>
      <c r="F995" s="222"/>
      <c r="G995" s="223"/>
      <c r="H995" s="224"/>
      <c r="I995" s="222"/>
      <c r="J995" s="225" t="n">
        <f aca="false">SUM(J996:J1008)</f>
        <v>11770.46</v>
      </c>
      <c r="K995" s="239" t="n">
        <f aca="false">J995/$J$1092</f>
        <v>0.00107926648148168</v>
      </c>
      <c r="L995" s="54"/>
      <c r="M995" s="54"/>
      <c r="N995" s="54"/>
      <c r="O995" s="54"/>
      <c r="P995" s="54"/>
      <c r="Q995" s="54"/>
      <c r="R995" s="54"/>
      <c r="S995" s="54"/>
      <c r="T995" s="54"/>
      <c r="U995" s="54"/>
      <c r="V995" s="54"/>
      <c r="W995" s="54"/>
      <c r="X995" s="54"/>
      <c r="Y995" s="54"/>
      <c r="Z995" s="54"/>
      <c r="AA995" s="54"/>
      <c r="AB995" s="54"/>
      <c r="AC995" s="54"/>
      <c r="AD995" s="54"/>
      <c r="AE995" s="54"/>
    </row>
    <row r="996" customFormat="false" ht="26.85" hidden="false" customHeight="false" outlineLevel="0" collapsed="false">
      <c r="A996" s="54"/>
      <c r="B996" s="228" t="s">
        <v>1971</v>
      </c>
      <c r="C996" s="229" t="n">
        <v>95728</v>
      </c>
      <c r="D996" s="228" t="s">
        <v>172</v>
      </c>
      <c r="E996" s="228" t="s">
        <v>1903</v>
      </c>
      <c r="F996" s="258" t="s">
        <v>216</v>
      </c>
      <c r="G996" s="255" t="n">
        <v>12</v>
      </c>
      <c r="H996" s="232" t="n">
        <f aca="false">TRUNC(L996*(1-$C$13),2)</f>
        <v>22.45</v>
      </c>
      <c r="I996" s="233" t="n">
        <f aca="false">TRUNC((H996*(1+'DADOS GERAIS'!C$19)),2)</f>
        <v>28.11</v>
      </c>
      <c r="J996" s="233" t="n">
        <f aca="false">TRUNC(G996*I996,2)</f>
        <v>337.32</v>
      </c>
      <c r="K996" s="234" t="n">
        <f aca="false">J996/$J$1092</f>
        <v>3.09298166370218E-005</v>
      </c>
      <c r="L996" s="54" t="n">
        <v>22.45</v>
      </c>
      <c r="M996" s="54"/>
      <c r="N996" s="54"/>
      <c r="O996" s="54"/>
      <c r="P996" s="54"/>
      <c r="Q996" s="54"/>
      <c r="R996" s="54"/>
      <c r="S996" s="54"/>
      <c r="T996" s="54"/>
      <c r="U996" s="54"/>
      <c r="V996" s="54"/>
      <c r="W996" s="54"/>
      <c r="X996" s="54"/>
      <c r="Y996" s="54"/>
      <c r="Z996" s="54"/>
      <c r="AA996" s="54"/>
      <c r="AB996" s="54"/>
      <c r="AC996" s="54"/>
      <c r="AD996" s="54"/>
      <c r="AE996" s="54"/>
    </row>
    <row r="997" customFormat="false" ht="14.25" hidden="false" customHeight="false" outlineLevel="0" collapsed="false">
      <c r="A997" s="54"/>
      <c r="B997" s="228" t="s">
        <v>1972</v>
      </c>
      <c r="C997" s="229" t="s">
        <v>1973</v>
      </c>
      <c r="D997" s="228" t="s">
        <v>1789</v>
      </c>
      <c r="E997" s="228" t="s">
        <v>1974</v>
      </c>
      <c r="F997" s="230" t="s">
        <v>174</v>
      </c>
      <c r="G997" s="255" t="n">
        <v>1</v>
      </c>
      <c r="H997" s="232" t="n">
        <f aca="false">TRUNC(L997*(1-$C$13),2)</f>
        <v>82.89</v>
      </c>
      <c r="I997" s="233" t="n">
        <f aca="false">TRUNC((H997*(1+'DADOS GERAIS'!C$19)),2)</f>
        <v>103.79</v>
      </c>
      <c r="J997" s="233" t="n">
        <f aca="false">TRUNC(G997*I997,2)</f>
        <v>103.79</v>
      </c>
      <c r="K997" s="234" t="n">
        <f aca="false">J997/$J$1092</f>
        <v>9.51679612461905E-006</v>
      </c>
      <c r="L997" s="54" t="n">
        <v>82.89</v>
      </c>
      <c r="M997" s="54"/>
      <c r="N997" s="54"/>
      <c r="O997" s="54"/>
      <c r="P997" s="54"/>
      <c r="Q997" s="54"/>
      <c r="R997" s="54"/>
      <c r="S997" s="54"/>
      <c r="T997" s="54"/>
      <c r="U997" s="54"/>
      <c r="V997" s="54"/>
      <c r="W997" s="54"/>
      <c r="X997" s="54"/>
      <c r="Y997" s="54"/>
      <c r="Z997" s="54"/>
      <c r="AA997" s="54"/>
      <c r="AB997" s="54"/>
      <c r="AC997" s="54"/>
      <c r="AD997" s="54"/>
      <c r="AE997" s="54"/>
    </row>
    <row r="998" customFormat="false" ht="14.25" hidden="false" customHeight="false" outlineLevel="0" collapsed="false">
      <c r="A998" s="54"/>
      <c r="B998" s="228" t="s">
        <v>1975</v>
      </c>
      <c r="C998" s="229" t="n">
        <v>61512</v>
      </c>
      <c r="D998" s="228" t="s">
        <v>453</v>
      </c>
      <c r="E998" s="228" t="s">
        <v>1901</v>
      </c>
      <c r="F998" s="230" t="s">
        <v>811</v>
      </c>
      <c r="G998" s="255" t="n">
        <v>2</v>
      </c>
      <c r="H998" s="232" t="n">
        <f aca="false">TRUNC(L998*(1-$C$13),2)</f>
        <v>5.82</v>
      </c>
      <c r="I998" s="233" t="n">
        <f aca="false">TRUNC((H998*(1+'DADOS GERAIS'!C$19)),2)</f>
        <v>7.28</v>
      </c>
      <c r="J998" s="233" t="n">
        <f aca="false">TRUNC(G998*I998,2)</f>
        <v>14.56</v>
      </c>
      <c r="K998" s="234" t="n">
        <f aca="false">J998/$J$1092</f>
        <v>1.33504722588355E-006</v>
      </c>
      <c r="L998" s="54" t="n">
        <v>5.82</v>
      </c>
      <c r="M998" s="54"/>
      <c r="N998" s="54"/>
      <c r="O998" s="54"/>
      <c r="P998" s="54"/>
      <c r="Q998" s="54"/>
      <c r="R998" s="54"/>
      <c r="S998" s="54"/>
      <c r="T998" s="54"/>
      <c r="U998" s="54"/>
      <c r="V998" s="54"/>
      <c r="W998" s="54"/>
      <c r="X998" s="54"/>
      <c r="Y998" s="54"/>
      <c r="Z998" s="54"/>
      <c r="AA998" s="54"/>
      <c r="AB998" s="54"/>
      <c r="AC998" s="54"/>
      <c r="AD998" s="54"/>
      <c r="AE998" s="54"/>
    </row>
    <row r="999" customFormat="false" ht="26.85" hidden="false" customHeight="false" outlineLevel="0" collapsed="false">
      <c r="A999" s="54"/>
      <c r="B999" s="228" t="s">
        <v>1976</v>
      </c>
      <c r="C999" s="229" t="n">
        <v>91935</v>
      </c>
      <c r="D999" s="228" t="s">
        <v>172</v>
      </c>
      <c r="E999" s="228" t="s">
        <v>1392</v>
      </c>
      <c r="F999" s="258" t="s">
        <v>216</v>
      </c>
      <c r="G999" s="255" t="n">
        <v>300</v>
      </c>
      <c r="H999" s="232" t="n">
        <f aca="false">TRUNC(L999*(1-$C$13),2)</f>
        <v>26.44</v>
      </c>
      <c r="I999" s="233" t="n">
        <f aca="false">TRUNC((H999*(1+'DADOS GERAIS'!C$19)),2)</f>
        <v>33.1</v>
      </c>
      <c r="J999" s="233" t="n">
        <f aca="false">TRUNC(G999*I999,2)</f>
        <v>9930</v>
      </c>
      <c r="K999" s="234" t="n">
        <f aca="false">J999/$J$1092</f>
        <v>0.000910509543476897</v>
      </c>
      <c r="L999" s="54" t="n">
        <v>26.44</v>
      </c>
      <c r="M999" s="54"/>
      <c r="N999" s="54"/>
      <c r="O999" s="54"/>
      <c r="P999" s="54"/>
      <c r="Q999" s="54"/>
      <c r="R999" s="54"/>
      <c r="S999" s="54"/>
      <c r="T999" s="54"/>
      <c r="U999" s="54"/>
      <c r="V999" s="54"/>
      <c r="W999" s="54"/>
      <c r="X999" s="54"/>
      <c r="Y999" s="54"/>
      <c r="Z999" s="54"/>
      <c r="AA999" s="54"/>
      <c r="AB999" s="54"/>
      <c r="AC999" s="54"/>
      <c r="AD999" s="54"/>
      <c r="AE999" s="54"/>
    </row>
    <row r="1000" customFormat="false" ht="26.85" hidden="false" customHeight="false" outlineLevel="0" collapsed="false">
      <c r="A1000" s="54"/>
      <c r="B1000" s="228" t="s">
        <v>1977</v>
      </c>
      <c r="C1000" s="229" t="n">
        <v>93665</v>
      </c>
      <c r="D1000" s="228" t="s">
        <v>172</v>
      </c>
      <c r="E1000" s="228" t="s">
        <v>1492</v>
      </c>
      <c r="F1000" s="258" t="s">
        <v>174</v>
      </c>
      <c r="G1000" s="255" t="n">
        <v>1</v>
      </c>
      <c r="H1000" s="232" t="n">
        <f aca="false">TRUNC(L1000*(1-$C$13),2)</f>
        <v>66.35</v>
      </c>
      <c r="I1000" s="233" t="n">
        <f aca="false">TRUNC((H1000*(1+'DADOS GERAIS'!C$19)),2)</f>
        <v>83.08</v>
      </c>
      <c r="J1000" s="233" t="n">
        <f aca="false">TRUNC(G1000*I1000,2)</f>
        <v>83.08</v>
      </c>
      <c r="K1000" s="234" t="n">
        <f aca="false">J1000/$J$1092</f>
        <v>7.61783815428606E-006</v>
      </c>
      <c r="L1000" s="54" t="n">
        <v>66.35</v>
      </c>
      <c r="M1000" s="54"/>
      <c r="N1000" s="54"/>
      <c r="O1000" s="54"/>
      <c r="P1000" s="54"/>
      <c r="Q1000" s="54"/>
      <c r="R1000" s="54"/>
      <c r="S1000" s="54"/>
      <c r="T1000" s="54"/>
      <c r="U1000" s="54"/>
      <c r="V1000" s="54"/>
      <c r="W1000" s="54"/>
      <c r="X1000" s="54"/>
      <c r="Y1000" s="54"/>
      <c r="Z1000" s="54"/>
      <c r="AA1000" s="54"/>
      <c r="AB1000" s="54"/>
      <c r="AC1000" s="54"/>
      <c r="AD1000" s="54"/>
      <c r="AE1000" s="54"/>
    </row>
    <row r="1001" customFormat="false" ht="26.85" hidden="false" customHeight="false" outlineLevel="0" collapsed="false">
      <c r="A1001" s="54"/>
      <c r="B1001" s="228" t="s">
        <v>1978</v>
      </c>
      <c r="C1001" s="229" t="n">
        <v>97711</v>
      </c>
      <c r="D1001" s="228" t="s">
        <v>172</v>
      </c>
      <c r="E1001" s="228" t="s">
        <v>1979</v>
      </c>
      <c r="F1001" s="258" t="s">
        <v>174</v>
      </c>
      <c r="G1001" s="255" t="n">
        <v>1</v>
      </c>
      <c r="H1001" s="232" t="n">
        <f aca="false">TRUNC(L1001*(1-$C$13),2)</f>
        <v>186.35</v>
      </c>
      <c r="I1001" s="233" t="n">
        <f aca="false">TRUNC((H1001*(1+'DADOS GERAIS'!C$19)),2)</f>
        <v>233.34</v>
      </c>
      <c r="J1001" s="233" t="n">
        <f aca="false">TRUNC(G1001*I1001,2)</f>
        <v>233.34</v>
      </c>
      <c r="K1001" s="234" t="n">
        <f aca="false">J1001/$J$1092</f>
        <v>2.13955988796474E-005</v>
      </c>
      <c r="L1001" s="54" t="n">
        <v>186.35</v>
      </c>
      <c r="M1001" s="54"/>
      <c r="N1001" s="54"/>
      <c r="O1001" s="54"/>
      <c r="P1001" s="54"/>
      <c r="Q1001" s="54"/>
      <c r="R1001" s="54"/>
      <c r="S1001" s="54"/>
      <c r="T1001" s="54"/>
      <c r="U1001" s="54"/>
      <c r="V1001" s="54"/>
      <c r="W1001" s="54"/>
      <c r="X1001" s="54"/>
      <c r="Y1001" s="54"/>
      <c r="Z1001" s="54"/>
      <c r="AA1001" s="54"/>
      <c r="AB1001" s="54"/>
      <c r="AC1001" s="54"/>
      <c r="AD1001" s="54"/>
      <c r="AE1001" s="54"/>
    </row>
    <row r="1002" customFormat="false" ht="14.25" hidden="false" customHeight="false" outlineLevel="0" collapsed="false">
      <c r="A1002" s="54"/>
      <c r="B1002" s="228" t="s">
        <v>1980</v>
      </c>
      <c r="C1002" s="229" t="n">
        <v>106027</v>
      </c>
      <c r="D1002" s="228" t="s">
        <v>172</v>
      </c>
      <c r="E1002" s="228" t="s">
        <v>1981</v>
      </c>
      <c r="F1002" s="258" t="s">
        <v>174</v>
      </c>
      <c r="G1002" s="255" t="n">
        <v>3</v>
      </c>
      <c r="H1002" s="232" t="n">
        <f aca="false">TRUNC(L1002*(1-$C$13),2)</f>
        <v>73.17</v>
      </c>
      <c r="I1002" s="233" t="n">
        <f aca="false">TRUNC((H1002*(1+'DADOS GERAIS'!C$19)),2)</f>
        <v>91.62</v>
      </c>
      <c r="J1002" s="233" t="n">
        <f aca="false">TRUNC(G1002*I1002,2)</f>
        <v>274.86</v>
      </c>
      <c r="K1002" s="234" t="n">
        <f aca="false">J1002/$J$1092</f>
        <v>2.5202684100711E-005</v>
      </c>
      <c r="L1002" s="54" t="n">
        <v>73.17</v>
      </c>
      <c r="M1002" s="54"/>
      <c r="N1002" s="54"/>
      <c r="O1002" s="54"/>
      <c r="P1002" s="54"/>
      <c r="Q1002" s="54"/>
      <c r="R1002" s="54"/>
      <c r="S1002" s="54"/>
      <c r="T1002" s="54"/>
      <c r="U1002" s="54"/>
      <c r="V1002" s="54"/>
      <c r="W1002" s="54"/>
      <c r="X1002" s="54"/>
      <c r="Y1002" s="54"/>
      <c r="Z1002" s="54"/>
      <c r="AA1002" s="54"/>
      <c r="AB1002" s="54"/>
      <c r="AC1002" s="54"/>
      <c r="AD1002" s="54"/>
      <c r="AE1002" s="54"/>
    </row>
    <row r="1003" customFormat="false" ht="26.85" hidden="false" customHeight="false" outlineLevel="0" collapsed="false">
      <c r="A1003" s="54"/>
      <c r="B1003" s="228" t="s">
        <v>1982</v>
      </c>
      <c r="C1003" s="229" t="n">
        <v>93662</v>
      </c>
      <c r="D1003" s="228" t="s">
        <v>172</v>
      </c>
      <c r="E1003" s="228" t="s">
        <v>1488</v>
      </c>
      <c r="F1003" s="258" t="s">
        <v>174</v>
      </c>
      <c r="G1003" s="255" t="n">
        <v>2</v>
      </c>
      <c r="H1003" s="232" t="n">
        <f aca="false">TRUNC(L1003*(1-$C$13),2)</f>
        <v>57.34</v>
      </c>
      <c r="I1003" s="233" t="n">
        <f aca="false">TRUNC((H1003*(1+'DADOS GERAIS'!C$19)),2)</f>
        <v>71.8</v>
      </c>
      <c r="J1003" s="233" t="n">
        <f aca="false">TRUNC(G1003*I1003,2)</f>
        <v>143.6</v>
      </c>
      <c r="K1003" s="234" t="n">
        <f aca="false">J1003/$J$1092</f>
        <v>1.31670866508844E-005</v>
      </c>
      <c r="L1003" s="54" t="n">
        <v>57.34</v>
      </c>
      <c r="M1003" s="54"/>
      <c r="N1003" s="54"/>
      <c r="O1003" s="54"/>
      <c r="P1003" s="54"/>
      <c r="Q1003" s="54"/>
      <c r="R1003" s="54"/>
      <c r="S1003" s="54"/>
      <c r="T1003" s="54"/>
      <c r="U1003" s="54"/>
      <c r="V1003" s="54"/>
      <c r="W1003" s="54"/>
      <c r="X1003" s="54"/>
      <c r="Y1003" s="54"/>
      <c r="Z1003" s="54"/>
      <c r="AA1003" s="54"/>
      <c r="AB1003" s="54"/>
      <c r="AC1003" s="54"/>
      <c r="AD1003" s="54"/>
      <c r="AE1003" s="54"/>
    </row>
    <row r="1004" customFormat="false" ht="26.85" hidden="false" customHeight="false" outlineLevel="0" collapsed="false">
      <c r="A1004" s="54"/>
      <c r="B1004" s="228" t="s">
        <v>1983</v>
      </c>
      <c r="C1004" s="229" t="n">
        <v>93661</v>
      </c>
      <c r="D1004" s="228" t="s">
        <v>172</v>
      </c>
      <c r="E1004" s="228" t="s">
        <v>1484</v>
      </c>
      <c r="F1004" s="258" t="s">
        <v>174</v>
      </c>
      <c r="G1004" s="255" t="n">
        <v>1</v>
      </c>
      <c r="H1004" s="232" t="n">
        <f aca="false">TRUNC(L1004*(1-$C$13),2)</f>
        <v>55.35</v>
      </c>
      <c r="I1004" s="233" t="n">
        <f aca="false">TRUNC((H1004*(1+'DADOS GERAIS'!C$19)),2)</f>
        <v>69.3</v>
      </c>
      <c r="J1004" s="233" t="n">
        <f aca="false">TRUNC(G1004*I1004,2)</f>
        <v>69.3</v>
      </c>
      <c r="K1004" s="234" t="n">
        <f aca="false">J1004/$J$1092</f>
        <v>6.35431131550342E-006</v>
      </c>
      <c r="L1004" s="54" t="n">
        <v>55.35</v>
      </c>
      <c r="M1004" s="54"/>
      <c r="N1004" s="54"/>
      <c r="O1004" s="54"/>
      <c r="P1004" s="54"/>
      <c r="Q1004" s="54"/>
      <c r="R1004" s="54"/>
      <c r="S1004" s="54"/>
      <c r="T1004" s="54"/>
      <c r="U1004" s="54"/>
      <c r="V1004" s="54"/>
      <c r="W1004" s="54"/>
      <c r="X1004" s="54"/>
      <c r="Y1004" s="54"/>
      <c r="Z1004" s="54"/>
      <c r="AA1004" s="54"/>
      <c r="AB1004" s="54"/>
      <c r="AC1004" s="54"/>
      <c r="AD1004" s="54"/>
      <c r="AE1004" s="54"/>
    </row>
    <row r="1005" customFormat="false" ht="26.85" hidden="false" customHeight="false" outlineLevel="0" collapsed="false">
      <c r="A1005" s="54"/>
      <c r="B1005" s="228" t="s">
        <v>1984</v>
      </c>
      <c r="C1005" s="229" t="n">
        <v>93654</v>
      </c>
      <c r="D1005" s="228" t="s">
        <v>172</v>
      </c>
      <c r="E1005" s="228" t="s">
        <v>1478</v>
      </c>
      <c r="F1005" s="258" t="s">
        <v>174</v>
      </c>
      <c r="G1005" s="255" t="n">
        <v>2</v>
      </c>
      <c r="H1005" s="232" t="n">
        <f aca="false">TRUNC(L1005*(1-$C$13),2)</f>
        <v>11.7</v>
      </c>
      <c r="I1005" s="233" t="n">
        <f aca="false">TRUNC((H1005*(1+'DADOS GERAIS'!C$19)),2)</f>
        <v>14.65</v>
      </c>
      <c r="J1005" s="233" t="n">
        <f aca="false">TRUNC(G1005*I1005,2)</f>
        <v>29.3</v>
      </c>
      <c r="K1005" s="234" t="n">
        <f aca="false">J1005/$J$1092</f>
        <v>2.68659915648269E-006</v>
      </c>
      <c r="L1005" s="54" t="n">
        <v>11.7</v>
      </c>
      <c r="M1005" s="54"/>
      <c r="N1005" s="54"/>
      <c r="O1005" s="54"/>
      <c r="P1005" s="54"/>
      <c r="Q1005" s="54"/>
      <c r="R1005" s="54"/>
      <c r="S1005" s="54"/>
      <c r="T1005" s="54"/>
      <c r="U1005" s="54"/>
      <c r="V1005" s="54"/>
      <c r="W1005" s="54"/>
      <c r="X1005" s="54"/>
      <c r="Y1005" s="54"/>
      <c r="Z1005" s="54"/>
      <c r="AA1005" s="54"/>
      <c r="AB1005" s="54"/>
      <c r="AC1005" s="54"/>
      <c r="AD1005" s="54"/>
      <c r="AE1005" s="54"/>
    </row>
    <row r="1006" customFormat="false" ht="14.25" hidden="false" customHeight="false" outlineLevel="0" collapsed="false">
      <c r="A1006" s="54"/>
      <c r="B1006" s="228" t="s">
        <v>1985</v>
      </c>
      <c r="C1006" s="229" t="n">
        <v>13621</v>
      </c>
      <c r="D1006" s="228" t="s">
        <v>1754</v>
      </c>
      <c r="E1006" s="228" t="s">
        <v>1986</v>
      </c>
      <c r="F1006" s="230" t="s">
        <v>756</v>
      </c>
      <c r="G1006" s="255" t="n">
        <v>2</v>
      </c>
      <c r="H1006" s="232" t="n">
        <f aca="false">TRUNC(L1006*(1-$C$13),2)</f>
        <v>80.88</v>
      </c>
      <c r="I1006" s="233" t="n">
        <f aca="false">TRUNC((H1006*(1+'DADOS GERAIS'!C$19)),2)</f>
        <v>101.27</v>
      </c>
      <c r="J1006" s="233" t="n">
        <f aca="false">TRUNC(G1006*I1006,2)</f>
        <v>202.54</v>
      </c>
      <c r="K1006" s="234" t="n">
        <f aca="false">J1006/$J$1092</f>
        <v>1.85714605172015E-005</v>
      </c>
      <c r="L1006" s="54" t="n">
        <v>80.88</v>
      </c>
      <c r="M1006" s="54"/>
      <c r="N1006" s="54"/>
      <c r="O1006" s="54"/>
      <c r="P1006" s="54"/>
      <c r="Q1006" s="54"/>
      <c r="R1006" s="54"/>
      <c r="S1006" s="54"/>
      <c r="T1006" s="54"/>
      <c r="U1006" s="54"/>
      <c r="V1006" s="54"/>
      <c r="W1006" s="54"/>
      <c r="X1006" s="54"/>
      <c r="Y1006" s="54"/>
      <c r="Z1006" s="54"/>
      <c r="AA1006" s="54"/>
      <c r="AB1006" s="54"/>
      <c r="AC1006" s="54"/>
      <c r="AD1006" s="54"/>
      <c r="AE1006" s="54"/>
    </row>
    <row r="1007" customFormat="false" ht="14.25" hidden="false" customHeight="false" outlineLevel="0" collapsed="false">
      <c r="A1007" s="54"/>
      <c r="B1007" s="228" t="s">
        <v>1987</v>
      </c>
      <c r="C1007" s="229" t="s">
        <v>1988</v>
      </c>
      <c r="D1007" s="228" t="s">
        <v>1789</v>
      </c>
      <c r="E1007" s="228" t="s">
        <v>1989</v>
      </c>
      <c r="F1007" s="230" t="s">
        <v>174</v>
      </c>
      <c r="G1007" s="255" t="n">
        <v>1</v>
      </c>
      <c r="H1007" s="232" t="n">
        <f aca="false">TRUNC(L1007*(1-$C$13),2)</f>
        <v>148.22</v>
      </c>
      <c r="I1007" s="233" t="n">
        <f aca="false">TRUNC((H1007*(1+'DADOS GERAIS'!C$19)),2)</f>
        <v>185.59</v>
      </c>
      <c r="J1007" s="233" t="n">
        <f aca="false">TRUNC(G1007*I1007,2)</f>
        <v>185.59</v>
      </c>
      <c r="K1007" s="234" t="n">
        <f aca="false">J1007/$J$1092</f>
        <v>1.70172674898164E-005</v>
      </c>
      <c r="L1007" s="54" t="n">
        <v>148.22</v>
      </c>
      <c r="M1007" s="54"/>
      <c r="N1007" s="54"/>
      <c r="O1007" s="54"/>
      <c r="P1007" s="54"/>
      <c r="Q1007" s="54"/>
      <c r="R1007" s="54"/>
      <c r="S1007" s="54"/>
      <c r="T1007" s="54"/>
      <c r="U1007" s="54"/>
      <c r="V1007" s="54"/>
      <c r="W1007" s="54"/>
      <c r="X1007" s="54"/>
      <c r="Y1007" s="54"/>
      <c r="Z1007" s="54"/>
      <c r="AA1007" s="54"/>
      <c r="AB1007" s="54"/>
      <c r="AC1007" s="54"/>
      <c r="AD1007" s="54"/>
      <c r="AE1007" s="54"/>
    </row>
    <row r="1008" customFormat="false" ht="14.25" hidden="false" customHeight="false" outlineLevel="0" collapsed="false">
      <c r="A1008" s="54"/>
      <c r="B1008" s="228" t="s">
        <v>1990</v>
      </c>
      <c r="C1008" s="229" t="n">
        <v>100856</v>
      </c>
      <c r="D1008" s="228" t="s">
        <v>172</v>
      </c>
      <c r="E1008" s="228" t="s">
        <v>1991</v>
      </c>
      <c r="F1008" s="258" t="s">
        <v>174</v>
      </c>
      <c r="G1008" s="255" t="n">
        <v>2</v>
      </c>
      <c r="H1008" s="232" t="n">
        <f aca="false">TRUNC(L1008*(1-$C$13),2)</f>
        <v>65.16</v>
      </c>
      <c r="I1008" s="233" t="n">
        <f aca="false">TRUNC((H1008*(1+'DADOS GERAIS'!C$19)),2)</f>
        <v>81.59</v>
      </c>
      <c r="J1008" s="233" t="n">
        <f aca="false">TRUNC(G1008*I1008,2)</f>
        <v>163.18</v>
      </c>
      <c r="K1008" s="234" t="n">
        <f aca="false">J1008/$J$1092</f>
        <v>1.49624317527251E-005</v>
      </c>
      <c r="L1008" s="54" t="n">
        <v>65.16</v>
      </c>
      <c r="M1008" s="54"/>
      <c r="N1008" s="54"/>
      <c r="O1008" s="54"/>
      <c r="P1008" s="54"/>
      <c r="Q1008" s="54"/>
      <c r="R1008" s="54"/>
      <c r="S1008" s="54"/>
      <c r="T1008" s="54"/>
      <c r="U1008" s="54"/>
      <c r="V1008" s="54"/>
      <c r="W1008" s="54"/>
      <c r="X1008" s="54"/>
      <c r="Y1008" s="54"/>
      <c r="Z1008" s="54"/>
      <c r="AA1008" s="54"/>
      <c r="AB1008" s="54"/>
      <c r="AC1008" s="54"/>
      <c r="AD1008" s="54"/>
      <c r="AE1008" s="54"/>
    </row>
    <row r="1009" customFormat="false" ht="14.25" hidden="false" customHeight="false" outlineLevel="0" collapsed="false">
      <c r="A1009" s="54"/>
      <c r="B1009" s="222" t="s">
        <v>1992</v>
      </c>
      <c r="C1009" s="222"/>
      <c r="D1009" s="222"/>
      <c r="E1009" s="222" t="s">
        <v>1993</v>
      </c>
      <c r="F1009" s="222"/>
      <c r="G1009" s="223"/>
      <c r="H1009" s="224"/>
      <c r="I1009" s="222"/>
      <c r="J1009" s="225" t="n">
        <f aca="false">SUM(J1010:J1019)</f>
        <v>11916.88</v>
      </c>
      <c r="K1009" s="239" t="n">
        <f aca="false">J1009/$J$1092</f>
        <v>0.00109269214183977</v>
      </c>
      <c r="L1009" s="54"/>
      <c r="M1009" s="54"/>
      <c r="N1009" s="54"/>
      <c r="O1009" s="54"/>
      <c r="P1009" s="54"/>
      <c r="Q1009" s="54"/>
      <c r="R1009" s="54"/>
      <c r="S1009" s="54"/>
      <c r="T1009" s="54"/>
      <c r="U1009" s="54"/>
      <c r="V1009" s="54"/>
      <c r="W1009" s="54"/>
      <c r="X1009" s="54"/>
      <c r="Y1009" s="54"/>
      <c r="Z1009" s="54"/>
      <c r="AA1009" s="54"/>
      <c r="AB1009" s="54"/>
      <c r="AC1009" s="54"/>
      <c r="AD1009" s="54"/>
      <c r="AE1009" s="54"/>
    </row>
    <row r="1010" customFormat="false" ht="14.25" hidden="false" customHeight="false" outlineLevel="0" collapsed="false">
      <c r="A1010" s="54"/>
      <c r="B1010" s="228" t="s">
        <v>1994</v>
      </c>
      <c r="C1010" s="229" t="n">
        <v>59080</v>
      </c>
      <c r="D1010" s="228" t="s">
        <v>453</v>
      </c>
      <c r="E1010" s="228" t="s">
        <v>1901</v>
      </c>
      <c r="F1010" s="230" t="s">
        <v>811</v>
      </c>
      <c r="G1010" s="255" t="n">
        <v>1</v>
      </c>
      <c r="H1010" s="232" t="n">
        <f aca="false">TRUNC(L1010*(1-$C$13),2)</f>
        <v>5.82</v>
      </c>
      <c r="I1010" s="233" t="n">
        <f aca="false">TRUNC((H1010*(1+'DADOS GERAIS'!C$19)),2)</f>
        <v>7.28</v>
      </c>
      <c r="J1010" s="233" t="n">
        <f aca="false">TRUNC(G1010*I1010,2)</f>
        <v>7.28</v>
      </c>
      <c r="K1010" s="234" t="n">
        <f aca="false">J1010/$J$1092</f>
        <v>6.67523612941773E-007</v>
      </c>
      <c r="L1010" s="54" t="n">
        <v>5.82</v>
      </c>
      <c r="M1010" s="54"/>
      <c r="N1010" s="54"/>
      <c r="O1010" s="54"/>
      <c r="P1010" s="54"/>
      <c r="Q1010" s="54"/>
      <c r="R1010" s="54"/>
      <c r="S1010" s="54"/>
      <c r="T1010" s="54"/>
      <c r="U1010" s="54"/>
      <c r="V1010" s="54"/>
      <c r="W1010" s="54"/>
      <c r="X1010" s="54"/>
      <c r="Y1010" s="54"/>
      <c r="Z1010" s="54"/>
      <c r="AA1010" s="54"/>
      <c r="AB1010" s="54"/>
      <c r="AC1010" s="54"/>
      <c r="AD1010" s="54"/>
      <c r="AE1010" s="54"/>
    </row>
    <row r="1011" customFormat="false" ht="26.85" hidden="false" customHeight="false" outlineLevel="0" collapsed="false">
      <c r="A1011" s="54"/>
      <c r="B1011" s="228" t="s">
        <v>1995</v>
      </c>
      <c r="C1011" s="229" t="n">
        <v>95741</v>
      </c>
      <c r="D1011" s="228" t="s">
        <v>172</v>
      </c>
      <c r="E1011" s="228" t="s">
        <v>1996</v>
      </c>
      <c r="F1011" s="258" t="s">
        <v>174</v>
      </c>
      <c r="G1011" s="255" t="n">
        <v>1</v>
      </c>
      <c r="H1011" s="232" t="n">
        <f aca="false">TRUNC(L1011*(1-$C$13),2)</f>
        <v>5.47</v>
      </c>
      <c r="I1011" s="233" t="n">
        <f aca="false">TRUNC((H1011*(1+'DADOS GERAIS'!C$19)),2)</f>
        <v>6.84</v>
      </c>
      <c r="J1011" s="233" t="n">
        <f aca="false">TRUNC(G1011*I1011,2)</f>
        <v>6.84</v>
      </c>
      <c r="K1011" s="234" t="n">
        <f aca="false">J1011/$J$1092</f>
        <v>6.27178779192545E-007</v>
      </c>
      <c r="L1011" s="54" t="n">
        <v>5.47</v>
      </c>
      <c r="M1011" s="54"/>
      <c r="N1011" s="54"/>
      <c r="O1011" s="54"/>
      <c r="P1011" s="54"/>
      <c r="Q1011" s="54"/>
      <c r="R1011" s="54"/>
      <c r="S1011" s="54"/>
      <c r="T1011" s="54"/>
      <c r="U1011" s="54"/>
      <c r="V1011" s="54"/>
      <c r="W1011" s="54"/>
      <c r="X1011" s="54"/>
      <c r="Y1011" s="54"/>
      <c r="Z1011" s="54"/>
      <c r="AA1011" s="54"/>
      <c r="AB1011" s="54"/>
      <c r="AC1011" s="54"/>
      <c r="AD1011" s="54"/>
      <c r="AE1011" s="54"/>
    </row>
    <row r="1012" customFormat="false" ht="14.25" hidden="false" customHeight="false" outlineLevel="0" collapsed="false">
      <c r="A1012" s="54"/>
      <c r="B1012" s="228" t="s">
        <v>1997</v>
      </c>
      <c r="C1012" s="229" t="n">
        <v>59111</v>
      </c>
      <c r="D1012" s="228" t="s">
        <v>453</v>
      </c>
      <c r="E1012" s="228" t="s">
        <v>1998</v>
      </c>
      <c r="F1012" s="230" t="s">
        <v>174</v>
      </c>
      <c r="G1012" s="255" t="n">
        <v>2</v>
      </c>
      <c r="H1012" s="232" t="n">
        <f aca="false">TRUNC(L1012*(1-$C$13),2)</f>
        <v>61.94</v>
      </c>
      <c r="I1012" s="233" t="n">
        <f aca="false">TRUNC((H1012*(1+'DADOS GERAIS'!C$19)),2)</f>
        <v>77.56</v>
      </c>
      <c r="J1012" s="233" t="n">
        <f aca="false">TRUNC(G1012*I1012,2)</f>
        <v>155.12</v>
      </c>
      <c r="K1012" s="234" t="n">
        <f aca="false">J1012/$J$1092</f>
        <v>1.42233877526824E-005</v>
      </c>
      <c r="L1012" s="54" t="n">
        <v>61.94</v>
      </c>
      <c r="M1012" s="54"/>
      <c r="N1012" s="54"/>
      <c r="O1012" s="54"/>
      <c r="P1012" s="54"/>
      <c r="Q1012" s="54"/>
      <c r="R1012" s="54"/>
      <c r="S1012" s="54"/>
      <c r="T1012" s="54"/>
      <c r="U1012" s="54"/>
      <c r="V1012" s="54"/>
      <c r="W1012" s="54"/>
      <c r="X1012" s="54"/>
      <c r="Y1012" s="54"/>
      <c r="Z1012" s="54"/>
      <c r="AA1012" s="54"/>
      <c r="AB1012" s="54"/>
      <c r="AC1012" s="54"/>
      <c r="AD1012" s="54"/>
      <c r="AE1012" s="54"/>
    </row>
    <row r="1013" customFormat="false" ht="26.85" hidden="false" customHeight="false" outlineLevel="0" collapsed="false">
      <c r="A1013" s="54"/>
      <c r="B1013" s="228" t="s">
        <v>1999</v>
      </c>
      <c r="C1013" s="229" t="n">
        <v>95728</v>
      </c>
      <c r="D1013" s="228" t="s">
        <v>172</v>
      </c>
      <c r="E1013" s="228" t="s">
        <v>1903</v>
      </c>
      <c r="F1013" s="258" t="s">
        <v>216</v>
      </c>
      <c r="G1013" s="255" t="n">
        <v>6</v>
      </c>
      <c r="H1013" s="232" t="n">
        <f aca="false">TRUNC(L1013*(1-$C$13),2)</f>
        <v>22.45</v>
      </c>
      <c r="I1013" s="233" t="n">
        <f aca="false">TRUNC((H1013*(1+'DADOS GERAIS'!C$19)),2)</f>
        <v>28.11</v>
      </c>
      <c r="J1013" s="233" t="n">
        <f aca="false">TRUNC(G1013*I1013,2)</f>
        <v>168.66</v>
      </c>
      <c r="K1013" s="234" t="n">
        <f aca="false">J1013/$J$1092</f>
        <v>1.54649083185109E-005</v>
      </c>
      <c r="L1013" s="54" t="n">
        <v>22.45</v>
      </c>
      <c r="M1013" s="54"/>
      <c r="N1013" s="54"/>
      <c r="O1013" s="54"/>
      <c r="P1013" s="54"/>
      <c r="Q1013" s="54"/>
      <c r="R1013" s="54"/>
      <c r="S1013" s="54"/>
      <c r="T1013" s="54"/>
      <c r="U1013" s="54"/>
      <c r="V1013" s="54"/>
      <c r="W1013" s="54"/>
      <c r="X1013" s="54"/>
      <c r="Y1013" s="54"/>
      <c r="Z1013" s="54"/>
      <c r="AA1013" s="54"/>
      <c r="AB1013" s="54"/>
      <c r="AC1013" s="54"/>
      <c r="AD1013" s="54"/>
      <c r="AE1013" s="54"/>
    </row>
    <row r="1014" customFormat="false" ht="14.25" hidden="false" customHeight="false" outlineLevel="0" collapsed="false">
      <c r="A1014" s="54"/>
      <c r="B1014" s="228" t="s">
        <v>2000</v>
      </c>
      <c r="C1014" s="229" t="s">
        <v>2001</v>
      </c>
      <c r="D1014" s="228" t="s">
        <v>161</v>
      </c>
      <c r="E1014" s="228" t="s">
        <v>2002</v>
      </c>
      <c r="F1014" s="230" t="s">
        <v>174</v>
      </c>
      <c r="G1014" s="255" t="n">
        <v>96</v>
      </c>
      <c r="H1014" s="232" t="n">
        <f aca="false">TRUNC(L1014*(1-$C$13),2)</f>
        <v>19.61</v>
      </c>
      <c r="I1014" s="233" t="n">
        <f aca="false">TRUNC((H1014*(1+'DADOS GERAIS'!C$19)),2)</f>
        <v>24.55</v>
      </c>
      <c r="J1014" s="233" t="n">
        <f aca="false">TRUNC(G1014*I1014,2)</f>
        <v>2356.8</v>
      </c>
      <c r="K1014" s="234" t="n">
        <f aca="false">J1014/$J$1092</f>
        <v>0.000216101600409502</v>
      </c>
      <c r="L1014" s="54" t="n">
        <v>19.61</v>
      </c>
      <c r="M1014" s="54"/>
      <c r="N1014" s="54"/>
      <c r="O1014" s="54"/>
      <c r="P1014" s="54"/>
      <c r="Q1014" s="54"/>
      <c r="R1014" s="54"/>
      <c r="S1014" s="54"/>
      <c r="T1014" s="54"/>
      <c r="U1014" s="54"/>
      <c r="V1014" s="54"/>
      <c r="W1014" s="54"/>
      <c r="X1014" s="54"/>
      <c r="Y1014" s="54"/>
      <c r="Z1014" s="54"/>
      <c r="AA1014" s="54"/>
      <c r="AB1014" s="54"/>
      <c r="AC1014" s="54"/>
      <c r="AD1014" s="54"/>
      <c r="AE1014" s="54"/>
    </row>
    <row r="1015" customFormat="false" ht="14.25" hidden="false" customHeight="false" outlineLevel="0" collapsed="false">
      <c r="A1015" s="54"/>
      <c r="B1015" s="228" t="s">
        <v>2003</v>
      </c>
      <c r="C1015" s="229" t="n">
        <v>9522</v>
      </c>
      <c r="D1015" s="228" t="s">
        <v>1754</v>
      </c>
      <c r="E1015" s="228" t="s">
        <v>2004</v>
      </c>
      <c r="F1015" s="230" t="s">
        <v>756</v>
      </c>
      <c r="G1015" s="255" t="n">
        <v>24</v>
      </c>
      <c r="H1015" s="232" t="n">
        <f aca="false">TRUNC(L1015*(1-$C$13),2)</f>
        <v>11.19</v>
      </c>
      <c r="I1015" s="233" t="n">
        <f aca="false">TRUNC((H1015*(1+'DADOS GERAIS'!C$19)),2)</f>
        <v>14.01</v>
      </c>
      <c r="J1015" s="233" t="n">
        <f aca="false">TRUNC(G1015*I1015,2)</f>
        <v>336.24</v>
      </c>
      <c r="K1015" s="234" t="n">
        <f aca="false">J1015/$J$1092</f>
        <v>3.08307884087283E-005</v>
      </c>
      <c r="L1015" s="54" t="n">
        <v>11.19</v>
      </c>
      <c r="M1015" s="54"/>
      <c r="N1015" s="54"/>
      <c r="O1015" s="54"/>
      <c r="P1015" s="54"/>
      <c r="Q1015" s="54"/>
      <c r="R1015" s="54"/>
      <c r="S1015" s="54"/>
      <c r="T1015" s="54"/>
      <c r="U1015" s="54"/>
      <c r="V1015" s="54"/>
      <c r="W1015" s="54"/>
      <c r="X1015" s="54"/>
      <c r="Y1015" s="54"/>
      <c r="Z1015" s="54"/>
      <c r="AA1015" s="54"/>
      <c r="AB1015" s="54"/>
      <c r="AC1015" s="54"/>
      <c r="AD1015" s="54"/>
      <c r="AE1015" s="54"/>
    </row>
    <row r="1016" customFormat="false" ht="14.25" hidden="false" customHeight="false" outlineLevel="0" collapsed="false">
      <c r="A1016" s="54"/>
      <c r="B1016" s="228" t="s">
        <v>2005</v>
      </c>
      <c r="C1016" s="229" t="n">
        <v>63061</v>
      </c>
      <c r="D1016" s="228" t="s">
        <v>453</v>
      </c>
      <c r="E1016" s="228" t="s">
        <v>1942</v>
      </c>
      <c r="F1016" s="230" t="s">
        <v>216</v>
      </c>
      <c r="G1016" s="255" t="n">
        <v>220</v>
      </c>
      <c r="H1016" s="232" t="n">
        <f aca="false">TRUNC(L1016*(1-$C$13),2)</f>
        <v>15.6</v>
      </c>
      <c r="I1016" s="233" t="n">
        <f aca="false">TRUNC((H1016*(1+'DADOS GERAIS'!C$19)),2)</f>
        <v>19.53</v>
      </c>
      <c r="J1016" s="233" t="n">
        <f aca="false">TRUNC(G1016*I1016,2)</f>
        <v>4296.6</v>
      </c>
      <c r="K1016" s="234" t="n">
        <f aca="false">J1016/$J$1092</f>
        <v>0.000393967301561212</v>
      </c>
      <c r="L1016" s="54" t="n">
        <v>15.6</v>
      </c>
      <c r="M1016" s="54"/>
      <c r="N1016" s="54"/>
      <c r="O1016" s="54"/>
      <c r="P1016" s="54"/>
      <c r="Q1016" s="54"/>
      <c r="R1016" s="54"/>
      <c r="S1016" s="54"/>
      <c r="T1016" s="54"/>
      <c r="U1016" s="54"/>
      <c r="V1016" s="54"/>
      <c r="W1016" s="54"/>
      <c r="X1016" s="54"/>
      <c r="Y1016" s="54"/>
      <c r="Z1016" s="54"/>
      <c r="AA1016" s="54"/>
      <c r="AB1016" s="54"/>
      <c r="AC1016" s="54"/>
      <c r="AD1016" s="54"/>
      <c r="AE1016" s="54"/>
    </row>
    <row r="1017" customFormat="false" ht="14.25" hidden="false" customHeight="false" outlineLevel="0" collapsed="false">
      <c r="A1017" s="54"/>
      <c r="B1017" s="228" t="s">
        <v>2006</v>
      </c>
      <c r="C1017" s="229" t="n">
        <v>8007</v>
      </c>
      <c r="D1017" s="228" t="s">
        <v>1754</v>
      </c>
      <c r="E1017" s="228" t="s">
        <v>2007</v>
      </c>
      <c r="F1017" s="230" t="s">
        <v>756</v>
      </c>
      <c r="G1017" s="255" t="n">
        <v>30</v>
      </c>
      <c r="H1017" s="232" t="n">
        <f aca="false">TRUNC(L1017*(1-$C$13),2)</f>
        <v>2.2</v>
      </c>
      <c r="I1017" s="233" t="n">
        <f aca="false">TRUNC((H1017*(1+'DADOS GERAIS'!C$19)),2)</f>
        <v>2.75</v>
      </c>
      <c r="J1017" s="233" t="n">
        <f aca="false">TRUNC(G1017*I1017,2)</f>
        <v>82.5</v>
      </c>
      <c r="K1017" s="234" t="n">
        <f aca="false">J1017/$J$1092</f>
        <v>7.56465632798026E-006</v>
      </c>
      <c r="L1017" s="54" t="n">
        <v>2.2</v>
      </c>
      <c r="M1017" s="54"/>
      <c r="N1017" s="54"/>
      <c r="O1017" s="54"/>
      <c r="P1017" s="54"/>
      <c r="Q1017" s="54"/>
      <c r="R1017" s="54"/>
      <c r="S1017" s="54"/>
      <c r="T1017" s="54"/>
      <c r="U1017" s="54"/>
      <c r="V1017" s="54"/>
      <c r="W1017" s="54"/>
      <c r="X1017" s="54"/>
      <c r="Y1017" s="54"/>
      <c r="Z1017" s="54"/>
      <c r="AA1017" s="54"/>
      <c r="AB1017" s="54"/>
      <c r="AC1017" s="54"/>
      <c r="AD1017" s="54"/>
      <c r="AE1017" s="54"/>
    </row>
    <row r="1018" customFormat="false" ht="26.85" hidden="false" customHeight="false" outlineLevel="0" collapsed="false">
      <c r="A1018" s="54"/>
      <c r="B1018" s="228" t="s">
        <v>2008</v>
      </c>
      <c r="C1018" s="229" t="n">
        <v>91928</v>
      </c>
      <c r="D1018" s="228" t="s">
        <v>172</v>
      </c>
      <c r="E1018" s="228" t="s">
        <v>1404</v>
      </c>
      <c r="F1018" s="258" t="s">
        <v>216</v>
      </c>
      <c r="G1018" s="255" t="n">
        <v>100</v>
      </c>
      <c r="H1018" s="232" t="n">
        <f aca="false">TRUNC(L1018*(1-$C$13),2)</f>
        <v>7</v>
      </c>
      <c r="I1018" s="233" t="n">
        <f aca="false">TRUNC((H1018*(1+'DADOS GERAIS'!C$19)),2)</f>
        <v>8.76</v>
      </c>
      <c r="J1018" s="233" t="n">
        <f aca="false">TRUNC(G1018*I1018,2)</f>
        <v>876</v>
      </c>
      <c r="K1018" s="234" t="n">
        <f aca="false">J1018/$J$1092</f>
        <v>8.0322896282554E-005</v>
      </c>
      <c r="L1018" s="54" t="n">
        <v>7</v>
      </c>
      <c r="M1018" s="54"/>
      <c r="N1018" s="54"/>
      <c r="O1018" s="54"/>
      <c r="P1018" s="54"/>
      <c r="Q1018" s="54"/>
      <c r="R1018" s="54"/>
      <c r="S1018" s="54"/>
      <c r="T1018" s="54"/>
      <c r="U1018" s="54"/>
      <c r="V1018" s="54"/>
      <c r="W1018" s="54"/>
      <c r="X1018" s="54"/>
      <c r="Y1018" s="54"/>
      <c r="Z1018" s="54"/>
      <c r="AA1018" s="54"/>
      <c r="AB1018" s="54"/>
      <c r="AC1018" s="54"/>
      <c r="AD1018" s="54"/>
      <c r="AE1018" s="54"/>
    </row>
    <row r="1019" customFormat="false" ht="39.55" hidden="false" customHeight="false" outlineLevel="0" collapsed="false">
      <c r="A1019" s="54"/>
      <c r="B1019" s="228" t="s">
        <v>2009</v>
      </c>
      <c r="C1019" s="229" t="n">
        <v>13537</v>
      </c>
      <c r="D1019" s="228" t="s">
        <v>1754</v>
      </c>
      <c r="E1019" s="228" t="s">
        <v>2010</v>
      </c>
      <c r="F1019" s="230" t="s">
        <v>756</v>
      </c>
      <c r="G1019" s="255" t="n">
        <v>12</v>
      </c>
      <c r="H1019" s="232" t="n">
        <f aca="false">TRUNC(L1019*(1-$C$13),2)</f>
        <v>241.64</v>
      </c>
      <c r="I1019" s="233" t="n">
        <f aca="false">TRUNC((H1019*(1+'DADOS GERAIS'!C$19)),2)</f>
        <v>302.57</v>
      </c>
      <c r="J1019" s="233" t="n">
        <f aca="false">TRUNC(G1019*I1019,2)</f>
        <v>3630.84</v>
      </c>
      <c r="K1019" s="234" t="n">
        <f aca="false">J1019/$J$1092</f>
        <v>0.000332921900386471</v>
      </c>
      <c r="L1019" s="54" t="n">
        <v>241.64</v>
      </c>
      <c r="M1019" s="54"/>
      <c r="N1019" s="54"/>
      <c r="O1019" s="54"/>
      <c r="P1019" s="54"/>
      <c r="Q1019" s="54"/>
      <c r="R1019" s="54"/>
      <c r="S1019" s="54"/>
      <c r="T1019" s="54"/>
      <c r="U1019" s="54"/>
      <c r="V1019" s="54"/>
      <c r="W1019" s="54"/>
      <c r="X1019" s="54"/>
      <c r="Y1019" s="54"/>
      <c r="Z1019" s="54"/>
      <c r="AA1019" s="54"/>
      <c r="AB1019" s="54"/>
      <c r="AC1019" s="54"/>
      <c r="AD1019" s="54"/>
      <c r="AE1019" s="54"/>
    </row>
    <row r="1020" customFormat="false" ht="14.25" hidden="false" customHeight="false" outlineLevel="0" collapsed="false">
      <c r="A1020" s="54"/>
      <c r="B1020" s="222" t="s">
        <v>2011</v>
      </c>
      <c r="C1020" s="222"/>
      <c r="D1020" s="222"/>
      <c r="E1020" s="222" t="s">
        <v>2012</v>
      </c>
      <c r="F1020" s="222"/>
      <c r="G1020" s="223"/>
      <c r="H1020" s="224"/>
      <c r="I1020" s="222"/>
      <c r="J1020" s="225" t="n">
        <f aca="false">SUM(J1021:J1038)</f>
        <v>9900.99</v>
      </c>
      <c r="K1020" s="239" t="n">
        <f aca="false">J1020/$J$1092</f>
        <v>0.000907849535233567</v>
      </c>
      <c r="L1020" s="54"/>
      <c r="M1020" s="54"/>
      <c r="N1020" s="54"/>
      <c r="O1020" s="54"/>
      <c r="P1020" s="54"/>
      <c r="Q1020" s="54"/>
      <c r="R1020" s="54"/>
      <c r="S1020" s="54"/>
      <c r="T1020" s="54"/>
      <c r="U1020" s="54"/>
      <c r="V1020" s="54"/>
      <c r="W1020" s="54"/>
      <c r="X1020" s="54"/>
      <c r="Y1020" s="54"/>
      <c r="Z1020" s="54"/>
      <c r="AA1020" s="54"/>
      <c r="AB1020" s="54"/>
      <c r="AC1020" s="54"/>
      <c r="AD1020" s="54"/>
      <c r="AE1020" s="54"/>
    </row>
    <row r="1021" customFormat="false" ht="14.25" hidden="false" customHeight="false" outlineLevel="0" collapsed="false">
      <c r="A1021" s="54"/>
      <c r="B1021" s="228" t="s">
        <v>2013</v>
      </c>
      <c r="C1021" s="229" t="n">
        <v>59111</v>
      </c>
      <c r="D1021" s="228" t="s">
        <v>453</v>
      </c>
      <c r="E1021" s="228" t="s">
        <v>1998</v>
      </c>
      <c r="F1021" s="230" t="s">
        <v>174</v>
      </c>
      <c r="G1021" s="255" t="n">
        <v>2</v>
      </c>
      <c r="H1021" s="232" t="n">
        <f aca="false">TRUNC(L1021*(1-$C$13),2)</f>
        <v>61.94</v>
      </c>
      <c r="I1021" s="233" t="n">
        <f aca="false">TRUNC((H1021*(1+'DADOS GERAIS'!C$19)),2)</f>
        <v>77.56</v>
      </c>
      <c r="J1021" s="233" t="n">
        <f aca="false">TRUNC(G1021*I1021,2)</f>
        <v>155.12</v>
      </c>
      <c r="K1021" s="234" t="n">
        <f aca="false">J1021/$J$1092</f>
        <v>1.42233877526824E-005</v>
      </c>
      <c r="L1021" s="54" t="n">
        <v>61.94</v>
      </c>
      <c r="M1021" s="54"/>
      <c r="N1021" s="54"/>
      <c r="O1021" s="54"/>
      <c r="P1021" s="54"/>
      <c r="Q1021" s="54"/>
      <c r="R1021" s="54"/>
      <c r="S1021" s="54"/>
      <c r="T1021" s="54"/>
      <c r="U1021" s="54"/>
      <c r="V1021" s="54"/>
      <c r="W1021" s="54"/>
      <c r="X1021" s="54"/>
      <c r="Y1021" s="54"/>
      <c r="Z1021" s="54"/>
      <c r="AA1021" s="54"/>
      <c r="AB1021" s="54"/>
      <c r="AC1021" s="54"/>
      <c r="AD1021" s="54"/>
      <c r="AE1021" s="54"/>
    </row>
    <row r="1022" customFormat="false" ht="26.85" hidden="false" customHeight="false" outlineLevel="0" collapsed="false">
      <c r="A1022" s="54"/>
      <c r="B1022" s="228" t="s">
        <v>2014</v>
      </c>
      <c r="C1022" s="229" t="n">
        <v>95728</v>
      </c>
      <c r="D1022" s="228" t="s">
        <v>172</v>
      </c>
      <c r="E1022" s="228" t="s">
        <v>1903</v>
      </c>
      <c r="F1022" s="258" t="s">
        <v>216</v>
      </c>
      <c r="G1022" s="255" t="n">
        <v>2</v>
      </c>
      <c r="H1022" s="232" t="n">
        <f aca="false">TRUNC(L1022*(1-$C$13),2)</f>
        <v>22.45</v>
      </c>
      <c r="I1022" s="233" t="n">
        <f aca="false">TRUNC((H1022*(1+'DADOS GERAIS'!C$19)),2)</f>
        <v>28.11</v>
      </c>
      <c r="J1022" s="233" t="n">
        <f aca="false">TRUNC(G1022*I1022,2)</f>
        <v>56.22</v>
      </c>
      <c r="K1022" s="234" t="n">
        <f aca="false">J1022/$J$1092</f>
        <v>5.15496943950364E-006</v>
      </c>
      <c r="L1022" s="54" t="n">
        <v>22.45</v>
      </c>
      <c r="M1022" s="54"/>
      <c r="N1022" s="54"/>
      <c r="O1022" s="54"/>
      <c r="P1022" s="54"/>
      <c r="Q1022" s="54"/>
      <c r="R1022" s="54"/>
      <c r="S1022" s="54"/>
      <c r="T1022" s="54"/>
      <c r="U1022" s="54"/>
      <c r="V1022" s="54"/>
      <c r="W1022" s="54"/>
      <c r="X1022" s="54"/>
      <c r="Y1022" s="54"/>
      <c r="Z1022" s="54"/>
      <c r="AA1022" s="54"/>
      <c r="AB1022" s="54"/>
      <c r="AC1022" s="54"/>
      <c r="AD1022" s="54"/>
      <c r="AE1022" s="54"/>
    </row>
    <row r="1023" customFormat="false" ht="14.25" hidden="false" customHeight="false" outlineLevel="0" collapsed="false">
      <c r="A1023" s="54"/>
      <c r="B1023" s="228" t="s">
        <v>2015</v>
      </c>
      <c r="C1023" s="229" t="n">
        <v>78116</v>
      </c>
      <c r="D1023" s="228" t="s">
        <v>453</v>
      </c>
      <c r="E1023" s="228" t="s">
        <v>2016</v>
      </c>
      <c r="F1023" s="230" t="s">
        <v>174</v>
      </c>
      <c r="G1023" s="255" t="n">
        <v>4</v>
      </c>
      <c r="H1023" s="232" t="n">
        <f aca="false">TRUNC(L1023*(1-$C$13),2)</f>
        <v>3.57</v>
      </c>
      <c r="I1023" s="233" t="n">
        <f aca="false">TRUNC((H1023*(1+'DADOS GERAIS'!C$19)),2)</f>
        <v>4.47</v>
      </c>
      <c r="J1023" s="233" t="n">
        <f aca="false">TRUNC(G1023*I1023,2)</f>
        <v>17.88</v>
      </c>
      <c r="K1023" s="234" t="n">
        <f aca="false">J1023/$J$1092</f>
        <v>1.63946733508227E-006</v>
      </c>
      <c r="L1023" s="54" t="n">
        <v>3.57</v>
      </c>
      <c r="M1023" s="54"/>
      <c r="N1023" s="54"/>
      <c r="O1023" s="54"/>
      <c r="P1023" s="54"/>
      <c r="Q1023" s="54"/>
      <c r="R1023" s="54"/>
      <c r="S1023" s="54"/>
      <c r="T1023" s="54"/>
      <c r="U1023" s="54"/>
      <c r="V1023" s="54"/>
      <c r="W1023" s="54"/>
      <c r="X1023" s="54"/>
      <c r="Y1023" s="54"/>
      <c r="Z1023" s="54"/>
      <c r="AA1023" s="54"/>
      <c r="AB1023" s="54"/>
      <c r="AC1023" s="54"/>
      <c r="AD1023" s="54"/>
      <c r="AE1023" s="54"/>
    </row>
    <row r="1024" customFormat="false" ht="14.25" hidden="false" customHeight="false" outlineLevel="0" collapsed="false">
      <c r="A1024" s="54"/>
      <c r="B1024" s="228" t="s">
        <v>2017</v>
      </c>
      <c r="C1024" s="229" t="n">
        <v>171060</v>
      </c>
      <c r="D1024" s="228" t="s">
        <v>1771</v>
      </c>
      <c r="E1024" s="228" t="s">
        <v>2018</v>
      </c>
      <c r="F1024" s="230" t="s">
        <v>756</v>
      </c>
      <c r="G1024" s="255" t="n">
        <v>2</v>
      </c>
      <c r="H1024" s="232" t="n">
        <f aca="false">TRUNC(L1024*(1-$C$13),2)</f>
        <v>20.84</v>
      </c>
      <c r="I1024" s="233" t="n">
        <f aca="false">TRUNC((H1024*(1+'DADOS GERAIS'!C$19)),2)</f>
        <v>26.09</v>
      </c>
      <c r="J1024" s="233" t="n">
        <f aca="false">TRUNC(G1024*I1024,2)</f>
        <v>52.18</v>
      </c>
      <c r="K1024" s="234" t="n">
        <f aca="false">J1024/$J$1092</f>
        <v>4.78453051144255E-006</v>
      </c>
      <c r="L1024" s="54" t="n">
        <v>20.84</v>
      </c>
      <c r="M1024" s="54"/>
      <c r="N1024" s="54"/>
      <c r="O1024" s="54"/>
      <c r="P1024" s="54"/>
      <c r="Q1024" s="54"/>
      <c r="R1024" s="54"/>
      <c r="S1024" s="54"/>
      <c r="T1024" s="54"/>
      <c r="U1024" s="54"/>
      <c r="V1024" s="54"/>
      <c r="W1024" s="54"/>
      <c r="X1024" s="54"/>
      <c r="Y1024" s="54"/>
      <c r="Z1024" s="54"/>
      <c r="AA1024" s="54"/>
      <c r="AB1024" s="54"/>
      <c r="AC1024" s="54"/>
      <c r="AD1024" s="54"/>
      <c r="AE1024" s="54"/>
    </row>
    <row r="1025" customFormat="false" ht="14.25" hidden="false" customHeight="false" outlineLevel="0" collapsed="false">
      <c r="A1025" s="54"/>
      <c r="B1025" s="228" t="s">
        <v>2019</v>
      </c>
      <c r="C1025" s="229" t="s">
        <v>2001</v>
      </c>
      <c r="D1025" s="228" t="s">
        <v>161</v>
      </c>
      <c r="E1025" s="228" t="s">
        <v>2002</v>
      </c>
      <c r="F1025" s="230" t="s">
        <v>174</v>
      </c>
      <c r="G1025" s="255" t="n">
        <v>54</v>
      </c>
      <c r="H1025" s="232" t="n">
        <f aca="false">TRUNC(L1025*(1-$C$13),2)</f>
        <v>19.61</v>
      </c>
      <c r="I1025" s="233" t="n">
        <f aca="false">TRUNC((H1025*(1+'DADOS GERAIS'!C$19)),2)</f>
        <v>24.55</v>
      </c>
      <c r="J1025" s="233" t="n">
        <f aca="false">TRUNC(G1025*I1025,2)</f>
        <v>1325.7</v>
      </c>
      <c r="K1025" s="234" t="n">
        <f aca="false">J1025/$J$1092</f>
        <v>0.000121557150230345</v>
      </c>
      <c r="L1025" s="54" t="n">
        <v>19.61</v>
      </c>
      <c r="M1025" s="54"/>
      <c r="N1025" s="54"/>
      <c r="O1025" s="54"/>
      <c r="P1025" s="54"/>
      <c r="Q1025" s="54"/>
      <c r="R1025" s="54"/>
      <c r="S1025" s="54"/>
      <c r="T1025" s="54"/>
      <c r="U1025" s="54"/>
      <c r="V1025" s="54"/>
      <c r="W1025" s="54"/>
      <c r="X1025" s="54"/>
      <c r="Y1025" s="54"/>
      <c r="Z1025" s="54"/>
      <c r="AA1025" s="54"/>
      <c r="AB1025" s="54"/>
      <c r="AC1025" s="54"/>
      <c r="AD1025" s="54"/>
      <c r="AE1025" s="54"/>
    </row>
    <row r="1026" customFormat="false" ht="14.25" hidden="false" customHeight="false" outlineLevel="0" collapsed="false">
      <c r="A1026" s="54"/>
      <c r="B1026" s="228" t="s">
        <v>2020</v>
      </c>
      <c r="C1026" s="229" t="n">
        <v>63777</v>
      </c>
      <c r="D1026" s="228" t="s">
        <v>453</v>
      </c>
      <c r="E1026" s="228" t="s">
        <v>2021</v>
      </c>
      <c r="F1026" s="230" t="s">
        <v>174</v>
      </c>
      <c r="G1026" s="255" t="n">
        <v>4</v>
      </c>
      <c r="H1026" s="232" t="n">
        <f aca="false">TRUNC(L1026*(1-$C$13),2)</f>
        <v>31.93</v>
      </c>
      <c r="I1026" s="233" t="n">
        <f aca="false">TRUNC((H1026*(1+'DADOS GERAIS'!C$19)),2)</f>
        <v>39.98</v>
      </c>
      <c r="J1026" s="233" t="n">
        <f aca="false">TRUNC(G1026*I1026,2)</f>
        <v>159.92</v>
      </c>
      <c r="K1026" s="234" t="n">
        <f aca="false">J1026/$J$1092</f>
        <v>1.46635132117649E-005</v>
      </c>
      <c r="L1026" s="54" t="n">
        <v>31.93</v>
      </c>
      <c r="M1026" s="54"/>
      <c r="N1026" s="54"/>
      <c r="O1026" s="54"/>
      <c r="P1026" s="54"/>
      <c r="Q1026" s="54"/>
      <c r="R1026" s="54"/>
      <c r="S1026" s="54"/>
      <c r="T1026" s="54"/>
      <c r="U1026" s="54"/>
      <c r="V1026" s="54"/>
      <c r="W1026" s="54"/>
      <c r="X1026" s="54"/>
      <c r="Y1026" s="54"/>
      <c r="Z1026" s="54"/>
      <c r="AA1026" s="54"/>
      <c r="AB1026" s="54"/>
      <c r="AC1026" s="54"/>
      <c r="AD1026" s="54"/>
      <c r="AE1026" s="54"/>
    </row>
    <row r="1027" customFormat="false" ht="14.25" hidden="false" customHeight="false" outlineLevel="0" collapsed="false">
      <c r="A1027" s="54"/>
      <c r="B1027" s="228" t="s">
        <v>2022</v>
      </c>
      <c r="C1027" s="229" t="n">
        <v>9526</v>
      </c>
      <c r="D1027" s="228" t="s">
        <v>1754</v>
      </c>
      <c r="E1027" s="228" t="s">
        <v>2023</v>
      </c>
      <c r="F1027" s="230" t="s">
        <v>756</v>
      </c>
      <c r="G1027" s="255" t="n">
        <v>40</v>
      </c>
      <c r="H1027" s="232" t="n">
        <f aca="false">TRUNC(L1027*(1-$C$13),2)</f>
        <v>11.42</v>
      </c>
      <c r="I1027" s="233" t="n">
        <f aca="false">TRUNC((H1027*(1+'DADOS GERAIS'!C$19)),2)</f>
        <v>14.3</v>
      </c>
      <c r="J1027" s="233" t="n">
        <f aca="false">TRUNC(G1027*I1027,2)</f>
        <v>572</v>
      </c>
      <c r="K1027" s="234" t="n">
        <f aca="false">J1027/$J$1092</f>
        <v>5.24482838739965E-005</v>
      </c>
      <c r="L1027" s="54" t="n">
        <v>11.42</v>
      </c>
      <c r="M1027" s="54"/>
      <c r="N1027" s="54"/>
      <c r="O1027" s="54"/>
      <c r="P1027" s="54"/>
      <c r="Q1027" s="54"/>
      <c r="R1027" s="54"/>
      <c r="S1027" s="54"/>
      <c r="T1027" s="54"/>
      <c r="U1027" s="54"/>
      <c r="V1027" s="54"/>
      <c r="W1027" s="54"/>
      <c r="X1027" s="54"/>
      <c r="Y1027" s="54"/>
      <c r="Z1027" s="54"/>
      <c r="AA1027" s="54"/>
      <c r="AB1027" s="54"/>
      <c r="AC1027" s="54"/>
      <c r="AD1027" s="54"/>
      <c r="AE1027" s="54"/>
    </row>
    <row r="1028" customFormat="false" ht="14.25" hidden="false" customHeight="false" outlineLevel="0" collapsed="false">
      <c r="A1028" s="54"/>
      <c r="B1028" s="228" t="s">
        <v>2024</v>
      </c>
      <c r="C1028" s="229" t="n">
        <v>12500</v>
      </c>
      <c r="D1028" s="228" t="s">
        <v>1754</v>
      </c>
      <c r="E1028" s="228" t="s">
        <v>2025</v>
      </c>
      <c r="F1028" s="230" t="s">
        <v>756</v>
      </c>
      <c r="G1028" s="255" t="n">
        <v>4</v>
      </c>
      <c r="H1028" s="232" t="n">
        <f aca="false">TRUNC(L1028*(1-$C$13),2)</f>
        <v>6.31</v>
      </c>
      <c r="I1028" s="233" t="n">
        <f aca="false">TRUNC((H1028*(1+'DADOS GERAIS'!C$19)),2)</f>
        <v>7.9</v>
      </c>
      <c r="J1028" s="233" t="n">
        <f aca="false">TRUNC(G1028*I1028,2)</f>
        <v>31.6</v>
      </c>
      <c r="K1028" s="234" t="n">
        <f aca="false">J1028/$J$1092</f>
        <v>2.89749260562638E-006</v>
      </c>
      <c r="L1028" s="54" t="n">
        <v>6.31</v>
      </c>
      <c r="M1028" s="54"/>
      <c r="N1028" s="54"/>
      <c r="O1028" s="54"/>
      <c r="P1028" s="54"/>
      <c r="Q1028" s="54"/>
      <c r="R1028" s="54"/>
      <c r="S1028" s="54"/>
      <c r="T1028" s="54"/>
      <c r="U1028" s="54"/>
      <c r="V1028" s="54"/>
      <c r="W1028" s="54"/>
      <c r="X1028" s="54"/>
      <c r="Y1028" s="54"/>
      <c r="Z1028" s="54"/>
      <c r="AA1028" s="54"/>
      <c r="AB1028" s="54"/>
      <c r="AC1028" s="54"/>
      <c r="AD1028" s="54"/>
      <c r="AE1028" s="54"/>
    </row>
    <row r="1029" customFormat="false" ht="14.25" hidden="false" customHeight="false" outlineLevel="0" collapsed="false">
      <c r="A1029" s="54"/>
      <c r="B1029" s="228" t="s">
        <v>2026</v>
      </c>
      <c r="C1029" s="229" t="n">
        <v>11521</v>
      </c>
      <c r="D1029" s="228" t="s">
        <v>1754</v>
      </c>
      <c r="E1029" s="228" t="s">
        <v>2027</v>
      </c>
      <c r="F1029" s="230" t="s">
        <v>756</v>
      </c>
      <c r="G1029" s="255" t="n">
        <v>16</v>
      </c>
      <c r="H1029" s="232" t="n">
        <f aca="false">TRUNC(L1029*(1-$C$13),2)</f>
        <v>10.26</v>
      </c>
      <c r="I1029" s="233" t="n">
        <f aca="false">TRUNC((H1029*(1+'DADOS GERAIS'!C$19)),2)</f>
        <v>12.84</v>
      </c>
      <c r="J1029" s="233" t="n">
        <f aca="false">TRUNC(G1029*I1029,2)</f>
        <v>205.44</v>
      </c>
      <c r="K1029" s="234" t="n">
        <f aca="false">J1029/$J$1092</f>
        <v>1.88373696487305E-005</v>
      </c>
      <c r="L1029" s="54" t="n">
        <v>10.26</v>
      </c>
      <c r="M1029" s="54"/>
      <c r="N1029" s="54"/>
      <c r="O1029" s="54"/>
      <c r="P1029" s="54"/>
      <c r="Q1029" s="54"/>
      <c r="R1029" s="54"/>
      <c r="S1029" s="54"/>
      <c r="T1029" s="54"/>
      <c r="U1029" s="54"/>
      <c r="V1029" s="54"/>
      <c r="W1029" s="54"/>
      <c r="X1029" s="54"/>
      <c r="Y1029" s="54"/>
      <c r="Z1029" s="54"/>
      <c r="AA1029" s="54"/>
      <c r="AB1029" s="54"/>
      <c r="AC1029" s="54"/>
      <c r="AD1029" s="54"/>
      <c r="AE1029" s="54"/>
    </row>
    <row r="1030" customFormat="false" ht="26.85" hidden="false" customHeight="false" outlineLevel="0" collapsed="false">
      <c r="A1030" s="54"/>
      <c r="B1030" s="228" t="s">
        <v>2028</v>
      </c>
      <c r="C1030" s="229" t="n">
        <v>12793</v>
      </c>
      <c r="D1030" s="228" t="s">
        <v>1754</v>
      </c>
      <c r="E1030" s="228" t="s">
        <v>2029</v>
      </c>
      <c r="F1030" s="230" t="s">
        <v>756</v>
      </c>
      <c r="G1030" s="255" t="n">
        <v>12</v>
      </c>
      <c r="H1030" s="232" t="n">
        <f aca="false">TRUNC(L1030*(1-$C$13),2)</f>
        <v>128.44</v>
      </c>
      <c r="I1030" s="233" t="n">
        <f aca="false">TRUNC((H1030*(1+'DADOS GERAIS'!C$19)),2)</f>
        <v>160.83</v>
      </c>
      <c r="J1030" s="233" t="n">
        <f aca="false">TRUNC(G1030*I1030,2)</f>
        <v>1929.96</v>
      </c>
      <c r="K1030" s="234" t="n">
        <f aca="false">J1030/$J$1092</f>
        <v>0.000176963443960591</v>
      </c>
      <c r="L1030" s="54" t="n">
        <v>128.44</v>
      </c>
      <c r="M1030" s="54"/>
      <c r="N1030" s="54"/>
      <c r="O1030" s="54"/>
      <c r="P1030" s="54"/>
      <c r="Q1030" s="54"/>
      <c r="R1030" s="54"/>
      <c r="S1030" s="54"/>
      <c r="T1030" s="54"/>
      <c r="U1030" s="54"/>
      <c r="V1030" s="54"/>
      <c r="W1030" s="54"/>
      <c r="X1030" s="54"/>
      <c r="Y1030" s="54"/>
      <c r="Z1030" s="54"/>
      <c r="AA1030" s="54"/>
      <c r="AB1030" s="54"/>
      <c r="AC1030" s="54"/>
      <c r="AD1030" s="54"/>
      <c r="AE1030" s="54"/>
    </row>
    <row r="1031" customFormat="false" ht="14.25" hidden="false" customHeight="false" outlineLevel="0" collapsed="false">
      <c r="A1031" s="54"/>
      <c r="B1031" s="228" t="s">
        <v>2030</v>
      </c>
      <c r="C1031" s="229" t="n">
        <v>12801</v>
      </c>
      <c r="D1031" s="228" t="s">
        <v>1754</v>
      </c>
      <c r="E1031" s="228" t="s">
        <v>2031</v>
      </c>
      <c r="F1031" s="230" t="s">
        <v>756</v>
      </c>
      <c r="G1031" s="255" t="n">
        <v>24</v>
      </c>
      <c r="H1031" s="232" t="n">
        <f aca="false">TRUNC(L1031*(1-$C$13),2)</f>
        <v>16.43</v>
      </c>
      <c r="I1031" s="233" t="n">
        <f aca="false">TRUNC((H1031*(1+'DADOS GERAIS'!C$19)),2)</f>
        <v>20.57</v>
      </c>
      <c r="J1031" s="233" t="n">
        <f aca="false">TRUNC(G1031*I1031,2)</f>
        <v>493.68</v>
      </c>
      <c r="K1031" s="234" t="n">
        <f aca="false">J1031/$J$1092</f>
        <v>4.52669034666339E-005</v>
      </c>
      <c r="L1031" s="54" t="n">
        <v>16.43</v>
      </c>
      <c r="M1031" s="54"/>
      <c r="N1031" s="54"/>
      <c r="O1031" s="54"/>
      <c r="P1031" s="54"/>
      <c r="Q1031" s="54"/>
      <c r="R1031" s="54"/>
      <c r="S1031" s="54"/>
      <c r="T1031" s="54"/>
      <c r="U1031" s="54"/>
      <c r="V1031" s="54"/>
      <c r="W1031" s="54"/>
      <c r="X1031" s="54"/>
      <c r="Y1031" s="54"/>
      <c r="Z1031" s="54"/>
      <c r="AA1031" s="54"/>
      <c r="AB1031" s="54"/>
      <c r="AC1031" s="54"/>
      <c r="AD1031" s="54"/>
      <c r="AE1031" s="54"/>
    </row>
    <row r="1032" customFormat="false" ht="14.25" hidden="false" customHeight="false" outlineLevel="0" collapsed="false">
      <c r="A1032" s="54"/>
      <c r="B1032" s="228" t="s">
        <v>2032</v>
      </c>
      <c r="C1032" s="229" t="s">
        <v>1988</v>
      </c>
      <c r="D1032" s="228" t="s">
        <v>1789</v>
      </c>
      <c r="E1032" s="228" t="s">
        <v>1989</v>
      </c>
      <c r="F1032" s="230" t="s">
        <v>174</v>
      </c>
      <c r="G1032" s="255" t="n">
        <v>2</v>
      </c>
      <c r="H1032" s="232" t="n">
        <f aca="false">TRUNC(L1032*(1-$C$13),2)</f>
        <v>148.22</v>
      </c>
      <c r="I1032" s="233" t="n">
        <f aca="false">TRUNC((H1032*(1+'DADOS GERAIS'!C$19)),2)</f>
        <v>185.59</v>
      </c>
      <c r="J1032" s="233" t="n">
        <f aca="false">TRUNC(G1032*I1032,2)</f>
        <v>371.18</v>
      </c>
      <c r="K1032" s="234" t="n">
        <f aca="false">J1032/$J$1092</f>
        <v>3.40345349796329E-005</v>
      </c>
      <c r="L1032" s="54" t="n">
        <v>148.22</v>
      </c>
      <c r="M1032" s="54"/>
      <c r="N1032" s="54"/>
      <c r="O1032" s="54"/>
      <c r="P1032" s="54"/>
      <c r="Q1032" s="54"/>
      <c r="R1032" s="54"/>
      <c r="S1032" s="54"/>
      <c r="T1032" s="54"/>
      <c r="U1032" s="54"/>
      <c r="V1032" s="54"/>
      <c r="W1032" s="54"/>
      <c r="X1032" s="54"/>
      <c r="Y1032" s="54"/>
      <c r="Z1032" s="54"/>
      <c r="AA1032" s="54"/>
      <c r="AB1032" s="54"/>
      <c r="AC1032" s="54"/>
      <c r="AD1032" s="54"/>
      <c r="AE1032" s="54"/>
    </row>
    <row r="1033" customFormat="false" ht="26.85" hidden="false" customHeight="false" outlineLevel="0" collapsed="false">
      <c r="A1033" s="54"/>
      <c r="B1033" s="228" t="s">
        <v>2033</v>
      </c>
      <c r="C1033" s="229" t="n">
        <v>91928</v>
      </c>
      <c r="D1033" s="228" t="s">
        <v>172</v>
      </c>
      <c r="E1033" s="228" t="s">
        <v>1404</v>
      </c>
      <c r="F1033" s="258" t="s">
        <v>216</v>
      </c>
      <c r="G1033" s="255" t="n">
        <v>100</v>
      </c>
      <c r="H1033" s="232" t="n">
        <f aca="false">TRUNC(L1033*(1-$C$13),2)</f>
        <v>7</v>
      </c>
      <c r="I1033" s="233" t="n">
        <f aca="false">TRUNC((H1033*(1+'DADOS GERAIS'!C$19)),2)</f>
        <v>8.76</v>
      </c>
      <c r="J1033" s="233" t="n">
        <f aca="false">TRUNC(G1033*I1033,2)</f>
        <v>876</v>
      </c>
      <c r="K1033" s="234" t="n">
        <f aca="false">J1033/$J$1092</f>
        <v>8.0322896282554E-005</v>
      </c>
      <c r="L1033" s="54" t="n">
        <v>7</v>
      </c>
      <c r="M1033" s="54"/>
      <c r="N1033" s="54"/>
      <c r="O1033" s="54"/>
      <c r="P1033" s="54"/>
      <c r="Q1033" s="54"/>
      <c r="R1033" s="54"/>
      <c r="S1033" s="54"/>
      <c r="T1033" s="54"/>
      <c r="U1033" s="54"/>
      <c r="V1033" s="54"/>
      <c r="W1033" s="54"/>
      <c r="X1033" s="54"/>
      <c r="Y1033" s="54"/>
      <c r="Z1033" s="54"/>
      <c r="AA1033" s="54"/>
      <c r="AB1033" s="54"/>
      <c r="AC1033" s="54"/>
      <c r="AD1033" s="54"/>
      <c r="AE1033" s="54"/>
    </row>
    <row r="1034" customFormat="false" ht="14.25" hidden="false" customHeight="false" outlineLevel="0" collapsed="false">
      <c r="A1034" s="54"/>
      <c r="B1034" s="228" t="s">
        <v>2034</v>
      </c>
      <c r="C1034" s="229" t="n">
        <v>8007</v>
      </c>
      <c r="D1034" s="228" t="s">
        <v>1754</v>
      </c>
      <c r="E1034" s="228" t="s">
        <v>2007</v>
      </c>
      <c r="F1034" s="230" t="s">
        <v>756</v>
      </c>
      <c r="G1034" s="255" t="n">
        <v>25</v>
      </c>
      <c r="H1034" s="232" t="n">
        <f aca="false">TRUNC(L1034*(1-$C$13),2)</f>
        <v>2.2</v>
      </c>
      <c r="I1034" s="233" t="n">
        <f aca="false">TRUNC((H1034*(1+'DADOS GERAIS'!C$19)),2)</f>
        <v>2.75</v>
      </c>
      <c r="J1034" s="233" t="n">
        <f aca="false">TRUNC(G1034*I1034,2)</f>
        <v>68.75</v>
      </c>
      <c r="K1034" s="234" t="n">
        <f aca="false">J1034/$J$1092</f>
        <v>6.30388027331688E-006</v>
      </c>
      <c r="L1034" s="54" t="n">
        <v>2.2</v>
      </c>
      <c r="M1034" s="54"/>
      <c r="N1034" s="54"/>
      <c r="O1034" s="54"/>
      <c r="P1034" s="54"/>
      <c r="Q1034" s="54"/>
      <c r="R1034" s="54"/>
      <c r="S1034" s="54"/>
      <c r="T1034" s="54"/>
      <c r="U1034" s="54"/>
      <c r="V1034" s="54"/>
      <c r="W1034" s="54"/>
      <c r="X1034" s="54"/>
      <c r="Y1034" s="54"/>
      <c r="Z1034" s="54"/>
      <c r="AA1034" s="54"/>
      <c r="AB1034" s="54"/>
      <c r="AC1034" s="54"/>
      <c r="AD1034" s="54"/>
      <c r="AE1034" s="54"/>
    </row>
    <row r="1035" customFormat="false" ht="14.25" hidden="false" customHeight="false" outlineLevel="0" collapsed="false">
      <c r="A1035" s="54"/>
      <c r="B1035" s="228" t="s">
        <v>2035</v>
      </c>
      <c r="C1035" s="229" t="s">
        <v>2036</v>
      </c>
      <c r="D1035" s="228" t="s">
        <v>1754</v>
      </c>
      <c r="E1035" s="228" t="s">
        <v>2037</v>
      </c>
      <c r="F1035" s="230" t="s">
        <v>817</v>
      </c>
      <c r="G1035" s="255" t="n">
        <v>130</v>
      </c>
      <c r="H1035" s="232" t="n">
        <f aca="false">TRUNC(L1035*(1-$C$13),2)</f>
        <v>10.85</v>
      </c>
      <c r="I1035" s="233" t="n">
        <f aca="false">TRUNC((H1035*(1+'DADOS GERAIS'!C$19)),2)</f>
        <v>13.58</v>
      </c>
      <c r="J1035" s="233" t="n">
        <f aca="false">TRUNC(G1035*I1035,2)</f>
        <v>1765.4</v>
      </c>
      <c r="K1035" s="234" t="n">
        <f aca="false">J1035/$J$1092</f>
        <v>0.00016187447613838</v>
      </c>
      <c r="L1035" s="54" t="n">
        <v>10.85</v>
      </c>
      <c r="M1035" s="54"/>
      <c r="N1035" s="54"/>
      <c r="O1035" s="54"/>
      <c r="P1035" s="54"/>
      <c r="Q1035" s="54"/>
      <c r="R1035" s="54"/>
      <c r="S1035" s="54"/>
      <c r="T1035" s="54"/>
      <c r="U1035" s="54"/>
      <c r="V1035" s="54"/>
      <c r="W1035" s="54"/>
      <c r="X1035" s="54"/>
      <c r="Y1035" s="54"/>
      <c r="Z1035" s="54"/>
      <c r="AA1035" s="54"/>
      <c r="AB1035" s="54"/>
      <c r="AC1035" s="54"/>
      <c r="AD1035" s="54"/>
      <c r="AE1035" s="54"/>
    </row>
    <row r="1036" customFormat="false" ht="14.25" hidden="false" customHeight="false" outlineLevel="0" collapsed="false">
      <c r="A1036" s="54"/>
      <c r="B1036" s="228" t="s">
        <v>2038</v>
      </c>
      <c r="C1036" s="229" t="n">
        <v>170963</v>
      </c>
      <c r="D1036" s="228" t="s">
        <v>1771</v>
      </c>
      <c r="E1036" s="228" t="s">
        <v>2039</v>
      </c>
      <c r="F1036" s="230" t="s">
        <v>756</v>
      </c>
      <c r="G1036" s="255" t="n">
        <v>2</v>
      </c>
      <c r="H1036" s="232" t="n">
        <f aca="false">TRUNC(L1036*(1-$C$13),2)</f>
        <v>80.97</v>
      </c>
      <c r="I1036" s="233" t="n">
        <f aca="false">TRUNC((H1036*(1+'DADOS GERAIS'!C$19)),2)</f>
        <v>101.38</v>
      </c>
      <c r="J1036" s="233" t="n">
        <f aca="false">TRUNC(G1036*I1036,2)</f>
        <v>202.76</v>
      </c>
      <c r="K1036" s="234" t="n">
        <f aca="false">J1036/$J$1092</f>
        <v>1.85916329340761E-005</v>
      </c>
      <c r="L1036" s="54" t="n">
        <v>80.97</v>
      </c>
      <c r="M1036" s="54"/>
      <c r="N1036" s="54"/>
      <c r="O1036" s="54"/>
      <c r="P1036" s="54"/>
      <c r="Q1036" s="54"/>
      <c r="R1036" s="54"/>
      <c r="S1036" s="54"/>
      <c r="T1036" s="54"/>
      <c r="U1036" s="54"/>
      <c r="V1036" s="54"/>
      <c r="W1036" s="54"/>
      <c r="X1036" s="54"/>
      <c r="Y1036" s="54"/>
      <c r="Z1036" s="54"/>
      <c r="AA1036" s="54"/>
      <c r="AB1036" s="54"/>
      <c r="AC1036" s="54"/>
      <c r="AD1036" s="54"/>
      <c r="AE1036" s="54"/>
    </row>
    <row r="1037" customFormat="false" ht="14.25" hidden="false" customHeight="false" outlineLevel="0" collapsed="false">
      <c r="A1037" s="54"/>
      <c r="B1037" s="228" t="s">
        <v>2040</v>
      </c>
      <c r="C1037" s="229" t="s">
        <v>2041</v>
      </c>
      <c r="D1037" s="228" t="s">
        <v>1789</v>
      </c>
      <c r="E1037" s="228" t="s">
        <v>2042</v>
      </c>
      <c r="F1037" s="230" t="s">
        <v>174</v>
      </c>
      <c r="G1037" s="255" t="n">
        <v>24</v>
      </c>
      <c r="H1037" s="232" t="n">
        <f aca="false">TRUNC(L1037*(1-$C$13),2)</f>
        <v>8.63</v>
      </c>
      <c r="I1037" s="233" t="n">
        <f aca="false">TRUNC((H1037*(1+'DADOS GERAIS'!C$19)),2)</f>
        <v>10.8</v>
      </c>
      <c r="J1037" s="233" t="n">
        <f aca="false">TRUNC(G1037*I1037,2)</f>
        <v>259.2</v>
      </c>
      <c r="K1037" s="234" t="n">
        <f aca="false">J1037/$J$1092</f>
        <v>2.37667747904543E-005</v>
      </c>
      <c r="L1037" s="54" t="n">
        <v>8.63</v>
      </c>
      <c r="M1037" s="54"/>
      <c r="N1037" s="54"/>
      <c r="O1037" s="54"/>
      <c r="P1037" s="54"/>
      <c r="Q1037" s="54"/>
      <c r="R1037" s="54"/>
      <c r="S1037" s="54"/>
      <c r="T1037" s="54"/>
      <c r="U1037" s="54"/>
      <c r="V1037" s="54"/>
      <c r="W1037" s="54"/>
      <c r="X1037" s="54"/>
      <c r="Y1037" s="54"/>
      <c r="Z1037" s="54"/>
      <c r="AA1037" s="54"/>
      <c r="AB1037" s="54"/>
      <c r="AC1037" s="54"/>
      <c r="AD1037" s="54"/>
      <c r="AE1037" s="54"/>
    </row>
    <row r="1038" customFormat="false" ht="14.25" hidden="false" customHeight="false" outlineLevel="0" collapsed="false">
      <c r="A1038" s="54"/>
      <c r="B1038" s="228" t="s">
        <v>2043</v>
      </c>
      <c r="C1038" s="229" t="s">
        <v>2036</v>
      </c>
      <c r="D1038" s="228" t="s">
        <v>1754</v>
      </c>
      <c r="E1038" s="228" t="s">
        <v>2037</v>
      </c>
      <c r="F1038" s="230" t="s">
        <v>817</v>
      </c>
      <c r="G1038" s="255" t="n">
        <v>100</v>
      </c>
      <c r="H1038" s="232" t="n">
        <f aca="false">TRUNC(L1038*(1-$C$13),2)</f>
        <v>10.85</v>
      </c>
      <c r="I1038" s="233" t="n">
        <f aca="false">TRUNC((H1038*(1+'DADOS GERAIS'!C$19)),2)</f>
        <v>13.58</v>
      </c>
      <c r="J1038" s="233" t="n">
        <f aca="false">TRUNC(G1038*I1038,2)</f>
        <v>1358</v>
      </c>
      <c r="K1038" s="234" t="n">
        <f aca="false">J1038/$J$1092</f>
        <v>0.000124518827798754</v>
      </c>
      <c r="L1038" s="54" t="n">
        <v>10.85</v>
      </c>
      <c r="M1038" s="54"/>
      <c r="N1038" s="54"/>
      <c r="O1038" s="54"/>
      <c r="P1038" s="54"/>
      <c r="Q1038" s="54"/>
      <c r="R1038" s="54"/>
      <c r="S1038" s="54"/>
      <c r="T1038" s="54"/>
      <c r="U1038" s="54"/>
      <c r="V1038" s="54"/>
      <c r="W1038" s="54"/>
      <c r="X1038" s="54"/>
      <c r="Y1038" s="54"/>
      <c r="Z1038" s="54"/>
      <c r="AA1038" s="54"/>
      <c r="AB1038" s="54"/>
      <c r="AC1038" s="54"/>
      <c r="AD1038" s="54"/>
      <c r="AE1038" s="54"/>
    </row>
    <row r="1039" customFormat="false" ht="14.25" hidden="false" customHeight="false" outlineLevel="0" collapsed="false">
      <c r="A1039" s="54"/>
      <c r="B1039" s="222" t="s">
        <v>2044</v>
      </c>
      <c r="C1039" s="222"/>
      <c r="D1039" s="222"/>
      <c r="E1039" s="222" t="s">
        <v>2045</v>
      </c>
      <c r="F1039" s="222"/>
      <c r="G1039" s="223"/>
      <c r="H1039" s="224"/>
      <c r="I1039" s="222"/>
      <c r="J1039" s="225" t="n">
        <f aca="false">SUM(J1040:J1041)</f>
        <v>485.88</v>
      </c>
      <c r="K1039" s="239" t="n">
        <f aca="false">J1039/$J$1092</f>
        <v>4.45516995956248E-005</v>
      </c>
      <c r="L1039" s="54"/>
      <c r="M1039" s="54"/>
      <c r="N1039" s="54"/>
      <c r="O1039" s="54"/>
      <c r="P1039" s="54"/>
      <c r="Q1039" s="54"/>
      <c r="R1039" s="54"/>
      <c r="S1039" s="54"/>
      <c r="T1039" s="54"/>
      <c r="U1039" s="54"/>
      <c r="V1039" s="54"/>
      <c r="W1039" s="54"/>
      <c r="X1039" s="54"/>
      <c r="Y1039" s="54"/>
      <c r="Z1039" s="54"/>
      <c r="AA1039" s="54"/>
      <c r="AB1039" s="54"/>
      <c r="AC1039" s="54"/>
      <c r="AD1039" s="54"/>
      <c r="AE1039" s="54"/>
    </row>
    <row r="1040" customFormat="false" ht="14.25" hidden="false" customHeight="false" outlineLevel="0" collapsed="false">
      <c r="A1040" s="54"/>
      <c r="B1040" s="228" t="s">
        <v>2046</v>
      </c>
      <c r="C1040" s="229" t="n">
        <v>97607</v>
      </c>
      <c r="D1040" s="228" t="s">
        <v>172</v>
      </c>
      <c r="E1040" s="228" t="s">
        <v>2047</v>
      </c>
      <c r="F1040" s="258" t="s">
        <v>174</v>
      </c>
      <c r="G1040" s="255" t="n">
        <v>3</v>
      </c>
      <c r="H1040" s="232" t="n">
        <f aca="false">TRUNC(L1040*(1-$C$13),2)</f>
        <v>98.91</v>
      </c>
      <c r="I1040" s="233" t="n">
        <f aca="false">TRUNC((H1040*(1+'DADOS GERAIS'!C$19)),2)</f>
        <v>123.85</v>
      </c>
      <c r="J1040" s="233" t="n">
        <f aca="false">TRUNC(G1040*I1040,2)</f>
        <v>371.55</v>
      </c>
      <c r="K1040" s="234" t="n">
        <f aca="false">J1040/$J$1092</f>
        <v>3.40684613171038E-005</v>
      </c>
      <c r="L1040" s="54" t="n">
        <v>98.91</v>
      </c>
      <c r="M1040" s="54"/>
      <c r="N1040" s="54"/>
      <c r="O1040" s="54"/>
      <c r="P1040" s="54"/>
      <c r="Q1040" s="54"/>
      <c r="R1040" s="54"/>
      <c r="S1040" s="54"/>
      <c r="T1040" s="54"/>
      <c r="U1040" s="54"/>
      <c r="V1040" s="54"/>
      <c r="W1040" s="54"/>
      <c r="X1040" s="54"/>
      <c r="Y1040" s="54"/>
      <c r="Z1040" s="54"/>
      <c r="AA1040" s="54"/>
      <c r="AB1040" s="54"/>
      <c r="AC1040" s="54"/>
      <c r="AD1040" s="54"/>
      <c r="AE1040" s="54"/>
    </row>
    <row r="1041" customFormat="false" ht="14.25" hidden="false" customHeight="false" outlineLevel="0" collapsed="false">
      <c r="A1041" s="54"/>
      <c r="B1041" s="228" t="s">
        <v>2048</v>
      </c>
      <c r="C1041" s="229" t="n">
        <v>100902</v>
      </c>
      <c r="D1041" s="228" t="s">
        <v>172</v>
      </c>
      <c r="E1041" s="228" t="s">
        <v>2049</v>
      </c>
      <c r="F1041" s="258" t="s">
        <v>174</v>
      </c>
      <c r="G1041" s="255" t="n">
        <v>3</v>
      </c>
      <c r="H1041" s="232" t="n">
        <f aca="false">TRUNC(L1041*(1-$C$13),2)</f>
        <v>30.44</v>
      </c>
      <c r="I1041" s="233" t="n">
        <f aca="false">TRUNC((H1041*(1+'DADOS GERAIS'!C$19)),2)</f>
        <v>38.11</v>
      </c>
      <c r="J1041" s="233" t="n">
        <f aca="false">TRUNC(G1041*I1041,2)</f>
        <v>114.33</v>
      </c>
      <c r="K1041" s="234" t="n">
        <f aca="false">J1041/$J$1092</f>
        <v>1.0483238278521E-005</v>
      </c>
      <c r="L1041" s="54" t="n">
        <v>30.44</v>
      </c>
      <c r="M1041" s="54"/>
      <c r="N1041" s="54"/>
      <c r="O1041" s="54"/>
      <c r="P1041" s="54"/>
      <c r="Q1041" s="54"/>
      <c r="R1041" s="54"/>
      <c r="S1041" s="54"/>
      <c r="T1041" s="54"/>
      <c r="U1041" s="54"/>
      <c r="V1041" s="54"/>
      <c r="W1041" s="54"/>
      <c r="X1041" s="54"/>
      <c r="Y1041" s="54"/>
      <c r="Z1041" s="54"/>
      <c r="AA1041" s="54"/>
      <c r="AB1041" s="54"/>
      <c r="AC1041" s="54"/>
      <c r="AD1041" s="54"/>
      <c r="AE1041" s="54"/>
    </row>
    <row r="1042" customFormat="false" ht="14.25" hidden="false" customHeight="false" outlineLevel="0" collapsed="false">
      <c r="A1042" s="54"/>
      <c r="B1042" s="222" t="s">
        <v>2050</v>
      </c>
      <c r="C1042" s="222"/>
      <c r="D1042" s="222"/>
      <c r="E1042" s="222" t="s">
        <v>2051</v>
      </c>
      <c r="F1042" s="222"/>
      <c r="G1042" s="223"/>
      <c r="H1042" s="224"/>
      <c r="I1042" s="222"/>
      <c r="J1042" s="225" t="n">
        <f aca="false">SUM(J1043:J1046)</f>
        <v>932.78</v>
      </c>
      <c r="K1042" s="239" t="n">
        <f aca="false">J1042/$J$1092</f>
        <v>8.5529213692284E-005</v>
      </c>
      <c r="L1042" s="54"/>
      <c r="M1042" s="54"/>
      <c r="N1042" s="54"/>
      <c r="O1042" s="54"/>
      <c r="P1042" s="54"/>
      <c r="Q1042" s="54"/>
      <c r="R1042" s="54"/>
      <c r="S1042" s="54"/>
      <c r="T1042" s="54"/>
      <c r="U1042" s="54"/>
      <c r="V1042" s="54"/>
      <c r="W1042" s="54"/>
      <c r="X1042" s="54"/>
      <c r="Y1042" s="54"/>
      <c r="Z1042" s="54"/>
      <c r="AA1042" s="54"/>
      <c r="AB1042" s="54"/>
      <c r="AC1042" s="54"/>
      <c r="AD1042" s="54"/>
      <c r="AE1042" s="54"/>
    </row>
    <row r="1043" customFormat="false" ht="14.25" hidden="false" customHeight="false" outlineLevel="0" collapsed="false">
      <c r="A1043" s="54"/>
      <c r="B1043" s="228" t="s">
        <v>2052</v>
      </c>
      <c r="C1043" s="229" t="n">
        <v>97607</v>
      </c>
      <c r="D1043" s="228" t="s">
        <v>172</v>
      </c>
      <c r="E1043" s="228" t="s">
        <v>2047</v>
      </c>
      <c r="F1043" s="258" t="s">
        <v>174</v>
      </c>
      <c r="G1043" s="255" t="n">
        <v>4</v>
      </c>
      <c r="H1043" s="232" t="n">
        <f aca="false">TRUNC(L1043*(1-$C$13),2)</f>
        <v>98.91</v>
      </c>
      <c r="I1043" s="233" t="n">
        <f aca="false">TRUNC((H1043*(1+'DADOS GERAIS'!C$19)),2)</f>
        <v>123.85</v>
      </c>
      <c r="J1043" s="233" t="n">
        <f aca="false">TRUNC(G1043*I1043,2)</f>
        <v>495.4</v>
      </c>
      <c r="K1043" s="234" t="n">
        <f aca="false">J1043/$J$1092</f>
        <v>4.54246150894718E-005</v>
      </c>
      <c r="L1043" s="54" t="n">
        <v>98.91</v>
      </c>
      <c r="M1043" s="54"/>
      <c r="N1043" s="54"/>
      <c r="O1043" s="54"/>
      <c r="P1043" s="54"/>
      <c r="Q1043" s="54"/>
      <c r="R1043" s="54"/>
      <c r="S1043" s="54"/>
      <c r="T1043" s="54"/>
      <c r="U1043" s="54"/>
      <c r="V1043" s="54"/>
      <c r="W1043" s="54"/>
      <c r="X1043" s="54"/>
      <c r="Y1043" s="54"/>
      <c r="Z1043" s="54"/>
      <c r="AA1043" s="54"/>
      <c r="AB1043" s="54"/>
      <c r="AC1043" s="54"/>
      <c r="AD1043" s="54"/>
      <c r="AE1043" s="54"/>
    </row>
    <row r="1044" customFormat="false" ht="14.25" hidden="false" customHeight="false" outlineLevel="0" collapsed="false">
      <c r="A1044" s="54"/>
      <c r="B1044" s="228" t="s">
        <v>2053</v>
      </c>
      <c r="C1044" s="229" t="n">
        <v>100902</v>
      </c>
      <c r="D1044" s="228" t="s">
        <v>172</v>
      </c>
      <c r="E1044" s="228" t="s">
        <v>2049</v>
      </c>
      <c r="F1044" s="258" t="s">
        <v>174</v>
      </c>
      <c r="G1044" s="255" t="n">
        <v>4</v>
      </c>
      <c r="H1044" s="232" t="n">
        <f aca="false">TRUNC(L1044*(1-$C$13),2)</f>
        <v>30.44</v>
      </c>
      <c r="I1044" s="233" t="n">
        <f aca="false">TRUNC((H1044*(1+'DADOS GERAIS'!C$19)),2)</f>
        <v>38.11</v>
      </c>
      <c r="J1044" s="233" t="n">
        <f aca="false">TRUNC(G1044*I1044,2)</f>
        <v>152.44</v>
      </c>
      <c r="K1044" s="234" t="n">
        <f aca="false">J1044/$J$1092</f>
        <v>1.3977651038028E-005</v>
      </c>
      <c r="L1044" s="54" t="n">
        <v>30.44</v>
      </c>
      <c r="M1044" s="54"/>
      <c r="N1044" s="54"/>
      <c r="O1044" s="54"/>
      <c r="P1044" s="54"/>
      <c r="Q1044" s="54"/>
      <c r="R1044" s="54"/>
      <c r="S1044" s="54"/>
      <c r="T1044" s="54"/>
      <c r="U1044" s="54"/>
      <c r="V1044" s="54"/>
      <c r="W1044" s="54"/>
      <c r="X1044" s="54"/>
      <c r="Y1044" s="54"/>
      <c r="Z1044" s="54"/>
      <c r="AA1044" s="54"/>
      <c r="AB1044" s="54"/>
      <c r="AC1044" s="54"/>
      <c r="AD1044" s="54"/>
      <c r="AE1044" s="54"/>
    </row>
    <row r="1045" customFormat="false" ht="26.85" hidden="false" customHeight="false" outlineLevel="0" collapsed="false">
      <c r="A1045" s="54"/>
      <c r="B1045" s="228" t="s">
        <v>2054</v>
      </c>
      <c r="C1045" s="229" t="n">
        <v>91924</v>
      </c>
      <c r="D1045" s="228" t="s">
        <v>172</v>
      </c>
      <c r="E1045" s="228" t="s">
        <v>1398</v>
      </c>
      <c r="F1045" s="258" t="s">
        <v>216</v>
      </c>
      <c r="G1045" s="255" t="n">
        <v>30</v>
      </c>
      <c r="H1045" s="232" t="n">
        <f aca="false">TRUNC(L1045*(1-$C$13),2)</f>
        <v>3.13</v>
      </c>
      <c r="I1045" s="233" t="n">
        <f aca="false">TRUNC((H1045*(1+'DADOS GERAIS'!C$19)),2)</f>
        <v>3.91</v>
      </c>
      <c r="J1045" s="233" t="n">
        <f aca="false">TRUNC(G1045*I1045,2)</f>
        <v>117.3</v>
      </c>
      <c r="K1045" s="234" t="n">
        <f aca="false">J1045/$J$1092</f>
        <v>1.07555659063283E-005</v>
      </c>
      <c r="L1045" s="54" t="n">
        <v>3.13</v>
      </c>
      <c r="M1045" s="54"/>
      <c r="N1045" s="54"/>
      <c r="O1045" s="54"/>
      <c r="P1045" s="54"/>
      <c r="Q1045" s="54"/>
      <c r="R1045" s="54"/>
      <c r="S1045" s="54"/>
      <c r="T1045" s="54"/>
      <c r="U1045" s="54"/>
      <c r="V1045" s="54"/>
      <c r="W1045" s="54"/>
      <c r="X1045" s="54"/>
      <c r="Y1045" s="54"/>
      <c r="Z1045" s="54"/>
      <c r="AA1045" s="54"/>
      <c r="AB1045" s="54"/>
      <c r="AC1045" s="54"/>
      <c r="AD1045" s="54"/>
      <c r="AE1045" s="54"/>
    </row>
    <row r="1046" customFormat="false" ht="26.85" hidden="false" customHeight="false" outlineLevel="0" collapsed="false">
      <c r="A1046" s="54"/>
      <c r="B1046" s="228" t="s">
        <v>2055</v>
      </c>
      <c r="C1046" s="229" t="n">
        <v>91854</v>
      </c>
      <c r="D1046" s="228" t="s">
        <v>172</v>
      </c>
      <c r="E1046" s="228" t="s">
        <v>2056</v>
      </c>
      <c r="F1046" s="258" t="s">
        <v>216</v>
      </c>
      <c r="G1046" s="255" t="n">
        <v>12</v>
      </c>
      <c r="H1046" s="232" t="n">
        <f aca="false">TRUNC(L1046*(1-$C$13),2)</f>
        <v>11.16</v>
      </c>
      <c r="I1046" s="233" t="n">
        <f aca="false">TRUNC((H1046*(1+'DADOS GERAIS'!C$19)),2)</f>
        <v>13.97</v>
      </c>
      <c r="J1046" s="233" t="n">
        <f aca="false">TRUNC(G1046*I1046,2)</f>
        <v>167.64</v>
      </c>
      <c r="K1046" s="234" t="n">
        <f aca="false">J1046/$J$1092</f>
        <v>1.53713816584559E-005</v>
      </c>
      <c r="L1046" s="54" t="n">
        <v>11.16</v>
      </c>
      <c r="M1046" s="54"/>
      <c r="N1046" s="54"/>
      <c r="O1046" s="54"/>
      <c r="P1046" s="54"/>
      <c r="Q1046" s="54"/>
      <c r="R1046" s="54"/>
      <c r="S1046" s="54"/>
      <c r="T1046" s="54"/>
      <c r="U1046" s="54"/>
      <c r="V1046" s="54"/>
      <c r="W1046" s="54"/>
      <c r="X1046" s="54"/>
      <c r="Y1046" s="54"/>
      <c r="Z1046" s="54"/>
      <c r="AA1046" s="54"/>
      <c r="AB1046" s="54"/>
      <c r="AC1046" s="54"/>
      <c r="AD1046" s="54"/>
      <c r="AE1046" s="54"/>
    </row>
    <row r="1047" customFormat="false" ht="14.25" hidden="false" customHeight="false" outlineLevel="0" collapsed="false">
      <c r="A1047" s="54"/>
      <c r="B1047" s="222" t="s">
        <v>2057</v>
      </c>
      <c r="C1047" s="222"/>
      <c r="D1047" s="222"/>
      <c r="E1047" s="222" t="s">
        <v>2058</v>
      </c>
      <c r="F1047" s="222"/>
      <c r="G1047" s="223"/>
      <c r="H1047" s="224"/>
      <c r="I1047" s="222"/>
      <c r="J1047" s="225" t="n">
        <f aca="false">SUM(J1048:J1051)</f>
        <v>1172.94</v>
      </c>
      <c r="K1047" s="239" t="n">
        <f aca="false">J1047/$J$1092</f>
        <v>0.000107550157495044</v>
      </c>
      <c r="L1047" s="54"/>
      <c r="M1047" s="54"/>
      <c r="N1047" s="54"/>
      <c r="O1047" s="54"/>
      <c r="P1047" s="54"/>
      <c r="Q1047" s="54"/>
      <c r="R1047" s="54"/>
      <c r="S1047" s="54"/>
      <c r="T1047" s="54"/>
      <c r="U1047" s="54"/>
      <c r="V1047" s="54"/>
      <c r="W1047" s="54"/>
      <c r="X1047" s="54"/>
      <c r="Y1047" s="54"/>
      <c r="Z1047" s="54"/>
      <c r="AA1047" s="54"/>
      <c r="AB1047" s="54"/>
      <c r="AC1047" s="54"/>
      <c r="AD1047" s="54"/>
      <c r="AE1047" s="54"/>
    </row>
    <row r="1048" customFormat="false" ht="14.25" hidden="false" customHeight="false" outlineLevel="0" collapsed="false">
      <c r="A1048" s="54"/>
      <c r="B1048" s="228" t="s">
        <v>2059</v>
      </c>
      <c r="C1048" s="229" t="n">
        <v>97607</v>
      </c>
      <c r="D1048" s="228" t="s">
        <v>172</v>
      </c>
      <c r="E1048" s="228" t="s">
        <v>2047</v>
      </c>
      <c r="F1048" s="258" t="s">
        <v>174</v>
      </c>
      <c r="G1048" s="255" t="n">
        <v>5</v>
      </c>
      <c r="H1048" s="232" t="n">
        <f aca="false">TRUNC(L1048*(1-$C$13),2)</f>
        <v>98.91</v>
      </c>
      <c r="I1048" s="233" t="n">
        <f aca="false">TRUNC((H1048*(1+'DADOS GERAIS'!C$19)),2)</f>
        <v>123.85</v>
      </c>
      <c r="J1048" s="233" t="n">
        <f aca="false">TRUNC(G1048*I1048,2)</f>
        <v>619.25</v>
      </c>
      <c r="K1048" s="234" t="n">
        <f aca="false">J1048/$J$1092</f>
        <v>5.67807688618397E-005</v>
      </c>
      <c r="L1048" s="54" t="n">
        <v>98.91</v>
      </c>
      <c r="M1048" s="54"/>
      <c r="N1048" s="54"/>
      <c r="O1048" s="54"/>
      <c r="P1048" s="54"/>
      <c r="Q1048" s="54"/>
      <c r="R1048" s="54"/>
      <c r="S1048" s="54"/>
      <c r="T1048" s="54"/>
      <c r="U1048" s="54"/>
      <c r="V1048" s="54"/>
      <c r="W1048" s="54"/>
      <c r="X1048" s="54"/>
      <c r="Y1048" s="54"/>
      <c r="Z1048" s="54"/>
      <c r="AA1048" s="54"/>
      <c r="AB1048" s="54"/>
      <c r="AC1048" s="54"/>
      <c r="AD1048" s="54"/>
      <c r="AE1048" s="54"/>
    </row>
    <row r="1049" customFormat="false" ht="14.25" hidden="false" customHeight="false" outlineLevel="0" collapsed="false">
      <c r="A1049" s="54"/>
      <c r="B1049" s="228" t="s">
        <v>2060</v>
      </c>
      <c r="C1049" s="229" t="n">
        <v>100902</v>
      </c>
      <c r="D1049" s="228" t="s">
        <v>172</v>
      </c>
      <c r="E1049" s="228" t="s">
        <v>2049</v>
      </c>
      <c r="F1049" s="258" t="s">
        <v>174</v>
      </c>
      <c r="G1049" s="255" t="n">
        <v>5</v>
      </c>
      <c r="H1049" s="232" t="n">
        <f aca="false">TRUNC(L1049*(1-$C$13),2)</f>
        <v>30.44</v>
      </c>
      <c r="I1049" s="233" t="n">
        <f aca="false">TRUNC((H1049*(1+'DADOS GERAIS'!C$19)),2)</f>
        <v>38.11</v>
      </c>
      <c r="J1049" s="233" t="n">
        <f aca="false">TRUNC(G1049*I1049,2)</f>
        <v>190.55</v>
      </c>
      <c r="K1049" s="234" t="n">
        <f aca="false">J1049/$J$1092</f>
        <v>1.7472063797535E-005</v>
      </c>
      <c r="L1049" s="54" t="n">
        <v>30.44</v>
      </c>
      <c r="M1049" s="54"/>
      <c r="N1049" s="54"/>
      <c r="O1049" s="54"/>
      <c r="P1049" s="54"/>
      <c r="Q1049" s="54"/>
      <c r="R1049" s="54"/>
      <c r="S1049" s="54"/>
      <c r="T1049" s="54"/>
      <c r="U1049" s="54"/>
      <c r="V1049" s="54"/>
      <c r="W1049" s="54"/>
      <c r="X1049" s="54"/>
      <c r="Y1049" s="54"/>
      <c r="Z1049" s="54"/>
      <c r="AA1049" s="54"/>
      <c r="AB1049" s="54"/>
      <c r="AC1049" s="54"/>
      <c r="AD1049" s="54"/>
      <c r="AE1049" s="54"/>
    </row>
    <row r="1050" customFormat="false" ht="26.85" hidden="false" customHeight="false" outlineLevel="0" collapsed="false">
      <c r="A1050" s="54"/>
      <c r="B1050" s="228" t="s">
        <v>2061</v>
      </c>
      <c r="C1050" s="229" t="n">
        <v>91924</v>
      </c>
      <c r="D1050" s="228" t="s">
        <v>172</v>
      </c>
      <c r="E1050" s="228" t="s">
        <v>1398</v>
      </c>
      <c r="F1050" s="258" t="s">
        <v>216</v>
      </c>
      <c r="G1050" s="255" t="n">
        <v>50</v>
      </c>
      <c r="H1050" s="232" t="n">
        <f aca="false">TRUNC(L1050*(1-$C$13),2)</f>
        <v>3.13</v>
      </c>
      <c r="I1050" s="233" t="n">
        <f aca="false">TRUNC((H1050*(1+'DADOS GERAIS'!C$19)),2)</f>
        <v>3.91</v>
      </c>
      <c r="J1050" s="233" t="n">
        <f aca="false">TRUNC(G1050*I1050,2)</f>
        <v>195.5</v>
      </c>
      <c r="K1050" s="234" t="n">
        <f aca="false">J1050/$J$1092</f>
        <v>1.79259431772138E-005</v>
      </c>
      <c r="L1050" s="54" t="n">
        <v>3.13</v>
      </c>
      <c r="M1050" s="54"/>
      <c r="N1050" s="54"/>
      <c r="O1050" s="54"/>
      <c r="P1050" s="54"/>
      <c r="Q1050" s="54"/>
      <c r="R1050" s="54"/>
      <c r="S1050" s="54"/>
      <c r="T1050" s="54"/>
      <c r="U1050" s="54"/>
      <c r="V1050" s="54"/>
      <c r="W1050" s="54"/>
      <c r="X1050" s="54"/>
      <c r="Y1050" s="54"/>
      <c r="Z1050" s="54"/>
      <c r="AA1050" s="54"/>
      <c r="AB1050" s="54"/>
      <c r="AC1050" s="54"/>
      <c r="AD1050" s="54"/>
      <c r="AE1050" s="54"/>
    </row>
    <row r="1051" customFormat="false" ht="26.85" hidden="false" customHeight="false" outlineLevel="0" collapsed="false">
      <c r="A1051" s="54"/>
      <c r="B1051" s="228" t="s">
        <v>2062</v>
      </c>
      <c r="C1051" s="229" t="n">
        <v>91854</v>
      </c>
      <c r="D1051" s="228" t="s">
        <v>172</v>
      </c>
      <c r="E1051" s="228" t="s">
        <v>2056</v>
      </c>
      <c r="F1051" s="258" t="s">
        <v>216</v>
      </c>
      <c r="G1051" s="255" t="n">
        <v>12</v>
      </c>
      <c r="H1051" s="232" t="n">
        <f aca="false">TRUNC(L1051*(1-$C$13),2)</f>
        <v>11.16</v>
      </c>
      <c r="I1051" s="233" t="n">
        <f aca="false">TRUNC((H1051*(1+'DADOS GERAIS'!C$19)),2)</f>
        <v>13.97</v>
      </c>
      <c r="J1051" s="233" t="n">
        <f aca="false">TRUNC(G1051*I1051,2)</f>
        <v>167.64</v>
      </c>
      <c r="K1051" s="234" t="n">
        <f aca="false">J1051/$J$1092</f>
        <v>1.53713816584559E-005</v>
      </c>
      <c r="L1051" s="54" t="n">
        <v>11.16</v>
      </c>
      <c r="M1051" s="54"/>
      <c r="N1051" s="54"/>
      <c r="O1051" s="54"/>
      <c r="P1051" s="54"/>
      <c r="Q1051" s="54"/>
      <c r="R1051" s="54"/>
      <c r="S1051" s="54"/>
      <c r="T1051" s="54"/>
      <c r="U1051" s="54"/>
      <c r="V1051" s="54"/>
      <c r="W1051" s="54"/>
      <c r="X1051" s="54"/>
      <c r="Y1051" s="54"/>
      <c r="Z1051" s="54"/>
      <c r="AA1051" s="54"/>
      <c r="AB1051" s="54"/>
      <c r="AC1051" s="54"/>
      <c r="AD1051" s="54"/>
      <c r="AE1051" s="54"/>
    </row>
    <row r="1052" customFormat="false" ht="14.25" hidden="false" customHeight="false" outlineLevel="0" collapsed="false">
      <c r="A1052" s="54"/>
      <c r="B1052" s="222" t="s">
        <v>2063</v>
      </c>
      <c r="C1052" s="222"/>
      <c r="D1052" s="222"/>
      <c r="E1052" s="222" t="s">
        <v>2064</v>
      </c>
      <c r="F1052" s="222"/>
      <c r="G1052" s="223"/>
      <c r="H1052" s="224"/>
      <c r="I1052" s="222"/>
      <c r="J1052" s="225" t="n">
        <f aca="false">SUM(J1053)</f>
        <v>864.78</v>
      </c>
      <c r="K1052" s="239" t="n">
        <f aca="false">J1052/$J$1092</f>
        <v>7.92941030219487E-005</v>
      </c>
      <c r="L1052" s="54"/>
      <c r="M1052" s="54"/>
      <c r="N1052" s="54"/>
      <c r="O1052" s="54"/>
      <c r="P1052" s="54"/>
      <c r="Q1052" s="54"/>
      <c r="R1052" s="54"/>
      <c r="S1052" s="54"/>
      <c r="T1052" s="54"/>
      <c r="U1052" s="54"/>
      <c r="V1052" s="54"/>
      <c r="W1052" s="54"/>
      <c r="X1052" s="54"/>
      <c r="Y1052" s="54"/>
      <c r="Z1052" s="54"/>
      <c r="AA1052" s="54"/>
      <c r="AB1052" s="54"/>
      <c r="AC1052" s="54"/>
      <c r="AD1052" s="54"/>
      <c r="AE1052" s="54"/>
    </row>
    <row r="1053" customFormat="false" ht="14.25" hidden="false" customHeight="false" outlineLevel="0" collapsed="false">
      <c r="A1053" s="54"/>
      <c r="B1053" s="228" t="s">
        <v>2065</v>
      </c>
      <c r="C1053" s="229" t="n">
        <v>62656</v>
      </c>
      <c r="D1053" s="228" t="s">
        <v>453</v>
      </c>
      <c r="E1053" s="228" t="s">
        <v>2066</v>
      </c>
      <c r="F1053" s="230" t="s">
        <v>174</v>
      </c>
      <c r="G1053" s="255" t="n">
        <v>2</v>
      </c>
      <c r="H1053" s="232" t="n">
        <f aca="false">TRUNC(L1053*(1-$C$13),2)</f>
        <v>345.31</v>
      </c>
      <c r="I1053" s="233" t="n">
        <f aca="false">TRUNC((H1053*(1+'DADOS GERAIS'!C$19)),2)</f>
        <v>432.39</v>
      </c>
      <c r="J1053" s="233" t="n">
        <f aca="false">TRUNC(G1053*I1053,2)</f>
        <v>864.78</v>
      </c>
      <c r="K1053" s="234" t="n">
        <f aca="false">J1053/$J$1092</f>
        <v>7.92941030219487E-005</v>
      </c>
      <c r="L1053" s="54" t="n">
        <v>345.31</v>
      </c>
      <c r="M1053" s="54"/>
      <c r="N1053" s="54"/>
      <c r="O1053" s="54"/>
      <c r="P1053" s="54"/>
      <c r="Q1053" s="54"/>
      <c r="R1053" s="54"/>
      <c r="S1053" s="54"/>
      <c r="T1053" s="54"/>
      <c r="U1053" s="54"/>
      <c r="V1053" s="54"/>
      <c r="W1053" s="54"/>
      <c r="X1053" s="54"/>
      <c r="Y1053" s="54"/>
      <c r="Z1053" s="54"/>
      <c r="AA1053" s="54"/>
      <c r="AB1053" s="54"/>
      <c r="AC1053" s="54"/>
      <c r="AD1053" s="54"/>
      <c r="AE1053" s="54"/>
    </row>
    <row r="1054" customFormat="false" ht="14.25" hidden="false" customHeight="false" outlineLevel="0" collapsed="false">
      <c r="A1054" s="54"/>
      <c r="B1054" s="222" t="s">
        <v>2067</v>
      </c>
      <c r="C1054" s="222"/>
      <c r="D1054" s="222"/>
      <c r="E1054" s="222" t="s">
        <v>2068</v>
      </c>
      <c r="F1054" s="222"/>
      <c r="G1054" s="223"/>
      <c r="H1054" s="224"/>
      <c r="I1054" s="222"/>
      <c r="J1054" s="225" t="n">
        <f aca="false">SUM(J1055:J1071)</f>
        <v>27092.81</v>
      </c>
      <c r="K1054" s="239" t="n">
        <f aca="false">J1054/$J$1092</f>
        <v>0.00248421571647596</v>
      </c>
      <c r="L1054" s="54"/>
      <c r="M1054" s="54"/>
      <c r="N1054" s="54"/>
      <c r="O1054" s="54"/>
      <c r="P1054" s="54"/>
      <c r="Q1054" s="54"/>
      <c r="R1054" s="54"/>
      <c r="S1054" s="54"/>
      <c r="T1054" s="54"/>
      <c r="U1054" s="54"/>
      <c r="V1054" s="54"/>
      <c r="W1054" s="54"/>
      <c r="X1054" s="54"/>
      <c r="Y1054" s="54"/>
      <c r="Z1054" s="54"/>
      <c r="AA1054" s="54"/>
      <c r="AB1054" s="54"/>
      <c r="AC1054" s="54"/>
      <c r="AD1054" s="54"/>
      <c r="AE1054" s="54"/>
    </row>
    <row r="1055" customFormat="false" ht="39.55" hidden="false" customHeight="false" outlineLevel="0" collapsed="false">
      <c r="A1055" s="54"/>
      <c r="B1055" s="228" t="s">
        <v>2069</v>
      </c>
      <c r="C1055" s="253" t="s">
        <v>2070</v>
      </c>
      <c r="D1055" s="244" t="s">
        <v>161</v>
      </c>
      <c r="E1055" s="244" t="s">
        <v>2071</v>
      </c>
      <c r="F1055" s="254" t="s">
        <v>174</v>
      </c>
      <c r="G1055" s="255" t="n">
        <v>1</v>
      </c>
      <c r="H1055" s="232" t="n">
        <f aca="false">TRUNC(L1055*(1-$C$13),2)</f>
        <v>3470.96</v>
      </c>
      <c r="I1055" s="256" t="n">
        <f aca="false">TRUNC((H1055*(1+'DADOS GERAIS'!C$19)),2)</f>
        <v>4346.29</v>
      </c>
      <c r="J1055" s="256" t="n">
        <f aca="false">TRUNC(G1055*I1055,2)</f>
        <v>4346.29</v>
      </c>
      <c r="K1055" s="234" t="n">
        <f aca="false">J1055/$J$1092</f>
        <v>0.000398523516990755</v>
      </c>
      <c r="L1055" s="54" t="n">
        <v>3470.96</v>
      </c>
      <c r="M1055" s="54"/>
      <c r="N1055" s="54"/>
      <c r="O1055" s="54"/>
      <c r="P1055" s="54"/>
      <c r="Q1055" s="54"/>
      <c r="R1055" s="54"/>
      <c r="S1055" s="54"/>
      <c r="T1055" s="54"/>
      <c r="U1055" s="54"/>
      <c r="V1055" s="54"/>
      <c r="W1055" s="54"/>
      <c r="X1055" s="54"/>
      <c r="Y1055" s="54"/>
      <c r="Z1055" s="54"/>
      <c r="AA1055" s="54"/>
      <c r="AB1055" s="54"/>
      <c r="AC1055" s="54"/>
      <c r="AD1055" s="54"/>
      <c r="AE1055" s="54"/>
    </row>
    <row r="1056" customFormat="false" ht="14.25" hidden="false" customHeight="false" outlineLevel="0" collapsed="false">
      <c r="A1056" s="54"/>
      <c r="B1056" s="228" t="s">
        <v>2072</v>
      </c>
      <c r="C1056" s="229" t="n">
        <v>13314</v>
      </c>
      <c r="D1056" s="228" t="s">
        <v>1754</v>
      </c>
      <c r="E1056" s="228" t="s">
        <v>2073</v>
      </c>
      <c r="F1056" s="230" t="s">
        <v>756</v>
      </c>
      <c r="G1056" s="255" t="n">
        <v>1</v>
      </c>
      <c r="H1056" s="232" t="n">
        <f aca="false">TRUNC(L1056*(1-$C$13),2)</f>
        <v>3002.25</v>
      </c>
      <c r="I1056" s="233" t="n">
        <f aca="false">TRUNC((H1056*(1+'DADOS GERAIS'!C$19)),2)</f>
        <v>3759.38</v>
      </c>
      <c r="J1056" s="233" t="n">
        <f aca="false">TRUNC(G1056*I1056,2)</f>
        <v>3759.38</v>
      </c>
      <c r="K1056" s="234" t="n">
        <f aca="false">J1056/$J$1092</f>
        <v>0.000344708093409484</v>
      </c>
      <c r="L1056" s="54" t="n">
        <v>3002.25</v>
      </c>
      <c r="M1056" s="54"/>
      <c r="N1056" s="54"/>
      <c r="O1056" s="54"/>
      <c r="P1056" s="54"/>
      <c r="Q1056" s="54"/>
      <c r="R1056" s="54"/>
      <c r="S1056" s="54"/>
      <c r="T1056" s="54"/>
      <c r="U1056" s="54"/>
      <c r="V1056" s="54"/>
      <c r="W1056" s="54"/>
      <c r="X1056" s="54"/>
      <c r="Y1056" s="54"/>
      <c r="Z1056" s="54"/>
      <c r="AA1056" s="54"/>
      <c r="AB1056" s="54"/>
      <c r="AC1056" s="54"/>
      <c r="AD1056" s="54"/>
      <c r="AE1056" s="54"/>
    </row>
    <row r="1057" customFormat="false" ht="26.85" hidden="false" customHeight="false" outlineLevel="0" collapsed="false">
      <c r="A1057" s="54"/>
      <c r="B1057" s="228" t="s">
        <v>2074</v>
      </c>
      <c r="C1057" s="229" t="n">
        <v>97668</v>
      </c>
      <c r="D1057" s="228" t="s">
        <v>172</v>
      </c>
      <c r="E1057" s="228" t="s">
        <v>2075</v>
      </c>
      <c r="F1057" s="258" t="s">
        <v>216</v>
      </c>
      <c r="G1057" s="255" t="n">
        <v>90</v>
      </c>
      <c r="H1057" s="232" t="n">
        <f aca="false">TRUNC(L1057*(1-$C$13),2)</f>
        <v>16.16</v>
      </c>
      <c r="I1057" s="233" t="n">
        <f aca="false">TRUNC((H1057*(1+'DADOS GERAIS'!C$19)),2)</f>
        <v>20.23</v>
      </c>
      <c r="J1057" s="233" t="n">
        <f aca="false">TRUNC(G1057*I1057,2)</f>
        <v>1820.7</v>
      </c>
      <c r="K1057" s="234" t="n">
        <f aca="false">J1057/$J$1092</f>
        <v>0.000166945088198226</v>
      </c>
      <c r="L1057" s="54" t="n">
        <v>16.16</v>
      </c>
      <c r="M1057" s="54"/>
      <c r="N1057" s="54"/>
      <c r="O1057" s="54"/>
      <c r="P1057" s="54"/>
      <c r="Q1057" s="54"/>
      <c r="R1057" s="54"/>
      <c r="S1057" s="54"/>
      <c r="T1057" s="54"/>
      <c r="U1057" s="54"/>
      <c r="V1057" s="54"/>
      <c r="W1057" s="54"/>
      <c r="X1057" s="54"/>
      <c r="Y1057" s="54"/>
      <c r="Z1057" s="54"/>
      <c r="AA1057" s="54"/>
      <c r="AB1057" s="54"/>
      <c r="AC1057" s="54"/>
      <c r="AD1057" s="54"/>
      <c r="AE1057" s="54"/>
    </row>
    <row r="1058" customFormat="false" ht="26.85" hidden="false" customHeight="false" outlineLevel="0" collapsed="false">
      <c r="A1058" s="54"/>
      <c r="B1058" s="228" t="s">
        <v>2076</v>
      </c>
      <c r="C1058" s="229" t="n">
        <v>91935</v>
      </c>
      <c r="D1058" s="228" t="s">
        <v>172</v>
      </c>
      <c r="E1058" s="228" t="s">
        <v>1392</v>
      </c>
      <c r="F1058" s="258" t="s">
        <v>216</v>
      </c>
      <c r="G1058" s="255" t="n">
        <v>400</v>
      </c>
      <c r="H1058" s="232" t="n">
        <f aca="false">TRUNC(L1058*(1-$C$13),2)</f>
        <v>26.44</v>
      </c>
      <c r="I1058" s="233" t="n">
        <f aca="false">TRUNC((H1058*(1+'DADOS GERAIS'!C$19)),2)</f>
        <v>33.1</v>
      </c>
      <c r="J1058" s="233" t="n">
        <f aca="false">TRUNC(G1058*I1058,2)</f>
        <v>13240</v>
      </c>
      <c r="K1058" s="234" t="n">
        <f aca="false">J1058/$J$1092</f>
        <v>0.00121401272463586</v>
      </c>
      <c r="L1058" s="54" t="n">
        <v>26.44</v>
      </c>
      <c r="M1058" s="54"/>
      <c r="N1058" s="54"/>
      <c r="O1058" s="54"/>
      <c r="P1058" s="54"/>
      <c r="Q1058" s="54"/>
      <c r="R1058" s="54"/>
      <c r="S1058" s="54"/>
      <c r="T1058" s="54"/>
      <c r="U1058" s="54"/>
      <c r="V1058" s="54"/>
      <c r="W1058" s="54"/>
      <c r="X1058" s="54"/>
      <c r="Y1058" s="54"/>
      <c r="Z1058" s="54"/>
      <c r="AA1058" s="54"/>
      <c r="AB1058" s="54"/>
      <c r="AC1058" s="54"/>
      <c r="AD1058" s="54"/>
      <c r="AE1058" s="54"/>
    </row>
    <row r="1059" customFormat="false" ht="14.25" hidden="false" customHeight="false" outlineLevel="0" collapsed="false">
      <c r="A1059" s="54"/>
      <c r="B1059" s="228" t="s">
        <v>2077</v>
      </c>
      <c r="C1059" s="229" t="n">
        <v>93358</v>
      </c>
      <c r="D1059" s="228" t="s">
        <v>172</v>
      </c>
      <c r="E1059" s="228" t="s">
        <v>218</v>
      </c>
      <c r="F1059" s="258" t="s">
        <v>193</v>
      </c>
      <c r="G1059" s="255" t="n">
        <v>14.4</v>
      </c>
      <c r="H1059" s="232" t="n">
        <f aca="false">TRUNC(L1059*(1-$C$13),2)</f>
        <v>92.88</v>
      </c>
      <c r="I1059" s="233" t="n">
        <f aca="false">TRUNC((H1059*(1+'DADOS GERAIS'!C$19)),2)</f>
        <v>116.3</v>
      </c>
      <c r="J1059" s="233" t="n">
        <f aca="false">TRUNC(G1059*I1059,2)</f>
        <v>1674.72</v>
      </c>
      <c r="K1059" s="234" t="n">
        <f aca="false">J1059/$J$1092</f>
        <v>0.00015355977267388</v>
      </c>
      <c r="L1059" s="54" t="n">
        <v>92.88</v>
      </c>
      <c r="M1059" s="54"/>
      <c r="N1059" s="54"/>
      <c r="O1059" s="54"/>
      <c r="P1059" s="54"/>
      <c r="Q1059" s="54"/>
      <c r="R1059" s="54"/>
      <c r="S1059" s="54"/>
      <c r="T1059" s="54"/>
      <c r="U1059" s="54"/>
      <c r="V1059" s="54"/>
      <c r="W1059" s="54"/>
      <c r="X1059" s="54"/>
      <c r="Y1059" s="54"/>
      <c r="Z1059" s="54"/>
      <c r="AA1059" s="54"/>
      <c r="AB1059" s="54"/>
      <c r="AC1059" s="54"/>
      <c r="AD1059" s="54"/>
      <c r="AE1059" s="54"/>
    </row>
    <row r="1060" customFormat="false" ht="14.25" hidden="false" customHeight="false" outlineLevel="0" collapsed="false">
      <c r="A1060" s="54"/>
      <c r="B1060" s="228" t="s">
        <v>2078</v>
      </c>
      <c r="C1060" s="229" t="n">
        <v>93382</v>
      </c>
      <c r="D1060" s="228" t="s">
        <v>172</v>
      </c>
      <c r="E1060" s="228" t="s">
        <v>246</v>
      </c>
      <c r="F1060" s="258" t="s">
        <v>193</v>
      </c>
      <c r="G1060" s="255" t="n">
        <v>14.4</v>
      </c>
      <c r="H1060" s="232" t="n">
        <f aca="false">TRUNC(L1060*(1-$C$13),2)</f>
        <v>29.12</v>
      </c>
      <c r="I1060" s="233" t="n">
        <f aca="false">TRUNC((H1060*(1+'DADOS GERAIS'!C$19)),2)</f>
        <v>36.46</v>
      </c>
      <c r="J1060" s="233" t="n">
        <f aca="false">TRUNC(G1060*I1060,2)</f>
        <v>525.02</v>
      </c>
      <c r="K1060" s="234" t="n">
        <f aca="false">J1060/$J$1092</f>
        <v>4.81405559432266E-005</v>
      </c>
      <c r="L1060" s="54" t="n">
        <v>29.12</v>
      </c>
      <c r="M1060" s="54"/>
      <c r="N1060" s="54"/>
      <c r="O1060" s="54"/>
      <c r="P1060" s="54"/>
      <c r="Q1060" s="54"/>
      <c r="R1060" s="54"/>
      <c r="S1060" s="54"/>
      <c r="T1060" s="54"/>
      <c r="U1060" s="54"/>
      <c r="V1060" s="54"/>
      <c r="W1060" s="54"/>
      <c r="X1060" s="54"/>
      <c r="Y1060" s="54"/>
      <c r="Z1060" s="54"/>
      <c r="AA1060" s="54"/>
      <c r="AB1060" s="54"/>
      <c r="AC1060" s="54"/>
      <c r="AD1060" s="54"/>
      <c r="AE1060" s="54"/>
    </row>
    <row r="1061" customFormat="false" ht="26.85" hidden="false" customHeight="false" outlineLevel="0" collapsed="false">
      <c r="A1061" s="54"/>
      <c r="B1061" s="228" t="s">
        <v>2079</v>
      </c>
      <c r="C1061" s="229" t="n">
        <v>94968</v>
      </c>
      <c r="D1061" s="228" t="s">
        <v>172</v>
      </c>
      <c r="E1061" s="228" t="s">
        <v>1932</v>
      </c>
      <c r="F1061" s="258" t="s">
        <v>193</v>
      </c>
      <c r="G1061" s="255" t="n">
        <v>1.8</v>
      </c>
      <c r="H1061" s="232" t="n">
        <f aca="false">TRUNC(L1061*(1-$C$13),2)</f>
        <v>421.23</v>
      </c>
      <c r="I1061" s="233" t="n">
        <f aca="false">TRUNC((H1061*(1+'DADOS GERAIS'!C$19)),2)</f>
        <v>527.45</v>
      </c>
      <c r="J1061" s="233" t="n">
        <f aca="false">TRUNC(G1061*I1061,2)</f>
        <v>949.41</v>
      </c>
      <c r="K1061" s="234" t="n">
        <f aca="false">J1061/$J$1092</f>
        <v>8.70540650223968E-005</v>
      </c>
      <c r="L1061" s="54" t="n">
        <v>421.23</v>
      </c>
      <c r="M1061" s="54"/>
      <c r="N1061" s="54"/>
      <c r="O1061" s="54"/>
      <c r="P1061" s="54"/>
      <c r="Q1061" s="54"/>
      <c r="R1061" s="54"/>
      <c r="S1061" s="54"/>
      <c r="T1061" s="54"/>
      <c r="U1061" s="54"/>
      <c r="V1061" s="54"/>
      <c r="W1061" s="54"/>
      <c r="X1061" s="54"/>
      <c r="Y1061" s="54"/>
      <c r="Z1061" s="54"/>
      <c r="AA1061" s="54"/>
      <c r="AB1061" s="54"/>
      <c r="AC1061" s="54"/>
      <c r="AD1061" s="54"/>
      <c r="AE1061" s="54"/>
    </row>
    <row r="1062" customFormat="false" ht="26.85" hidden="false" customHeight="false" outlineLevel="0" collapsed="false">
      <c r="A1062" s="54"/>
      <c r="B1062" s="228" t="s">
        <v>2080</v>
      </c>
      <c r="C1062" s="229" t="n">
        <v>95728</v>
      </c>
      <c r="D1062" s="228" t="s">
        <v>172</v>
      </c>
      <c r="E1062" s="228" t="s">
        <v>1903</v>
      </c>
      <c r="F1062" s="258" t="s">
        <v>216</v>
      </c>
      <c r="G1062" s="255" t="n">
        <v>4</v>
      </c>
      <c r="H1062" s="232" t="n">
        <f aca="false">TRUNC(L1062*(1-$C$13),2)</f>
        <v>22.45</v>
      </c>
      <c r="I1062" s="233" t="n">
        <f aca="false">TRUNC((H1062*(1+'DADOS GERAIS'!C$19)),2)</f>
        <v>28.11</v>
      </c>
      <c r="J1062" s="233" t="n">
        <f aca="false">TRUNC(G1062*I1062,2)</f>
        <v>112.44</v>
      </c>
      <c r="K1062" s="234" t="n">
        <f aca="false">J1062/$J$1092</f>
        <v>1.03099388790073E-005</v>
      </c>
      <c r="L1062" s="54" t="n">
        <v>22.45</v>
      </c>
      <c r="M1062" s="54"/>
      <c r="N1062" s="54"/>
      <c r="O1062" s="54"/>
      <c r="P1062" s="54"/>
      <c r="Q1062" s="54"/>
      <c r="R1062" s="54"/>
      <c r="S1062" s="54"/>
      <c r="T1062" s="54"/>
      <c r="U1062" s="54"/>
      <c r="V1062" s="54"/>
      <c r="W1062" s="54"/>
      <c r="X1062" s="54"/>
      <c r="Y1062" s="54"/>
      <c r="Z1062" s="54"/>
      <c r="AA1062" s="54"/>
      <c r="AB1062" s="54"/>
      <c r="AC1062" s="54"/>
      <c r="AD1062" s="54"/>
      <c r="AE1062" s="54"/>
    </row>
    <row r="1063" customFormat="false" ht="26.85" hidden="false" customHeight="false" outlineLevel="0" collapsed="false">
      <c r="A1063" s="54"/>
      <c r="B1063" s="228" t="s">
        <v>2081</v>
      </c>
      <c r="C1063" s="229" t="n">
        <v>95741</v>
      </c>
      <c r="D1063" s="228" t="s">
        <v>172</v>
      </c>
      <c r="E1063" s="228" t="s">
        <v>1996</v>
      </c>
      <c r="F1063" s="258" t="s">
        <v>174</v>
      </c>
      <c r="G1063" s="255" t="n">
        <v>1</v>
      </c>
      <c r="H1063" s="232" t="n">
        <f aca="false">TRUNC(L1063*(1-$C$13),2)</f>
        <v>5.47</v>
      </c>
      <c r="I1063" s="233" t="n">
        <f aca="false">TRUNC((H1063*(1+'DADOS GERAIS'!C$19)),2)</f>
        <v>6.84</v>
      </c>
      <c r="J1063" s="233" t="n">
        <f aca="false">TRUNC(G1063*I1063,2)</f>
        <v>6.84</v>
      </c>
      <c r="K1063" s="234" t="n">
        <f aca="false">J1063/$J$1092</f>
        <v>6.27178779192545E-007</v>
      </c>
      <c r="L1063" s="54" t="n">
        <v>5.47</v>
      </c>
      <c r="M1063" s="54"/>
      <c r="N1063" s="54"/>
      <c r="O1063" s="54"/>
      <c r="P1063" s="54"/>
      <c r="Q1063" s="54"/>
      <c r="R1063" s="54"/>
      <c r="S1063" s="54"/>
      <c r="T1063" s="54"/>
      <c r="U1063" s="54"/>
      <c r="V1063" s="54"/>
      <c r="W1063" s="54"/>
      <c r="X1063" s="54"/>
      <c r="Y1063" s="54"/>
      <c r="Z1063" s="54"/>
      <c r="AA1063" s="54"/>
      <c r="AB1063" s="54"/>
      <c r="AC1063" s="54"/>
      <c r="AD1063" s="54"/>
      <c r="AE1063" s="54"/>
    </row>
    <row r="1064" customFormat="false" ht="14.25" hidden="false" customHeight="false" outlineLevel="0" collapsed="false">
      <c r="A1064" s="54"/>
      <c r="B1064" s="228" t="s">
        <v>2082</v>
      </c>
      <c r="C1064" s="229" t="n">
        <v>59111</v>
      </c>
      <c r="D1064" s="228" t="s">
        <v>453</v>
      </c>
      <c r="E1064" s="228" t="s">
        <v>1998</v>
      </c>
      <c r="F1064" s="230" t="s">
        <v>174</v>
      </c>
      <c r="G1064" s="255" t="n">
        <v>2</v>
      </c>
      <c r="H1064" s="232" t="n">
        <f aca="false">TRUNC(L1064*(1-$C$13),2)</f>
        <v>61.94</v>
      </c>
      <c r="I1064" s="233" t="n">
        <f aca="false">TRUNC((H1064*(1+'DADOS GERAIS'!C$19)),2)</f>
        <v>77.56</v>
      </c>
      <c r="J1064" s="233" t="n">
        <f aca="false">TRUNC(G1064*I1064,2)</f>
        <v>155.12</v>
      </c>
      <c r="K1064" s="234" t="n">
        <f aca="false">J1064/$J$1092</f>
        <v>1.42233877526824E-005</v>
      </c>
      <c r="L1064" s="54" t="n">
        <v>61.94</v>
      </c>
      <c r="M1064" s="54"/>
      <c r="N1064" s="54"/>
      <c r="O1064" s="54"/>
      <c r="P1064" s="54"/>
      <c r="Q1064" s="54"/>
      <c r="R1064" s="54"/>
      <c r="S1064" s="54"/>
      <c r="T1064" s="54"/>
      <c r="U1064" s="54"/>
      <c r="V1064" s="54"/>
      <c r="W1064" s="54"/>
      <c r="X1064" s="54"/>
      <c r="Y1064" s="54"/>
      <c r="Z1064" s="54"/>
      <c r="AA1064" s="54"/>
      <c r="AB1064" s="54"/>
      <c r="AC1064" s="54"/>
      <c r="AD1064" s="54"/>
      <c r="AE1064" s="54"/>
    </row>
    <row r="1065" customFormat="false" ht="14.25" hidden="false" customHeight="false" outlineLevel="0" collapsed="false">
      <c r="A1065" s="54"/>
      <c r="B1065" s="228" t="s">
        <v>2083</v>
      </c>
      <c r="C1065" s="229" t="n">
        <v>59080</v>
      </c>
      <c r="D1065" s="228" t="s">
        <v>453</v>
      </c>
      <c r="E1065" s="228" t="s">
        <v>1901</v>
      </c>
      <c r="F1065" s="230" t="s">
        <v>811</v>
      </c>
      <c r="G1065" s="255" t="n">
        <v>1</v>
      </c>
      <c r="H1065" s="232" t="n">
        <f aca="false">TRUNC(L1065*(1-$C$13),2)</f>
        <v>5.82</v>
      </c>
      <c r="I1065" s="233" t="n">
        <f aca="false">TRUNC((H1065*(1+'DADOS GERAIS'!C$19)),2)</f>
        <v>7.28</v>
      </c>
      <c r="J1065" s="233" t="n">
        <f aca="false">TRUNC(G1065*I1065,2)</f>
        <v>7.28</v>
      </c>
      <c r="K1065" s="234" t="n">
        <f aca="false">J1065/$J$1092</f>
        <v>6.67523612941773E-007</v>
      </c>
      <c r="L1065" s="54" t="n">
        <v>5.82</v>
      </c>
      <c r="M1065" s="54"/>
      <c r="N1065" s="54"/>
      <c r="O1065" s="54"/>
      <c r="P1065" s="54"/>
      <c r="Q1065" s="54"/>
      <c r="R1065" s="54"/>
      <c r="S1065" s="54"/>
      <c r="T1065" s="54"/>
      <c r="U1065" s="54"/>
      <c r="V1065" s="54"/>
      <c r="W1065" s="54"/>
      <c r="X1065" s="54"/>
      <c r="Y1065" s="54"/>
      <c r="Z1065" s="54"/>
      <c r="AA1065" s="54"/>
      <c r="AB1065" s="54"/>
      <c r="AC1065" s="54"/>
      <c r="AD1065" s="54"/>
      <c r="AE1065" s="54"/>
    </row>
    <row r="1066" customFormat="false" ht="14.25" hidden="false" customHeight="false" outlineLevel="0" collapsed="false">
      <c r="A1066" s="54"/>
      <c r="B1066" s="228" t="s">
        <v>2084</v>
      </c>
      <c r="C1066" s="229" t="n">
        <v>59111</v>
      </c>
      <c r="D1066" s="228" t="s">
        <v>453</v>
      </c>
      <c r="E1066" s="228" t="s">
        <v>1998</v>
      </c>
      <c r="F1066" s="230" t="s">
        <v>174</v>
      </c>
      <c r="G1066" s="255" t="n">
        <v>1</v>
      </c>
      <c r="H1066" s="232" t="n">
        <f aca="false">TRUNC(L1066*(1-$C$13),2)</f>
        <v>61.94</v>
      </c>
      <c r="I1066" s="233" t="n">
        <f aca="false">TRUNC((H1066*(1+'DADOS GERAIS'!C$19)),2)</f>
        <v>77.56</v>
      </c>
      <c r="J1066" s="233" t="n">
        <f aca="false">TRUNC(G1066*I1066,2)</f>
        <v>77.56</v>
      </c>
      <c r="K1066" s="234" t="n">
        <f aca="false">J1066/$J$1092</f>
        <v>7.1116938763412E-006</v>
      </c>
      <c r="L1066" s="54" t="n">
        <v>61.94</v>
      </c>
      <c r="M1066" s="54"/>
      <c r="N1066" s="54"/>
      <c r="O1066" s="54"/>
      <c r="P1066" s="54"/>
      <c r="Q1066" s="54"/>
      <c r="R1066" s="54"/>
      <c r="S1066" s="54"/>
      <c r="T1066" s="54"/>
      <c r="U1066" s="54"/>
      <c r="V1066" s="54"/>
      <c r="W1066" s="54"/>
      <c r="X1066" s="54"/>
      <c r="Y1066" s="54"/>
      <c r="Z1066" s="54"/>
      <c r="AA1066" s="54"/>
      <c r="AB1066" s="54"/>
      <c r="AC1066" s="54"/>
      <c r="AD1066" s="54"/>
      <c r="AE1066" s="54"/>
    </row>
    <row r="1067" customFormat="false" ht="26.85" hidden="false" customHeight="false" outlineLevel="0" collapsed="false">
      <c r="A1067" s="54"/>
      <c r="B1067" s="228" t="s">
        <v>2085</v>
      </c>
      <c r="C1067" s="229" t="n">
        <v>93009</v>
      </c>
      <c r="D1067" s="228" t="s">
        <v>172</v>
      </c>
      <c r="E1067" s="228" t="s">
        <v>2086</v>
      </c>
      <c r="F1067" s="258" t="s">
        <v>216</v>
      </c>
      <c r="G1067" s="255" t="n">
        <v>3</v>
      </c>
      <c r="H1067" s="232" t="n">
        <f aca="false">TRUNC(L1067*(1-$C$13),2)</f>
        <v>36.1</v>
      </c>
      <c r="I1067" s="233" t="n">
        <f aca="false">TRUNC((H1067*(1+'DADOS GERAIS'!C$19)),2)</f>
        <v>45.2</v>
      </c>
      <c r="J1067" s="233" t="n">
        <f aca="false">TRUNC(G1067*I1067,2)</f>
        <v>135.6</v>
      </c>
      <c r="K1067" s="234" t="n">
        <f aca="false">J1067/$J$1092</f>
        <v>1.24335442190803E-005</v>
      </c>
      <c r="L1067" s="54" t="n">
        <v>36.1</v>
      </c>
      <c r="M1067" s="54"/>
      <c r="N1067" s="54"/>
      <c r="O1067" s="54"/>
      <c r="P1067" s="54"/>
      <c r="Q1067" s="54"/>
      <c r="R1067" s="54"/>
      <c r="S1067" s="54"/>
      <c r="T1067" s="54"/>
      <c r="U1067" s="54"/>
      <c r="V1067" s="54"/>
      <c r="W1067" s="54"/>
      <c r="X1067" s="54"/>
      <c r="Y1067" s="54"/>
      <c r="Z1067" s="54"/>
      <c r="AA1067" s="54"/>
      <c r="AB1067" s="54"/>
      <c r="AC1067" s="54"/>
      <c r="AD1067" s="54"/>
      <c r="AE1067" s="54"/>
    </row>
    <row r="1068" customFormat="false" ht="26.85" hidden="false" customHeight="false" outlineLevel="0" collapsed="false">
      <c r="A1068" s="54"/>
      <c r="B1068" s="228" t="s">
        <v>2087</v>
      </c>
      <c r="C1068" s="229" t="n">
        <v>103986</v>
      </c>
      <c r="D1068" s="228" t="s">
        <v>172</v>
      </c>
      <c r="E1068" s="228" t="s">
        <v>1019</v>
      </c>
      <c r="F1068" s="258" t="s">
        <v>174</v>
      </c>
      <c r="G1068" s="255" t="n">
        <v>1</v>
      </c>
      <c r="H1068" s="232" t="n">
        <f aca="false">TRUNC(L1068*(1-$C$13),2)</f>
        <v>31.5</v>
      </c>
      <c r="I1068" s="233" t="n">
        <f aca="false">TRUNC((H1068*(1+'DADOS GERAIS'!C$19)),2)</f>
        <v>39.44</v>
      </c>
      <c r="J1068" s="233" t="n">
        <f aca="false">TRUNC(G1068*I1068,2)</f>
        <v>39.44</v>
      </c>
      <c r="K1068" s="234" t="n">
        <f aca="false">J1068/$J$1092</f>
        <v>3.61636418879444E-006</v>
      </c>
      <c r="L1068" s="54" t="n">
        <v>31.5</v>
      </c>
      <c r="M1068" s="54"/>
      <c r="N1068" s="54"/>
      <c r="O1068" s="54"/>
      <c r="P1068" s="54"/>
      <c r="Q1068" s="54"/>
      <c r="R1068" s="54"/>
      <c r="S1068" s="54"/>
      <c r="T1068" s="54"/>
      <c r="U1068" s="54"/>
      <c r="V1068" s="54"/>
      <c r="W1068" s="54"/>
      <c r="X1068" s="54"/>
      <c r="Y1068" s="54"/>
      <c r="Z1068" s="54"/>
      <c r="AA1068" s="54"/>
      <c r="AB1068" s="54"/>
      <c r="AC1068" s="54"/>
      <c r="AD1068" s="54"/>
      <c r="AE1068" s="54"/>
    </row>
    <row r="1069" customFormat="false" ht="14.25" hidden="false" customHeight="false" outlineLevel="0" collapsed="false">
      <c r="A1069" s="54"/>
      <c r="B1069" s="228" t="s">
        <v>2088</v>
      </c>
      <c r="C1069" s="229" t="n">
        <v>59673</v>
      </c>
      <c r="D1069" s="228" t="s">
        <v>453</v>
      </c>
      <c r="E1069" s="228" t="s">
        <v>2089</v>
      </c>
      <c r="F1069" s="230" t="s">
        <v>811</v>
      </c>
      <c r="G1069" s="255" t="n">
        <v>1</v>
      </c>
      <c r="H1069" s="232" t="n">
        <f aca="false">TRUNC(L1069*(1-$C$13),2)</f>
        <v>9.69</v>
      </c>
      <c r="I1069" s="233" t="n">
        <f aca="false">TRUNC((H1069*(1+'DADOS GERAIS'!C$19)),2)</f>
        <v>12.13</v>
      </c>
      <c r="J1069" s="233" t="n">
        <f aca="false">TRUNC(G1069*I1069,2)</f>
        <v>12.13</v>
      </c>
      <c r="K1069" s="234" t="n">
        <f aca="false">J1069/$J$1092</f>
        <v>1.11223371222304E-006</v>
      </c>
      <c r="L1069" s="54" t="n">
        <v>9.69</v>
      </c>
      <c r="M1069" s="54"/>
      <c r="N1069" s="54"/>
      <c r="O1069" s="54"/>
      <c r="P1069" s="54"/>
      <c r="Q1069" s="54"/>
      <c r="R1069" s="54"/>
      <c r="S1069" s="54"/>
      <c r="T1069" s="54"/>
      <c r="U1069" s="54"/>
      <c r="V1069" s="54"/>
      <c r="W1069" s="54"/>
      <c r="X1069" s="54"/>
      <c r="Y1069" s="54"/>
      <c r="Z1069" s="54"/>
      <c r="AA1069" s="54"/>
      <c r="AB1069" s="54"/>
      <c r="AC1069" s="54"/>
      <c r="AD1069" s="54"/>
      <c r="AE1069" s="54"/>
    </row>
    <row r="1070" customFormat="false" ht="26.85" hidden="false" customHeight="false" outlineLevel="0" collapsed="false">
      <c r="A1070" s="54"/>
      <c r="B1070" s="228" t="s">
        <v>2090</v>
      </c>
      <c r="C1070" s="229" t="n">
        <v>91928</v>
      </c>
      <c r="D1070" s="228" t="s">
        <v>172</v>
      </c>
      <c r="E1070" s="228" t="s">
        <v>1404</v>
      </c>
      <c r="F1070" s="258" t="s">
        <v>216</v>
      </c>
      <c r="G1070" s="255" t="n">
        <v>16</v>
      </c>
      <c r="H1070" s="232" t="n">
        <f aca="false">TRUNC(L1070*(1-$C$13),2)</f>
        <v>7</v>
      </c>
      <c r="I1070" s="233" t="n">
        <f aca="false">TRUNC((H1070*(1+'DADOS GERAIS'!C$19)),2)</f>
        <v>8.76</v>
      </c>
      <c r="J1070" s="233" t="n">
        <f aca="false">TRUNC(G1070*I1070,2)</f>
        <v>140.16</v>
      </c>
      <c r="K1070" s="234" t="n">
        <f aca="false">J1070/$J$1092</f>
        <v>1.28516634052086E-005</v>
      </c>
      <c r="L1070" s="54" t="n">
        <v>7</v>
      </c>
      <c r="M1070" s="54"/>
      <c r="N1070" s="54"/>
      <c r="O1070" s="54"/>
      <c r="P1070" s="54"/>
      <c r="Q1070" s="54"/>
      <c r="R1070" s="54"/>
      <c r="S1070" s="54"/>
      <c r="T1070" s="54"/>
      <c r="U1070" s="54"/>
      <c r="V1070" s="54"/>
      <c r="W1070" s="54"/>
      <c r="X1070" s="54"/>
      <c r="Y1070" s="54"/>
      <c r="Z1070" s="54"/>
      <c r="AA1070" s="54"/>
      <c r="AB1070" s="54"/>
      <c r="AC1070" s="54"/>
      <c r="AD1070" s="54"/>
      <c r="AE1070" s="54"/>
    </row>
    <row r="1071" customFormat="false" ht="26.85" hidden="false" customHeight="false" outlineLevel="0" collapsed="false">
      <c r="A1071" s="54"/>
      <c r="B1071" s="228" t="s">
        <v>2091</v>
      </c>
      <c r="C1071" s="229" t="n">
        <v>91926</v>
      </c>
      <c r="D1071" s="228" t="s">
        <v>172</v>
      </c>
      <c r="E1071" s="228" t="s">
        <v>1402</v>
      </c>
      <c r="F1071" s="258" t="s">
        <v>216</v>
      </c>
      <c r="G1071" s="255" t="n">
        <v>16</v>
      </c>
      <c r="H1071" s="232" t="n">
        <f aca="false">TRUNC(L1071*(1-$C$13),2)</f>
        <v>4.53</v>
      </c>
      <c r="I1071" s="233" t="n">
        <f aca="false">TRUNC((H1071*(1+'DADOS GERAIS'!C$19)),2)</f>
        <v>5.67</v>
      </c>
      <c r="J1071" s="233" t="n">
        <f aca="false">TRUNC(G1071*I1071,2)</f>
        <v>90.72</v>
      </c>
      <c r="K1071" s="234" t="n">
        <f aca="false">J1071/$J$1092</f>
        <v>8.31837117665902E-006</v>
      </c>
      <c r="L1071" s="54" t="n">
        <v>4.53</v>
      </c>
      <c r="M1071" s="54"/>
      <c r="N1071" s="54"/>
      <c r="O1071" s="54"/>
      <c r="P1071" s="54"/>
      <c r="Q1071" s="54"/>
      <c r="R1071" s="54"/>
      <c r="S1071" s="54"/>
      <c r="T1071" s="54"/>
      <c r="U1071" s="54"/>
      <c r="V1071" s="54"/>
      <c r="W1071" s="54"/>
      <c r="X1071" s="54"/>
      <c r="Y1071" s="54"/>
      <c r="Z1071" s="54"/>
      <c r="AA1071" s="54"/>
      <c r="AB1071" s="54"/>
      <c r="AC1071" s="54"/>
      <c r="AD1071" s="54"/>
      <c r="AE1071" s="54"/>
    </row>
    <row r="1072" customFormat="false" ht="14.25" hidden="false" customHeight="false" outlineLevel="0" collapsed="false">
      <c r="A1072" s="54"/>
      <c r="B1072" s="222" t="s">
        <v>2092</v>
      </c>
      <c r="C1072" s="222"/>
      <c r="D1072" s="222"/>
      <c r="E1072" s="222" t="s">
        <v>2093</v>
      </c>
      <c r="F1072" s="222"/>
      <c r="G1072" s="223"/>
      <c r="H1072" s="224"/>
      <c r="I1072" s="222"/>
      <c r="J1072" s="225" t="n">
        <f aca="false">SUM(J1073:J1081)</f>
        <v>1207.29</v>
      </c>
      <c r="K1072" s="239" t="n">
        <f aca="false">J1072/$J$1092</f>
        <v>0.000110699805311604</v>
      </c>
      <c r="L1072" s="54"/>
      <c r="M1072" s="54"/>
      <c r="N1072" s="54"/>
      <c r="O1072" s="54"/>
      <c r="P1072" s="54"/>
      <c r="Q1072" s="54"/>
      <c r="R1072" s="54"/>
      <c r="S1072" s="54"/>
      <c r="T1072" s="54"/>
      <c r="U1072" s="54"/>
      <c r="V1072" s="54"/>
      <c r="W1072" s="54"/>
      <c r="X1072" s="54"/>
      <c r="Y1072" s="54"/>
      <c r="Z1072" s="54"/>
      <c r="AA1072" s="54"/>
      <c r="AB1072" s="54"/>
      <c r="AC1072" s="54"/>
      <c r="AD1072" s="54"/>
      <c r="AE1072" s="54"/>
    </row>
    <row r="1073" customFormat="false" ht="26.85" hidden="false" customHeight="false" outlineLevel="0" collapsed="false">
      <c r="A1073" s="54"/>
      <c r="B1073" s="228" t="s">
        <v>2094</v>
      </c>
      <c r="C1073" s="229" t="n">
        <v>93009</v>
      </c>
      <c r="D1073" s="228" t="s">
        <v>172</v>
      </c>
      <c r="E1073" s="228" t="s">
        <v>2086</v>
      </c>
      <c r="F1073" s="258" t="s">
        <v>216</v>
      </c>
      <c r="G1073" s="255" t="n">
        <v>3</v>
      </c>
      <c r="H1073" s="232" t="n">
        <f aca="false">TRUNC(L1073*(1-$C$13),2)</f>
        <v>36.1</v>
      </c>
      <c r="I1073" s="233" t="n">
        <f aca="false">TRUNC((H1073*(1+'DADOS GERAIS'!C$19)),2)</f>
        <v>45.2</v>
      </c>
      <c r="J1073" s="233" t="n">
        <f aca="false">TRUNC(G1073*I1073,2)</f>
        <v>135.6</v>
      </c>
      <c r="K1073" s="234" t="n">
        <f aca="false">J1073/$J$1092</f>
        <v>1.24335442190803E-005</v>
      </c>
      <c r="L1073" s="54" t="n">
        <v>36.1</v>
      </c>
      <c r="M1073" s="54"/>
      <c r="N1073" s="54"/>
      <c r="O1073" s="54"/>
      <c r="P1073" s="54"/>
      <c r="Q1073" s="54"/>
      <c r="R1073" s="54"/>
      <c r="S1073" s="54"/>
      <c r="T1073" s="54"/>
      <c r="U1073" s="54"/>
      <c r="V1073" s="54"/>
      <c r="W1073" s="54"/>
      <c r="X1073" s="54"/>
      <c r="Y1073" s="54"/>
      <c r="Z1073" s="54"/>
      <c r="AA1073" s="54"/>
      <c r="AB1073" s="54"/>
      <c r="AC1073" s="54"/>
      <c r="AD1073" s="54"/>
      <c r="AE1073" s="54"/>
    </row>
    <row r="1074" customFormat="false" ht="26.85" hidden="false" customHeight="false" outlineLevel="0" collapsed="false">
      <c r="A1074" s="54"/>
      <c r="B1074" s="228" t="s">
        <v>2095</v>
      </c>
      <c r="C1074" s="229" t="n">
        <v>103986</v>
      </c>
      <c r="D1074" s="228" t="s">
        <v>172</v>
      </c>
      <c r="E1074" s="228" t="s">
        <v>1019</v>
      </c>
      <c r="F1074" s="258" t="s">
        <v>174</v>
      </c>
      <c r="G1074" s="255" t="n">
        <v>1</v>
      </c>
      <c r="H1074" s="232" t="n">
        <f aca="false">TRUNC(L1074*(1-$C$13),2)</f>
        <v>31.5</v>
      </c>
      <c r="I1074" s="233" t="n">
        <f aca="false">TRUNC((H1074*(1+'DADOS GERAIS'!C$19)),2)</f>
        <v>39.44</v>
      </c>
      <c r="J1074" s="233" t="n">
        <f aca="false">TRUNC(G1074*I1074,2)</f>
        <v>39.44</v>
      </c>
      <c r="K1074" s="234" t="n">
        <f aca="false">J1074/$J$1092</f>
        <v>3.61636418879444E-006</v>
      </c>
      <c r="L1074" s="54" t="n">
        <v>31.5</v>
      </c>
      <c r="M1074" s="54"/>
      <c r="N1074" s="54"/>
      <c r="O1074" s="54"/>
      <c r="P1074" s="54"/>
      <c r="Q1074" s="54"/>
      <c r="R1074" s="54"/>
      <c r="S1074" s="54"/>
      <c r="T1074" s="54"/>
      <c r="U1074" s="54"/>
      <c r="V1074" s="54"/>
      <c r="W1074" s="54"/>
      <c r="X1074" s="54"/>
      <c r="Y1074" s="54"/>
      <c r="Z1074" s="54"/>
      <c r="AA1074" s="54"/>
      <c r="AB1074" s="54"/>
      <c r="AC1074" s="54"/>
      <c r="AD1074" s="54"/>
      <c r="AE1074" s="54"/>
    </row>
    <row r="1075" customFormat="false" ht="14.25" hidden="false" customHeight="false" outlineLevel="0" collapsed="false">
      <c r="A1075" s="54"/>
      <c r="B1075" s="228" t="s">
        <v>2096</v>
      </c>
      <c r="C1075" s="229" t="n">
        <v>59673</v>
      </c>
      <c r="D1075" s="228" t="s">
        <v>453</v>
      </c>
      <c r="E1075" s="228" t="s">
        <v>2089</v>
      </c>
      <c r="F1075" s="230" t="s">
        <v>811</v>
      </c>
      <c r="G1075" s="255" t="n">
        <v>1</v>
      </c>
      <c r="H1075" s="232" t="n">
        <f aca="false">TRUNC(L1075*(1-$C$13),2)</f>
        <v>9.69</v>
      </c>
      <c r="I1075" s="233" t="n">
        <f aca="false">TRUNC((H1075*(1+'DADOS GERAIS'!C$19)),2)</f>
        <v>12.13</v>
      </c>
      <c r="J1075" s="233" t="n">
        <f aca="false">TRUNC(G1075*I1075,2)</f>
        <v>12.13</v>
      </c>
      <c r="K1075" s="234" t="n">
        <f aca="false">J1075/$J$1092</f>
        <v>1.11223371222304E-006</v>
      </c>
      <c r="L1075" s="54" t="n">
        <v>9.69</v>
      </c>
      <c r="M1075" s="54"/>
      <c r="N1075" s="54"/>
      <c r="O1075" s="54"/>
      <c r="P1075" s="54"/>
      <c r="Q1075" s="54"/>
      <c r="R1075" s="54"/>
      <c r="S1075" s="54"/>
      <c r="T1075" s="54"/>
      <c r="U1075" s="54"/>
      <c r="V1075" s="54"/>
      <c r="W1075" s="54"/>
      <c r="X1075" s="54"/>
      <c r="Y1075" s="54"/>
      <c r="Z1075" s="54"/>
      <c r="AA1075" s="54"/>
      <c r="AB1075" s="54"/>
      <c r="AC1075" s="54"/>
      <c r="AD1075" s="54"/>
      <c r="AE1075" s="54"/>
    </row>
    <row r="1076" customFormat="false" ht="26.85" hidden="false" customHeight="false" outlineLevel="0" collapsed="false">
      <c r="A1076" s="54"/>
      <c r="B1076" s="228" t="s">
        <v>2097</v>
      </c>
      <c r="C1076" s="229" t="n">
        <v>95728</v>
      </c>
      <c r="D1076" s="228" t="s">
        <v>172</v>
      </c>
      <c r="E1076" s="228" t="s">
        <v>1903</v>
      </c>
      <c r="F1076" s="258" t="s">
        <v>216</v>
      </c>
      <c r="G1076" s="255" t="n">
        <v>9</v>
      </c>
      <c r="H1076" s="232" t="n">
        <f aca="false">TRUNC(L1076*(1-$C$13),2)</f>
        <v>22.45</v>
      </c>
      <c r="I1076" s="233" t="n">
        <f aca="false">TRUNC((H1076*(1+'DADOS GERAIS'!C$19)),2)</f>
        <v>28.11</v>
      </c>
      <c r="J1076" s="233" t="n">
        <f aca="false">TRUNC(G1076*I1076,2)</f>
        <v>252.99</v>
      </c>
      <c r="K1076" s="234" t="n">
        <f aca="false">J1076/$J$1092</f>
        <v>2.31973624777664E-005</v>
      </c>
      <c r="L1076" s="54" t="n">
        <v>22.45</v>
      </c>
      <c r="M1076" s="54"/>
      <c r="N1076" s="54"/>
      <c r="O1076" s="54"/>
      <c r="P1076" s="54"/>
      <c r="Q1076" s="54"/>
      <c r="R1076" s="54"/>
      <c r="S1076" s="54"/>
      <c r="T1076" s="54"/>
      <c r="U1076" s="54"/>
      <c r="V1076" s="54"/>
      <c r="W1076" s="54"/>
      <c r="X1076" s="54"/>
      <c r="Y1076" s="54"/>
      <c r="Z1076" s="54"/>
      <c r="AA1076" s="54"/>
      <c r="AB1076" s="54"/>
      <c r="AC1076" s="54"/>
      <c r="AD1076" s="54"/>
      <c r="AE1076" s="54"/>
    </row>
    <row r="1077" customFormat="false" ht="14.25" hidden="false" customHeight="false" outlineLevel="0" collapsed="false">
      <c r="A1077" s="54"/>
      <c r="B1077" s="228" t="s">
        <v>2098</v>
      </c>
      <c r="C1077" s="229" t="n">
        <v>59111</v>
      </c>
      <c r="D1077" s="228" t="s">
        <v>453</v>
      </c>
      <c r="E1077" s="228" t="s">
        <v>1998</v>
      </c>
      <c r="F1077" s="230" t="s">
        <v>174</v>
      </c>
      <c r="G1077" s="255" t="n">
        <v>6</v>
      </c>
      <c r="H1077" s="232" t="n">
        <f aca="false">TRUNC(L1077*(1-$C$13),2)</f>
        <v>61.94</v>
      </c>
      <c r="I1077" s="233" t="n">
        <f aca="false">TRUNC((H1077*(1+'DADOS GERAIS'!C$19)),2)</f>
        <v>77.56</v>
      </c>
      <c r="J1077" s="233" t="n">
        <f aca="false">TRUNC(G1077*I1077,2)</f>
        <v>465.36</v>
      </c>
      <c r="K1077" s="234" t="n">
        <f aca="false">J1077/$J$1092</f>
        <v>4.26701632580472E-005</v>
      </c>
      <c r="L1077" s="54" t="n">
        <v>61.94</v>
      </c>
      <c r="M1077" s="54"/>
      <c r="N1077" s="54"/>
      <c r="O1077" s="54"/>
      <c r="P1077" s="54"/>
      <c r="Q1077" s="54"/>
      <c r="R1077" s="54"/>
      <c r="S1077" s="54"/>
      <c r="T1077" s="54"/>
      <c r="U1077" s="54"/>
      <c r="V1077" s="54"/>
      <c r="W1077" s="54"/>
      <c r="X1077" s="54"/>
      <c r="Y1077" s="54"/>
      <c r="Z1077" s="54"/>
      <c r="AA1077" s="54"/>
      <c r="AB1077" s="54"/>
      <c r="AC1077" s="54"/>
      <c r="AD1077" s="54"/>
      <c r="AE1077" s="54"/>
    </row>
    <row r="1078" customFormat="false" ht="26.85" hidden="false" customHeight="false" outlineLevel="0" collapsed="false">
      <c r="A1078" s="54"/>
      <c r="B1078" s="228" t="s">
        <v>2099</v>
      </c>
      <c r="C1078" s="229" t="n">
        <v>95741</v>
      </c>
      <c r="D1078" s="228" t="s">
        <v>172</v>
      </c>
      <c r="E1078" s="228" t="s">
        <v>1996</v>
      </c>
      <c r="F1078" s="258" t="s">
        <v>174</v>
      </c>
      <c r="G1078" s="255" t="n">
        <v>1</v>
      </c>
      <c r="H1078" s="232" t="n">
        <f aca="false">TRUNC(L1078*(1-$C$13),2)</f>
        <v>5.47</v>
      </c>
      <c r="I1078" s="233" t="n">
        <f aca="false">TRUNC((H1078*(1+'DADOS GERAIS'!C$19)),2)</f>
        <v>6.84</v>
      </c>
      <c r="J1078" s="233" t="n">
        <f aca="false">TRUNC(G1078*I1078,2)</f>
        <v>6.84</v>
      </c>
      <c r="K1078" s="234" t="n">
        <f aca="false">J1078/$J$1092</f>
        <v>6.27178779192545E-007</v>
      </c>
      <c r="L1078" s="54" t="n">
        <v>5.47</v>
      </c>
      <c r="M1078" s="54"/>
      <c r="N1078" s="54"/>
      <c r="O1078" s="54"/>
      <c r="P1078" s="54"/>
      <c r="Q1078" s="54"/>
      <c r="R1078" s="54"/>
      <c r="S1078" s="54"/>
      <c r="T1078" s="54"/>
      <c r="U1078" s="54"/>
      <c r="V1078" s="54"/>
      <c r="W1078" s="54"/>
      <c r="X1078" s="54"/>
      <c r="Y1078" s="54"/>
      <c r="Z1078" s="54"/>
      <c r="AA1078" s="54"/>
      <c r="AB1078" s="54"/>
      <c r="AC1078" s="54"/>
      <c r="AD1078" s="54"/>
      <c r="AE1078" s="54"/>
    </row>
    <row r="1079" customFormat="false" ht="26.85" hidden="false" customHeight="false" outlineLevel="0" collapsed="false">
      <c r="A1079" s="54"/>
      <c r="B1079" s="228" t="s">
        <v>2100</v>
      </c>
      <c r="C1079" s="229" t="n">
        <v>91974</v>
      </c>
      <c r="D1079" s="228" t="s">
        <v>172</v>
      </c>
      <c r="E1079" s="228" t="s">
        <v>2101</v>
      </c>
      <c r="F1079" s="258" t="s">
        <v>174</v>
      </c>
      <c r="G1079" s="255" t="n">
        <v>1</v>
      </c>
      <c r="H1079" s="232" t="n">
        <f aca="false">TRUNC(L1079*(1-$C$13),2)</f>
        <v>74.24</v>
      </c>
      <c r="I1079" s="233" t="n">
        <f aca="false">TRUNC((H1079*(1+'DADOS GERAIS'!C$19)),2)</f>
        <v>92.96</v>
      </c>
      <c r="J1079" s="233" t="n">
        <f aca="false">TRUNC(G1079*I1079,2)</f>
        <v>92.96</v>
      </c>
      <c r="K1079" s="234" t="n">
        <f aca="false">J1079/$J$1092</f>
        <v>8.52376305756418E-006</v>
      </c>
      <c r="L1079" s="54" t="n">
        <v>74.24</v>
      </c>
      <c r="M1079" s="54"/>
      <c r="N1079" s="54"/>
      <c r="O1079" s="54"/>
      <c r="P1079" s="54"/>
      <c r="Q1079" s="54"/>
      <c r="R1079" s="54"/>
      <c r="S1079" s="54"/>
      <c r="T1079" s="54"/>
      <c r="U1079" s="54"/>
      <c r="V1079" s="54"/>
      <c r="W1079" s="54"/>
      <c r="X1079" s="54"/>
      <c r="Y1079" s="54"/>
      <c r="Z1079" s="54"/>
      <c r="AA1079" s="54"/>
      <c r="AB1079" s="54"/>
      <c r="AC1079" s="54"/>
      <c r="AD1079" s="54"/>
      <c r="AE1079" s="54"/>
    </row>
    <row r="1080" customFormat="false" ht="26.85" hidden="false" customHeight="false" outlineLevel="0" collapsed="false">
      <c r="A1080" s="54"/>
      <c r="B1080" s="228" t="s">
        <v>2102</v>
      </c>
      <c r="C1080" s="229" t="n">
        <v>12793</v>
      </c>
      <c r="D1080" s="228" t="s">
        <v>1754</v>
      </c>
      <c r="E1080" s="228" t="s">
        <v>2029</v>
      </c>
      <c r="F1080" s="230" t="s">
        <v>756</v>
      </c>
      <c r="G1080" s="255" t="n">
        <v>1</v>
      </c>
      <c r="H1080" s="232" t="n">
        <f aca="false">TRUNC(L1080*(1-$C$13),2)</f>
        <v>128.44</v>
      </c>
      <c r="I1080" s="233" t="n">
        <f aca="false">TRUNC((H1080*(1+'DADOS GERAIS'!C$19)),2)</f>
        <v>160.83</v>
      </c>
      <c r="J1080" s="233" t="n">
        <f aca="false">TRUNC(G1080*I1080,2)</f>
        <v>160.83</v>
      </c>
      <c r="K1080" s="234" t="n">
        <f aca="false">J1080/$J$1092</f>
        <v>1.47469536633826E-005</v>
      </c>
      <c r="L1080" s="54" t="n">
        <v>128.44</v>
      </c>
      <c r="M1080" s="54"/>
      <c r="N1080" s="54"/>
      <c r="O1080" s="54"/>
      <c r="P1080" s="54"/>
      <c r="Q1080" s="54"/>
      <c r="R1080" s="54"/>
      <c r="S1080" s="54"/>
      <c r="T1080" s="54"/>
      <c r="U1080" s="54"/>
      <c r="V1080" s="54"/>
      <c r="W1080" s="54"/>
      <c r="X1080" s="54"/>
      <c r="Y1080" s="54"/>
      <c r="Z1080" s="54"/>
      <c r="AA1080" s="54"/>
      <c r="AB1080" s="54"/>
      <c r="AC1080" s="54"/>
      <c r="AD1080" s="54"/>
      <c r="AE1080" s="54"/>
    </row>
    <row r="1081" customFormat="false" ht="14.25" hidden="false" customHeight="false" outlineLevel="0" collapsed="false">
      <c r="A1081" s="54"/>
      <c r="B1081" s="228" t="s">
        <v>2103</v>
      </c>
      <c r="C1081" s="229" t="n">
        <v>12801</v>
      </c>
      <c r="D1081" s="228" t="s">
        <v>1754</v>
      </c>
      <c r="E1081" s="228" t="s">
        <v>2031</v>
      </c>
      <c r="F1081" s="230" t="s">
        <v>756</v>
      </c>
      <c r="G1081" s="255" t="n">
        <v>2</v>
      </c>
      <c r="H1081" s="232" t="n">
        <f aca="false">TRUNC(L1081*(1-$C$13),2)</f>
        <v>16.43</v>
      </c>
      <c r="I1081" s="233" t="n">
        <f aca="false">TRUNC((H1081*(1+'DADOS GERAIS'!C$19)),2)</f>
        <v>20.57</v>
      </c>
      <c r="J1081" s="233" t="n">
        <f aca="false">TRUNC(G1081*I1081,2)</f>
        <v>41.14</v>
      </c>
      <c r="K1081" s="234" t="n">
        <f aca="false">J1081/$J$1092</f>
        <v>3.77224195555282E-006</v>
      </c>
      <c r="L1081" s="54" t="n">
        <v>16.43</v>
      </c>
      <c r="M1081" s="54"/>
      <c r="N1081" s="54"/>
      <c r="O1081" s="54"/>
      <c r="P1081" s="54"/>
      <c r="Q1081" s="54"/>
      <c r="R1081" s="54"/>
      <c r="S1081" s="54"/>
      <c r="T1081" s="54"/>
      <c r="U1081" s="54"/>
      <c r="V1081" s="54"/>
      <c r="W1081" s="54"/>
      <c r="X1081" s="54"/>
      <c r="Y1081" s="54"/>
      <c r="Z1081" s="54"/>
      <c r="AA1081" s="54"/>
      <c r="AB1081" s="54"/>
      <c r="AC1081" s="54"/>
      <c r="AD1081" s="54"/>
      <c r="AE1081" s="54"/>
    </row>
    <row r="1082" customFormat="false" ht="14.25" hidden="false" customHeight="false" outlineLevel="0" collapsed="false">
      <c r="A1082" s="54"/>
      <c r="B1082" s="222" t="s">
        <v>2104</v>
      </c>
      <c r="C1082" s="222"/>
      <c r="D1082" s="222"/>
      <c r="E1082" s="222" t="s">
        <v>2093</v>
      </c>
      <c r="F1082" s="222"/>
      <c r="G1082" s="223"/>
      <c r="H1082" s="224"/>
      <c r="I1082" s="222"/>
      <c r="J1082" s="225" t="n">
        <f aca="false">SUM(J1083:J1085)</f>
        <v>6420.44</v>
      </c>
      <c r="K1082" s="239" t="n">
        <f aca="false">J1082/$J$1092</f>
        <v>0.000588708146356577</v>
      </c>
      <c r="L1082" s="54"/>
      <c r="M1082" s="54"/>
      <c r="N1082" s="54"/>
      <c r="O1082" s="54"/>
      <c r="P1082" s="54"/>
      <c r="Q1082" s="54"/>
      <c r="R1082" s="54"/>
      <c r="S1082" s="54"/>
      <c r="T1082" s="54"/>
      <c r="U1082" s="54"/>
      <c r="V1082" s="54"/>
      <c r="W1082" s="54"/>
      <c r="X1082" s="54"/>
      <c r="Y1082" s="54"/>
      <c r="Z1082" s="54"/>
      <c r="AA1082" s="54"/>
      <c r="AB1082" s="54"/>
      <c r="AC1082" s="54"/>
      <c r="AD1082" s="54"/>
      <c r="AE1082" s="54"/>
    </row>
    <row r="1083" customFormat="false" ht="14.25" hidden="false" customHeight="false" outlineLevel="0" collapsed="false">
      <c r="A1083" s="54"/>
      <c r="B1083" s="228" t="s">
        <v>2105</v>
      </c>
      <c r="C1083" s="229" t="n">
        <v>96977</v>
      </c>
      <c r="D1083" s="228" t="s">
        <v>172</v>
      </c>
      <c r="E1083" s="228" t="s">
        <v>1926</v>
      </c>
      <c r="F1083" s="258" t="s">
        <v>216</v>
      </c>
      <c r="G1083" s="255" t="n">
        <v>65</v>
      </c>
      <c r="H1083" s="232" t="n">
        <f aca="false">TRUNC(L1083*(1-$C$13),2)</f>
        <v>59.71</v>
      </c>
      <c r="I1083" s="233" t="n">
        <f aca="false">TRUNC((H1083*(1+'DADOS GERAIS'!C$19)),2)</f>
        <v>74.76</v>
      </c>
      <c r="J1083" s="233" t="n">
        <f aca="false">TRUNC(G1083*I1083,2)</f>
        <v>4859.4</v>
      </c>
      <c r="K1083" s="234" t="n">
        <f aca="false">J1083/$J$1092</f>
        <v>0.000445572011638634</v>
      </c>
      <c r="L1083" s="54" t="n">
        <v>59.71</v>
      </c>
      <c r="M1083" s="54"/>
      <c r="N1083" s="54"/>
      <c r="O1083" s="54"/>
      <c r="P1083" s="54"/>
      <c r="Q1083" s="54"/>
      <c r="R1083" s="54"/>
      <c r="S1083" s="54"/>
      <c r="T1083" s="54"/>
      <c r="U1083" s="54"/>
      <c r="V1083" s="54"/>
      <c r="W1083" s="54"/>
      <c r="X1083" s="54"/>
      <c r="Y1083" s="54"/>
      <c r="Z1083" s="54"/>
      <c r="AA1083" s="54"/>
      <c r="AB1083" s="54"/>
      <c r="AC1083" s="54"/>
      <c r="AD1083" s="54"/>
      <c r="AE1083" s="54"/>
    </row>
    <row r="1084" customFormat="false" ht="14.25" hidden="false" customHeight="false" outlineLevel="0" collapsed="false">
      <c r="A1084" s="54"/>
      <c r="B1084" s="228" t="s">
        <v>2106</v>
      </c>
      <c r="C1084" s="229" t="n">
        <v>171075</v>
      </c>
      <c r="D1084" s="228" t="s">
        <v>1771</v>
      </c>
      <c r="E1084" s="228" t="s">
        <v>2107</v>
      </c>
      <c r="F1084" s="230" t="s">
        <v>756</v>
      </c>
      <c r="G1084" s="255" t="n">
        <v>26</v>
      </c>
      <c r="H1084" s="232" t="n">
        <f aca="false">TRUNC(L1084*(1-$C$13),2)</f>
        <v>13.96</v>
      </c>
      <c r="I1084" s="233" t="n">
        <f aca="false">TRUNC((H1084*(1+'DADOS GERAIS'!C$19)),2)</f>
        <v>17.48</v>
      </c>
      <c r="J1084" s="233" t="n">
        <f aca="false">TRUNC(G1084*I1084,2)</f>
        <v>454.48</v>
      </c>
      <c r="K1084" s="234" t="n">
        <f aca="false">J1084/$J$1092</f>
        <v>4.16725455507936E-005</v>
      </c>
      <c r="L1084" s="54" t="n">
        <v>13.96</v>
      </c>
      <c r="M1084" s="54"/>
      <c r="N1084" s="54"/>
      <c r="O1084" s="54"/>
      <c r="P1084" s="54"/>
      <c r="Q1084" s="54"/>
      <c r="R1084" s="54"/>
      <c r="S1084" s="54"/>
      <c r="T1084" s="54"/>
      <c r="U1084" s="54"/>
      <c r="V1084" s="54"/>
      <c r="W1084" s="54"/>
      <c r="X1084" s="54"/>
      <c r="Y1084" s="54"/>
      <c r="Z1084" s="54"/>
      <c r="AA1084" s="54"/>
      <c r="AB1084" s="54"/>
      <c r="AC1084" s="54"/>
      <c r="AD1084" s="54"/>
      <c r="AE1084" s="54"/>
    </row>
    <row r="1085" customFormat="false" ht="14.25" hidden="false" customHeight="false" outlineLevel="0" collapsed="false">
      <c r="A1085" s="54"/>
      <c r="B1085" s="228" t="s">
        <v>2108</v>
      </c>
      <c r="C1085" s="229" t="n">
        <v>71036</v>
      </c>
      <c r="D1085" s="228" t="s">
        <v>727</v>
      </c>
      <c r="E1085" s="228" t="s">
        <v>2109</v>
      </c>
      <c r="F1085" s="230" t="s">
        <v>1802</v>
      </c>
      <c r="G1085" s="255" t="n">
        <v>26</v>
      </c>
      <c r="H1085" s="232" t="n">
        <f aca="false">TRUNC(L1085*(1-$C$13),2)</f>
        <v>33.99</v>
      </c>
      <c r="I1085" s="233" t="n">
        <f aca="false">TRUNC((H1085*(1+'DADOS GERAIS'!C$19)),2)</f>
        <v>42.56</v>
      </c>
      <c r="J1085" s="233" t="n">
        <f aca="false">TRUNC(G1085*I1085,2)</f>
        <v>1106.56</v>
      </c>
      <c r="K1085" s="234" t="n">
        <f aca="false">J1085/$J$1092</f>
        <v>0.00010146358916715</v>
      </c>
      <c r="L1085" s="54" t="n">
        <v>33.99</v>
      </c>
      <c r="M1085" s="54"/>
      <c r="N1085" s="54"/>
      <c r="O1085" s="54"/>
      <c r="P1085" s="54"/>
      <c r="Q1085" s="54"/>
      <c r="R1085" s="54"/>
      <c r="S1085" s="54"/>
      <c r="T1085" s="54"/>
      <c r="U1085" s="54"/>
      <c r="V1085" s="54"/>
      <c r="W1085" s="54"/>
      <c r="X1085" s="54"/>
      <c r="Y1085" s="54"/>
      <c r="Z1085" s="54"/>
      <c r="AA1085" s="54"/>
      <c r="AB1085" s="54"/>
      <c r="AC1085" s="54"/>
      <c r="AD1085" s="54"/>
      <c r="AE1085" s="54"/>
    </row>
    <row r="1086" customFormat="false" ht="14.25" hidden="false" customHeight="false" outlineLevel="0" collapsed="false">
      <c r="A1086" s="54"/>
      <c r="B1086" s="222" t="s">
        <v>2110</v>
      </c>
      <c r="C1086" s="222"/>
      <c r="D1086" s="222"/>
      <c r="E1086" s="222" t="s">
        <v>2111</v>
      </c>
      <c r="F1086" s="222"/>
      <c r="G1086" s="223"/>
      <c r="H1086" s="224"/>
      <c r="I1086" s="222"/>
      <c r="J1086" s="225" t="n">
        <f aca="false">SUM(J1087:J1089)</f>
        <v>105888.52</v>
      </c>
      <c r="K1086" s="239" t="n">
        <f aca="false">J1086/$J$1092</f>
        <v>0.00970921530761775</v>
      </c>
      <c r="L1086" s="54"/>
      <c r="M1086" s="54"/>
      <c r="N1086" s="54"/>
      <c r="O1086" s="54"/>
      <c r="P1086" s="54"/>
      <c r="Q1086" s="54"/>
      <c r="R1086" s="54"/>
      <c r="S1086" s="54"/>
      <c r="T1086" s="54"/>
      <c r="U1086" s="54"/>
      <c r="V1086" s="54"/>
      <c r="W1086" s="54"/>
      <c r="X1086" s="54"/>
      <c r="Y1086" s="54"/>
      <c r="Z1086" s="54"/>
      <c r="AA1086" s="54"/>
      <c r="AB1086" s="54"/>
      <c r="AC1086" s="54"/>
      <c r="AD1086" s="54"/>
      <c r="AE1086" s="54"/>
    </row>
    <row r="1087" customFormat="false" ht="26.85" hidden="false" customHeight="false" outlineLevel="0" collapsed="false">
      <c r="A1087" s="54"/>
      <c r="B1087" s="228" t="s">
        <v>2112</v>
      </c>
      <c r="C1087" s="229" t="n">
        <v>103272</v>
      </c>
      <c r="D1087" s="228" t="s">
        <v>172</v>
      </c>
      <c r="E1087" s="228" t="s">
        <v>2113</v>
      </c>
      <c r="F1087" s="258" t="s">
        <v>174</v>
      </c>
      <c r="G1087" s="255" t="n">
        <v>1</v>
      </c>
      <c r="H1087" s="232" t="n">
        <f aca="false">TRUNC(L1087*(1-$C$13),2)</f>
        <v>12976.81</v>
      </c>
      <c r="I1087" s="233" t="n">
        <f aca="false">TRUNC((H1087*(1+'DADOS GERAIS'!C$20)),2)</f>
        <v>15154.96</v>
      </c>
      <c r="J1087" s="233" t="n">
        <f aca="false">TRUNC(G1087*I1087,2)</f>
        <v>15154.96</v>
      </c>
      <c r="K1087" s="234" t="n">
        <f aca="false">J1087/$J$1092</f>
        <v>0.00138960077653682</v>
      </c>
      <c r="L1087" s="54" t="n">
        <v>12976.81</v>
      </c>
      <c r="M1087" s="54"/>
      <c r="N1087" s="54"/>
      <c r="O1087" s="54"/>
      <c r="P1087" s="54"/>
      <c r="Q1087" s="54"/>
      <c r="R1087" s="54"/>
      <c r="S1087" s="54"/>
      <c r="T1087" s="54"/>
      <c r="U1087" s="54"/>
      <c r="V1087" s="54"/>
      <c r="W1087" s="54"/>
      <c r="X1087" s="54"/>
      <c r="Y1087" s="54"/>
      <c r="Z1087" s="54"/>
      <c r="AA1087" s="54"/>
      <c r="AB1087" s="54"/>
      <c r="AC1087" s="54"/>
      <c r="AD1087" s="54"/>
      <c r="AE1087" s="54"/>
    </row>
    <row r="1088" customFormat="false" ht="26.85" hidden="false" customHeight="false" outlineLevel="0" collapsed="false">
      <c r="A1088" s="54"/>
      <c r="B1088" s="228" t="s">
        <v>2114</v>
      </c>
      <c r="C1088" s="229" t="n">
        <v>103274</v>
      </c>
      <c r="D1088" s="228" t="s">
        <v>172</v>
      </c>
      <c r="E1088" s="228" t="s">
        <v>2115</v>
      </c>
      <c r="F1088" s="258" t="s">
        <v>174</v>
      </c>
      <c r="G1088" s="255" t="n">
        <v>2</v>
      </c>
      <c r="H1088" s="232" t="n">
        <f aca="false">TRUNC(L1088*(1-$C$13),2)</f>
        <v>15309.98</v>
      </c>
      <c r="I1088" s="233" t="n">
        <f aca="false">TRUNC((H1088*(1+'DADOS GERAIS'!C$20)),2)</f>
        <v>17879.75</v>
      </c>
      <c r="J1088" s="233" t="n">
        <f aca="false">TRUNC(G1088*I1088,2)</f>
        <v>35759.5</v>
      </c>
      <c r="K1088" s="234" t="n">
        <f aca="false">J1088/$J$1092</f>
        <v>0.00327888882376255</v>
      </c>
      <c r="L1088" s="54" t="n">
        <v>15309.98</v>
      </c>
      <c r="M1088" s="54"/>
      <c r="N1088" s="54"/>
      <c r="O1088" s="54"/>
      <c r="P1088" s="54"/>
      <c r="Q1088" s="54"/>
      <c r="R1088" s="54"/>
      <c r="S1088" s="54"/>
      <c r="T1088" s="54"/>
      <c r="U1088" s="54"/>
      <c r="V1088" s="54"/>
      <c r="W1088" s="54"/>
      <c r="X1088" s="54"/>
      <c r="Y1088" s="54"/>
      <c r="Z1088" s="54"/>
      <c r="AA1088" s="54"/>
      <c r="AB1088" s="54"/>
      <c r="AC1088" s="54"/>
      <c r="AD1088" s="54"/>
      <c r="AE1088" s="54"/>
    </row>
    <row r="1089" customFormat="false" ht="26.85" hidden="false" customHeight="false" outlineLevel="0" collapsed="false">
      <c r="A1089" s="54"/>
      <c r="B1089" s="228" t="s">
        <v>2116</v>
      </c>
      <c r="C1089" s="229" t="n">
        <v>103265</v>
      </c>
      <c r="D1089" s="228" t="s">
        <v>172</v>
      </c>
      <c r="E1089" s="228" t="s">
        <v>2117</v>
      </c>
      <c r="F1089" s="258" t="s">
        <v>174</v>
      </c>
      <c r="G1089" s="255" t="n">
        <v>2</v>
      </c>
      <c r="H1089" s="232" t="n">
        <f aca="false">TRUNC(L1089*(1-$C$13),2)</f>
        <v>23536.45</v>
      </c>
      <c r="I1089" s="233" t="n">
        <f aca="false">TRUNC((H1089*(1+'DADOS GERAIS'!C$20)),2)</f>
        <v>27487.03</v>
      </c>
      <c r="J1089" s="233" t="n">
        <f aca="false">TRUNC(G1089*I1089,2)</f>
        <v>54974.06</v>
      </c>
      <c r="K1089" s="234" t="n">
        <f aca="false">J1089/$J$1092</f>
        <v>0.00504072570731838</v>
      </c>
      <c r="L1089" s="54" t="n">
        <v>23536.45</v>
      </c>
      <c r="M1089" s="54"/>
      <c r="N1089" s="54"/>
      <c r="O1089" s="54"/>
      <c r="P1089" s="54"/>
      <c r="Q1089" s="54"/>
      <c r="R1089" s="54"/>
      <c r="S1089" s="54"/>
      <c r="T1089" s="54"/>
      <c r="U1089" s="54"/>
      <c r="V1089" s="54"/>
      <c r="W1089" s="54"/>
      <c r="X1089" s="54"/>
      <c r="Y1089" s="54"/>
      <c r="Z1089" s="54"/>
      <c r="AA1089" s="54"/>
      <c r="AB1089" s="54"/>
      <c r="AC1089" s="54"/>
      <c r="AD1089" s="54"/>
      <c r="AE1089" s="54"/>
    </row>
    <row r="1090" customFormat="false" ht="14.25" hidden="false" customHeight="false" outlineLevel="0" collapsed="false">
      <c r="A1090" s="54"/>
      <c r="B1090" s="260"/>
      <c r="C1090" s="260"/>
      <c r="D1090" s="260"/>
      <c r="E1090" s="260"/>
      <c r="F1090" s="260"/>
      <c r="G1090" s="261"/>
      <c r="H1090" s="260"/>
      <c r="I1090" s="260"/>
      <c r="J1090" s="260"/>
      <c r="K1090" s="260"/>
      <c r="L1090" s="54"/>
      <c r="M1090" s="54"/>
      <c r="N1090" s="54"/>
      <c r="O1090" s="54"/>
      <c r="P1090" s="54"/>
      <c r="Q1090" s="54"/>
      <c r="R1090" s="54"/>
      <c r="S1090" s="54"/>
      <c r="T1090" s="54"/>
      <c r="U1090" s="54"/>
      <c r="V1090" s="54"/>
      <c r="W1090" s="54"/>
      <c r="X1090" s="54"/>
      <c r="Y1090" s="54"/>
      <c r="Z1090" s="54"/>
      <c r="AA1090" s="54"/>
      <c r="AB1090" s="54"/>
      <c r="AC1090" s="54"/>
      <c r="AD1090" s="54"/>
      <c r="AE1090" s="54"/>
    </row>
    <row r="1091" customFormat="false" ht="14.25" hidden="false" customHeight="false" outlineLevel="0" collapsed="false">
      <c r="A1091" s="54"/>
      <c r="B1091" s="262"/>
      <c r="C1091" s="262"/>
      <c r="D1091" s="262"/>
      <c r="E1091" s="262"/>
      <c r="F1091" s="262"/>
      <c r="G1091" s="263"/>
      <c r="H1091" s="262"/>
      <c r="I1091" s="262"/>
      <c r="J1091" s="262"/>
      <c r="K1091" s="262"/>
      <c r="L1091" s="54"/>
      <c r="M1091" s="54"/>
      <c r="N1091" s="54"/>
      <c r="O1091" s="54"/>
      <c r="P1091" s="54"/>
      <c r="Q1091" s="54"/>
      <c r="R1091" s="54"/>
      <c r="S1091" s="54"/>
      <c r="T1091" s="54"/>
      <c r="U1091" s="54"/>
      <c r="V1091" s="54"/>
      <c r="W1091" s="54"/>
      <c r="X1091" s="54"/>
      <c r="Y1091" s="54"/>
      <c r="Z1091" s="54"/>
      <c r="AA1091" s="54"/>
      <c r="AB1091" s="54"/>
      <c r="AC1091" s="54"/>
      <c r="AD1091" s="54"/>
      <c r="AE1091" s="54"/>
    </row>
    <row r="1092" customFormat="false" ht="14.25" hidden="false" customHeight="false" outlineLevel="0" collapsed="false">
      <c r="A1092" s="54"/>
      <c r="B1092" s="260"/>
      <c r="C1092" s="260"/>
      <c r="D1092" s="260"/>
      <c r="E1092" s="264"/>
      <c r="F1092" s="260"/>
      <c r="G1092" s="261"/>
      <c r="H1092" s="260"/>
      <c r="I1092" s="265" t="s">
        <v>138</v>
      </c>
      <c r="J1092" s="266" t="n">
        <f aca="false">J18+J37+J89+J367+J383+J410+J415+J454+J464+J474+J484+J491+J493+J509+J513+J539+J706+J806+J830+J853+J870+J873</f>
        <v>10905981.24</v>
      </c>
      <c r="K1092" s="267"/>
      <c r="L1092" s="267"/>
      <c r="M1092" s="54"/>
      <c r="N1092" s="54"/>
      <c r="O1092" s="54"/>
      <c r="P1092" s="54"/>
      <c r="Q1092" s="54"/>
      <c r="R1092" s="54"/>
      <c r="S1092" s="54"/>
      <c r="T1092" s="54"/>
      <c r="U1092" s="54"/>
      <c r="V1092" s="54"/>
      <c r="W1092" s="54"/>
      <c r="X1092" s="54"/>
      <c r="Y1092" s="54"/>
      <c r="Z1092" s="54"/>
      <c r="AA1092" s="54"/>
      <c r="AB1092" s="54"/>
      <c r="AC1092" s="54"/>
      <c r="AD1092" s="54"/>
      <c r="AE1092" s="54"/>
    </row>
    <row r="1093" customFormat="false" ht="14.25" hidden="false" customHeight="false" outlineLevel="0" collapsed="false">
      <c r="A1093" s="54"/>
      <c r="B1093" s="260"/>
      <c r="C1093" s="260"/>
      <c r="D1093" s="260"/>
      <c r="E1093" s="264"/>
      <c r="F1093" s="260"/>
      <c r="G1093" s="261"/>
      <c r="H1093" s="260"/>
      <c r="I1093" s="268"/>
      <c r="J1093" s="269"/>
      <c r="K1093" s="269"/>
      <c r="L1093" s="54"/>
      <c r="M1093" s="54"/>
      <c r="N1093" s="54"/>
      <c r="O1093" s="54"/>
      <c r="P1093" s="54"/>
      <c r="Q1093" s="54"/>
      <c r="R1093" s="54"/>
      <c r="S1093" s="54"/>
      <c r="T1093" s="54"/>
      <c r="U1093" s="54"/>
      <c r="V1093" s="54"/>
      <c r="W1093" s="54"/>
      <c r="X1093" s="54"/>
      <c r="Y1093" s="54"/>
      <c r="Z1093" s="54"/>
      <c r="AA1093" s="54"/>
      <c r="AB1093" s="54"/>
      <c r="AC1093" s="54"/>
      <c r="AD1093" s="54"/>
      <c r="AE1093" s="54"/>
    </row>
    <row r="1094" customFormat="false" ht="14.25" hidden="false" customHeight="false" outlineLevel="0" collapsed="false">
      <c r="A1094" s="54"/>
      <c r="B1094" s="260"/>
      <c r="C1094" s="260"/>
      <c r="D1094" s="260"/>
      <c r="E1094" s="264"/>
      <c r="F1094" s="260"/>
      <c r="G1094" s="261"/>
      <c r="H1094" s="260"/>
      <c r="I1094" s="268"/>
      <c r="J1094" s="260"/>
      <c r="K1094" s="260"/>
      <c r="L1094" s="54"/>
      <c r="M1094" s="54"/>
      <c r="N1094" s="54"/>
      <c r="O1094" s="54"/>
      <c r="P1094" s="54"/>
      <c r="Q1094" s="54"/>
      <c r="R1094" s="54"/>
      <c r="S1094" s="54"/>
      <c r="T1094" s="54"/>
      <c r="U1094" s="54"/>
      <c r="V1094" s="54"/>
      <c r="W1094" s="54"/>
      <c r="X1094" s="54"/>
      <c r="Y1094" s="54"/>
      <c r="Z1094" s="54"/>
      <c r="AA1094" s="54"/>
      <c r="AB1094" s="54"/>
      <c r="AC1094" s="54"/>
      <c r="AD1094" s="54"/>
      <c r="AE1094" s="54"/>
    </row>
    <row r="1095" customFormat="false" ht="14.25" hidden="false" customHeight="false" outlineLevel="0" collapsed="false">
      <c r="A1095" s="54"/>
      <c r="B1095" s="54"/>
      <c r="C1095" s="54"/>
      <c r="D1095" s="54"/>
      <c r="E1095" s="54"/>
      <c r="F1095" s="54"/>
      <c r="G1095" s="270"/>
      <c r="H1095" s="54"/>
      <c r="I1095" s="54"/>
      <c r="J1095" s="54"/>
      <c r="K1095" s="54"/>
      <c r="L1095" s="54"/>
      <c r="M1095" s="54"/>
      <c r="N1095" s="54"/>
      <c r="O1095" s="54"/>
      <c r="P1095" s="54"/>
      <c r="Q1095" s="54"/>
      <c r="R1095" s="54"/>
      <c r="S1095" s="54"/>
      <c r="T1095" s="54"/>
      <c r="U1095" s="54"/>
      <c r="V1095" s="54"/>
      <c r="W1095" s="54"/>
      <c r="X1095" s="54"/>
      <c r="Y1095" s="54"/>
      <c r="Z1095" s="54"/>
      <c r="AA1095" s="54"/>
      <c r="AB1095" s="54"/>
      <c r="AC1095" s="54"/>
      <c r="AD1095" s="54"/>
      <c r="AE1095" s="54"/>
    </row>
    <row r="1096" customFormat="false" ht="14.25" hidden="false" customHeight="false" outlineLevel="0" collapsed="false">
      <c r="A1096" s="54"/>
      <c r="B1096" s="54"/>
      <c r="C1096" s="54"/>
      <c r="D1096" s="54"/>
      <c r="E1096" s="54"/>
      <c r="F1096" s="54"/>
      <c r="G1096" s="270"/>
      <c r="H1096" s="54"/>
      <c r="I1096" s="54"/>
      <c r="J1096" s="54"/>
      <c r="K1096" s="54"/>
      <c r="L1096" s="54"/>
      <c r="M1096" s="54"/>
      <c r="N1096" s="54"/>
      <c r="O1096" s="54"/>
      <c r="P1096" s="54"/>
      <c r="Q1096" s="54"/>
      <c r="R1096" s="54"/>
      <c r="S1096" s="54"/>
      <c r="T1096" s="54"/>
      <c r="U1096" s="54"/>
      <c r="V1096" s="54"/>
      <c r="W1096" s="54"/>
      <c r="X1096" s="54"/>
      <c r="Y1096" s="54"/>
      <c r="Z1096" s="54"/>
      <c r="AA1096" s="54"/>
      <c r="AB1096" s="54"/>
      <c r="AC1096" s="54"/>
      <c r="AD1096" s="54"/>
      <c r="AE1096" s="54"/>
    </row>
    <row r="1097" customFormat="false" ht="14.25" hidden="false" customHeight="false" outlineLevel="0" collapsed="false">
      <c r="A1097" s="54"/>
      <c r="B1097" s="54"/>
      <c r="C1097" s="54"/>
      <c r="D1097" s="54"/>
      <c r="E1097" s="54"/>
      <c r="F1097" s="54"/>
      <c r="G1097" s="270"/>
      <c r="H1097" s="54"/>
      <c r="I1097" s="54"/>
      <c r="J1097" s="54"/>
      <c r="K1097" s="54"/>
      <c r="L1097" s="54"/>
      <c r="M1097" s="54"/>
      <c r="N1097" s="54"/>
      <c r="O1097" s="54"/>
      <c r="P1097" s="54"/>
      <c r="Q1097" s="54"/>
      <c r="R1097" s="54"/>
      <c r="S1097" s="54"/>
      <c r="T1097" s="54"/>
      <c r="U1097" s="54"/>
      <c r="V1097" s="54"/>
      <c r="W1097" s="54"/>
      <c r="X1097" s="54"/>
      <c r="Y1097" s="54"/>
      <c r="Z1097" s="54"/>
      <c r="AA1097" s="54"/>
      <c r="AB1097" s="54"/>
      <c r="AC1097" s="54"/>
      <c r="AD1097" s="54"/>
      <c r="AE1097" s="54"/>
    </row>
    <row r="1098" customFormat="false" ht="14.25" hidden="false" customHeight="false" outlineLevel="0" collapsed="false">
      <c r="A1098" s="54"/>
      <c r="B1098" s="54"/>
      <c r="C1098" s="54"/>
      <c r="D1098" s="54"/>
      <c r="E1098" s="54"/>
      <c r="F1098" s="54"/>
      <c r="G1098" s="270"/>
      <c r="H1098" s="54"/>
      <c r="I1098" s="54"/>
      <c r="J1098" s="54"/>
      <c r="K1098" s="54"/>
      <c r="L1098" s="54"/>
      <c r="M1098" s="54"/>
      <c r="N1098" s="54"/>
      <c r="O1098" s="54"/>
      <c r="P1098" s="54"/>
      <c r="Q1098" s="54"/>
      <c r="R1098" s="54"/>
      <c r="S1098" s="54"/>
      <c r="T1098" s="54"/>
      <c r="U1098" s="54"/>
      <c r="V1098" s="54"/>
      <c r="W1098" s="54"/>
      <c r="X1098" s="54"/>
      <c r="Y1098" s="54"/>
      <c r="Z1098" s="54"/>
      <c r="AA1098" s="54"/>
      <c r="AB1098" s="54"/>
      <c r="AC1098" s="54"/>
      <c r="AD1098" s="54"/>
      <c r="AE1098" s="54"/>
    </row>
    <row r="1099" customFormat="false" ht="14.25" hidden="false" customHeight="false" outlineLevel="0" collapsed="false">
      <c r="A1099" s="54"/>
      <c r="B1099" s="54"/>
      <c r="C1099" s="54"/>
      <c r="D1099" s="54"/>
      <c r="E1099" s="54"/>
      <c r="F1099" s="54"/>
      <c r="G1099" s="270"/>
      <c r="H1099" s="54"/>
      <c r="I1099" s="54"/>
      <c r="J1099" s="54"/>
      <c r="K1099" s="54"/>
      <c r="L1099" s="54"/>
      <c r="M1099" s="54"/>
      <c r="N1099" s="54"/>
      <c r="O1099" s="54"/>
      <c r="P1099" s="54"/>
      <c r="Q1099" s="54"/>
      <c r="R1099" s="54"/>
      <c r="S1099" s="54"/>
      <c r="T1099" s="54"/>
      <c r="U1099" s="54"/>
      <c r="V1099" s="54"/>
      <c r="W1099" s="54"/>
      <c r="X1099" s="54"/>
      <c r="Y1099" s="54"/>
      <c r="Z1099" s="54"/>
      <c r="AA1099" s="54"/>
      <c r="AB1099" s="54"/>
      <c r="AC1099" s="54"/>
      <c r="AD1099" s="54"/>
      <c r="AE1099" s="54"/>
    </row>
    <row r="1100" customFormat="false" ht="14.25" hidden="false" customHeight="false" outlineLevel="0" collapsed="false">
      <c r="A1100" s="54"/>
      <c r="B1100" s="54"/>
      <c r="C1100" s="54"/>
      <c r="D1100" s="54"/>
      <c r="E1100" s="54"/>
      <c r="F1100" s="54"/>
      <c r="G1100" s="270"/>
      <c r="H1100" s="54"/>
      <c r="I1100" s="54"/>
      <c r="J1100" s="54"/>
      <c r="K1100" s="54"/>
      <c r="L1100" s="54"/>
      <c r="M1100" s="54"/>
      <c r="N1100" s="54"/>
      <c r="O1100" s="54"/>
      <c r="P1100" s="54"/>
      <c r="Q1100" s="54"/>
      <c r="R1100" s="54"/>
      <c r="S1100" s="54"/>
      <c r="T1100" s="54"/>
      <c r="U1100" s="54"/>
      <c r="V1100" s="54"/>
      <c r="W1100" s="54"/>
      <c r="X1100" s="54"/>
      <c r="Y1100" s="54"/>
      <c r="Z1100" s="54"/>
      <c r="AA1100" s="54"/>
      <c r="AB1100" s="54"/>
      <c r="AC1100" s="54"/>
      <c r="AD1100" s="54"/>
      <c r="AE1100" s="54"/>
    </row>
    <row r="1101" customFormat="false" ht="14.25" hidden="false" customHeight="false" outlineLevel="0" collapsed="false">
      <c r="A1101" s="54"/>
      <c r="B1101" s="54"/>
      <c r="C1101" s="54"/>
      <c r="D1101" s="54"/>
      <c r="E1101" s="54"/>
      <c r="F1101" s="54"/>
      <c r="G1101" s="270"/>
      <c r="H1101" s="54"/>
      <c r="I1101" s="54"/>
      <c r="J1101" s="54"/>
      <c r="K1101" s="54"/>
      <c r="L1101" s="54"/>
      <c r="M1101" s="54"/>
      <c r="N1101" s="54"/>
      <c r="O1101" s="54"/>
      <c r="P1101" s="54"/>
      <c r="Q1101" s="54"/>
      <c r="R1101" s="54"/>
      <c r="S1101" s="54"/>
      <c r="T1101" s="54"/>
      <c r="U1101" s="54"/>
      <c r="V1101" s="54"/>
      <c r="W1101" s="54"/>
      <c r="X1101" s="54"/>
      <c r="Y1101" s="54"/>
      <c r="Z1101" s="54"/>
      <c r="AA1101" s="54"/>
      <c r="AB1101" s="54"/>
      <c r="AC1101" s="54"/>
      <c r="AD1101" s="54"/>
      <c r="AE1101" s="54"/>
    </row>
    <row r="1102" customFormat="false" ht="14.25" hidden="false" customHeight="false" outlineLevel="0" collapsed="false">
      <c r="A1102" s="54"/>
      <c r="B1102" s="54"/>
      <c r="C1102" s="54"/>
      <c r="D1102" s="54"/>
      <c r="E1102" s="54"/>
      <c r="F1102" s="54"/>
      <c r="G1102" s="270"/>
      <c r="H1102" s="54"/>
      <c r="I1102" s="54"/>
      <c r="J1102" s="54"/>
      <c r="K1102" s="54"/>
      <c r="L1102" s="54"/>
      <c r="M1102" s="54"/>
      <c r="N1102" s="54"/>
      <c r="O1102" s="54"/>
      <c r="P1102" s="54"/>
      <c r="Q1102" s="54"/>
      <c r="R1102" s="54"/>
      <c r="S1102" s="54"/>
      <c r="T1102" s="54"/>
      <c r="U1102" s="54"/>
      <c r="V1102" s="54"/>
      <c r="W1102" s="54"/>
      <c r="X1102" s="54"/>
      <c r="Y1102" s="54"/>
      <c r="Z1102" s="54"/>
      <c r="AA1102" s="54"/>
      <c r="AB1102" s="54"/>
      <c r="AC1102" s="54"/>
      <c r="AD1102" s="54"/>
      <c r="AE1102" s="54"/>
    </row>
    <row r="1103" customFormat="false" ht="14.25" hidden="false" customHeight="false" outlineLevel="0" collapsed="false">
      <c r="A1103" s="54"/>
      <c r="B1103" s="54"/>
      <c r="C1103" s="54"/>
      <c r="D1103" s="54"/>
      <c r="E1103" s="54"/>
      <c r="F1103" s="54"/>
      <c r="G1103" s="270"/>
      <c r="H1103" s="54"/>
      <c r="I1103" s="54"/>
      <c r="J1103" s="54"/>
      <c r="K1103" s="54"/>
      <c r="L1103" s="54"/>
      <c r="M1103" s="54"/>
      <c r="N1103" s="54"/>
      <c r="O1103" s="54"/>
      <c r="P1103" s="54"/>
      <c r="Q1103" s="54"/>
      <c r="R1103" s="54"/>
      <c r="S1103" s="54"/>
      <c r="T1103" s="54"/>
      <c r="U1103" s="54"/>
      <c r="V1103" s="54"/>
      <c r="W1103" s="54"/>
      <c r="X1103" s="54"/>
      <c r="Y1103" s="54"/>
      <c r="Z1103" s="54"/>
      <c r="AA1103" s="54"/>
      <c r="AB1103" s="54"/>
      <c r="AC1103" s="54"/>
      <c r="AD1103" s="54"/>
      <c r="AE1103" s="54"/>
    </row>
    <row r="1104" customFormat="false" ht="14.25" hidden="false" customHeight="false" outlineLevel="0" collapsed="false">
      <c r="A1104" s="54"/>
      <c r="B1104" s="54"/>
      <c r="C1104" s="54"/>
      <c r="D1104" s="54"/>
      <c r="E1104" s="54"/>
      <c r="F1104" s="54"/>
      <c r="G1104" s="270"/>
      <c r="H1104" s="54"/>
      <c r="I1104" s="54"/>
      <c r="J1104" s="54"/>
      <c r="K1104" s="54"/>
      <c r="L1104" s="54"/>
      <c r="M1104" s="54"/>
      <c r="N1104" s="54"/>
      <c r="O1104" s="54"/>
      <c r="P1104" s="54"/>
      <c r="Q1104" s="54"/>
      <c r="R1104" s="54"/>
      <c r="S1104" s="54"/>
      <c r="T1104" s="54"/>
      <c r="U1104" s="54"/>
      <c r="V1104" s="54"/>
      <c r="W1104" s="54"/>
      <c r="X1104" s="54"/>
      <c r="Y1104" s="54"/>
      <c r="Z1104" s="54"/>
      <c r="AA1104" s="54"/>
      <c r="AB1104" s="54"/>
      <c r="AC1104" s="54"/>
      <c r="AD1104" s="54"/>
      <c r="AE1104" s="54"/>
    </row>
    <row r="1105" customFormat="false" ht="14.25" hidden="false" customHeight="false" outlineLevel="0" collapsed="false">
      <c r="A1105" s="54"/>
      <c r="B1105" s="54"/>
      <c r="C1105" s="54"/>
      <c r="D1105" s="54"/>
      <c r="E1105" s="54"/>
      <c r="F1105" s="54"/>
      <c r="G1105" s="270"/>
      <c r="H1105" s="54"/>
      <c r="I1105" s="54"/>
      <c r="J1105" s="54"/>
      <c r="K1105" s="54"/>
      <c r="L1105" s="54"/>
      <c r="M1105" s="54"/>
      <c r="N1105" s="54"/>
      <c r="O1105" s="54"/>
      <c r="P1105" s="54"/>
      <c r="Q1105" s="54"/>
      <c r="R1105" s="54"/>
      <c r="S1105" s="54"/>
      <c r="T1105" s="54"/>
      <c r="U1105" s="54"/>
      <c r="V1105" s="54"/>
      <c r="W1105" s="54"/>
      <c r="X1105" s="54"/>
      <c r="Y1105" s="54"/>
      <c r="Z1105" s="54"/>
      <c r="AA1105" s="54"/>
      <c r="AB1105" s="54"/>
      <c r="AC1105" s="54"/>
      <c r="AD1105" s="54"/>
      <c r="AE1105" s="54"/>
    </row>
    <row r="1106" customFormat="false" ht="14.25" hidden="false" customHeight="false" outlineLevel="0" collapsed="false">
      <c r="A1106" s="54"/>
      <c r="B1106" s="54"/>
      <c r="C1106" s="54"/>
      <c r="D1106" s="54"/>
      <c r="E1106" s="54"/>
      <c r="F1106" s="54"/>
      <c r="G1106" s="270"/>
      <c r="H1106" s="54"/>
      <c r="I1106" s="54"/>
      <c r="J1106" s="54"/>
      <c r="K1106" s="54"/>
      <c r="L1106" s="54"/>
      <c r="M1106" s="54"/>
      <c r="N1106" s="54"/>
      <c r="O1106" s="54"/>
      <c r="P1106" s="54"/>
      <c r="Q1106" s="54"/>
      <c r="R1106" s="54"/>
      <c r="S1106" s="54"/>
      <c r="T1106" s="54"/>
      <c r="U1106" s="54"/>
      <c r="V1106" s="54"/>
      <c r="W1106" s="54"/>
      <c r="X1106" s="54"/>
      <c r="Y1106" s="54"/>
      <c r="Z1106" s="54"/>
      <c r="AA1106" s="54"/>
      <c r="AB1106" s="54"/>
      <c r="AC1106" s="54"/>
      <c r="AD1106" s="54"/>
      <c r="AE1106" s="54"/>
    </row>
    <row r="1107" customFormat="false" ht="14.25" hidden="false" customHeight="false" outlineLevel="0" collapsed="false">
      <c r="A1107" s="54"/>
      <c r="B1107" s="54"/>
      <c r="C1107" s="54"/>
      <c r="D1107" s="54"/>
      <c r="E1107" s="54"/>
      <c r="F1107" s="54"/>
      <c r="G1107" s="270"/>
      <c r="H1107" s="54"/>
      <c r="I1107" s="54"/>
      <c r="J1107" s="54"/>
      <c r="K1107" s="54"/>
      <c r="L1107" s="54"/>
      <c r="M1107" s="54"/>
      <c r="N1107" s="54"/>
      <c r="O1107" s="54"/>
      <c r="P1107" s="54"/>
      <c r="Q1107" s="54"/>
      <c r="R1107" s="54"/>
      <c r="S1107" s="54"/>
      <c r="T1107" s="54"/>
      <c r="U1107" s="54"/>
      <c r="V1107" s="54"/>
      <c r="W1107" s="54"/>
      <c r="X1107" s="54"/>
      <c r="Y1107" s="54"/>
      <c r="Z1107" s="54"/>
      <c r="AA1107" s="54"/>
      <c r="AB1107" s="54"/>
      <c r="AC1107" s="54"/>
      <c r="AD1107" s="54"/>
      <c r="AE1107" s="54"/>
    </row>
    <row r="1108" customFormat="false" ht="14.25" hidden="false" customHeight="false" outlineLevel="0" collapsed="false">
      <c r="A1108" s="54"/>
      <c r="B1108" s="54"/>
      <c r="C1108" s="54"/>
      <c r="D1108" s="54"/>
      <c r="E1108" s="54"/>
      <c r="F1108" s="54"/>
      <c r="G1108" s="270"/>
      <c r="H1108" s="54"/>
      <c r="I1108" s="54"/>
      <c r="J1108" s="54"/>
      <c r="K1108" s="54"/>
      <c r="L1108" s="54"/>
      <c r="M1108" s="54"/>
      <c r="N1108" s="54"/>
      <c r="O1108" s="54"/>
      <c r="P1108" s="54"/>
      <c r="Q1108" s="54"/>
      <c r="R1108" s="54"/>
      <c r="S1108" s="54"/>
      <c r="T1108" s="54"/>
      <c r="U1108" s="54"/>
      <c r="V1108" s="54"/>
      <c r="W1108" s="54"/>
      <c r="X1108" s="54"/>
      <c r="Y1108" s="54"/>
      <c r="Z1108" s="54"/>
      <c r="AA1108" s="54"/>
      <c r="AB1108" s="54"/>
      <c r="AC1108" s="54"/>
      <c r="AD1108" s="54"/>
      <c r="AE1108" s="54"/>
    </row>
    <row r="1109" customFormat="false" ht="14.25" hidden="false" customHeight="false" outlineLevel="0" collapsed="false">
      <c r="A1109" s="54"/>
      <c r="B1109" s="54"/>
      <c r="C1109" s="54"/>
      <c r="D1109" s="54"/>
      <c r="E1109" s="54"/>
      <c r="F1109" s="54"/>
      <c r="G1109" s="270"/>
      <c r="H1109" s="54"/>
      <c r="I1109" s="54"/>
      <c r="J1109" s="54"/>
      <c r="K1109" s="54"/>
      <c r="L1109" s="54"/>
      <c r="M1109" s="54"/>
      <c r="N1109" s="54"/>
      <c r="O1109" s="54"/>
      <c r="P1109" s="54"/>
      <c r="Q1109" s="54"/>
      <c r="R1109" s="54"/>
      <c r="S1109" s="54"/>
      <c r="T1109" s="54"/>
      <c r="U1109" s="54"/>
      <c r="V1109" s="54"/>
      <c r="W1109" s="54"/>
      <c r="X1109" s="54"/>
      <c r="Y1109" s="54"/>
      <c r="Z1109" s="54"/>
      <c r="AA1109" s="54"/>
      <c r="AB1109" s="54"/>
      <c r="AC1109" s="54"/>
      <c r="AD1109" s="54"/>
      <c r="AE1109" s="54"/>
    </row>
    <row r="1110" customFormat="false" ht="14.25" hidden="false" customHeight="false" outlineLevel="0" collapsed="false">
      <c r="A1110" s="54"/>
      <c r="B1110" s="54"/>
      <c r="C1110" s="54"/>
      <c r="D1110" s="54"/>
      <c r="E1110" s="54"/>
      <c r="F1110" s="54"/>
      <c r="G1110" s="270"/>
      <c r="H1110" s="54"/>
      <c r="I1110" s="54"/>
      <c r="J1110" s="54"/>
      <c r="K1110" s="54"/>
      <c r="L1110" s="54"/>
      <c r="M1110" s="54"/>
      <c r="N1110" s="54"/>
      <c r="O1110" s="54"/>
      <c r="P1110" s="54"/>
      <c r="Q1110" s="54"/>
      <c r="R1110" s="54"/>
      <c r="S1110" s="54"/>
      <c r="T1110" s="54"/>
      <c r="U1110" s="54"/>
      <c r="V1110" s="54"/>
      <c r="W1110" s="54"/>
      <c r="X1110" s="54"/>
      <c r="Y1110" s="54"/>
      <c r="Z1110" s="54"/>
      <c r="AA1110" s="54"/>
      <c r="AB1110" s="54"/>
      <c r="AC1110" s="54"/>
      <c r="AD1110" s="54"/>
      <c r="AE1110" s="54"/>
    </row>
    <row r="1111" customFormat="false" ht="14.25" hidden="false" customHeight="false" outlineLevel="0" collapsed="false">
      <c r="A1111" s="54"/>
      <c r="B1111" s="54"/>
      <c r="C1111" s="54"/>
      <c r="D1111" s="54"/>
      <c r="E1111" s="54"/>
      <c r="F1111" s="54"/>
      <c r="G1111" s="270"/>
      <c r="H1111" s="54"/>
      <c r="I1111" s="54"/>
      <c r="J1111" s="54"/>
      <c r="K1111" s="54"/>
      <c r="L1111" s="54"/>
      <c r="M1111" s="54"/>
      <c r="N1111" s="54"/>
      <c r="O1111" s="54"/>
      <c r="P1111" s="54"/>
      <c r="Q1111" s="54"/>
      <c r="R1111" s="54"/>
      <c r="S1111" s="54"/>
      <c r="T1111" s="54"/>
      <c r="U1111" s="54"/>
      <c r="V1111" s="54"/>
      <c r="W1111" s="54"/>
      <c r="X1111" s="54"/>
      <c r="Y1111" s="54"/>
      <c r="Z1111" s="54"/>
      <c r="AA1111" s="54"/>
      <c r="AB1111" s="54"/>
      <c r="AC1111" s="54"/>
      <c r="AD1111" s="54"/>
      <c r="AE1111" s="54"/>
    </row>
    <row r="1112" customFormat="false" ht="14.25" hidden="false" customHeight="false" outlineLevel="0" collapsed="false">
      <c r="A1112" s="54"/>
      <c r="B1112" s="54"/>
      <c r="C1112" s="54"/>
      <c r="D1112" s="54"/>
      <c r="E1112" s="54"/>
      <c r="F1112" s="54"/>
      <c r="G1112" s="270"/>
      <c r="H1112" s="54"/>
      <c r="I1112" s="54"/>
      <c r="J1112" s="54"/>
      <c r="K1112" s="54"/>
      <c r="L1112" s="54"/>
      <c r="M1112" s="54"/>
      <c r="N1112" s="54"/>
      <c r="O1112" s="54"/>
      <c r="P1112" s="54"/>
      <c r="Q1112" s="54"/>
      <c r="R1112" s="54"/>
      <c r="S1112" s="54"/>
      <c r="T1112" s="54"/>
      <c r="U1112" s="54"/>
      <c r="V1112" s="54"/>
      <c r="W1112" s="54"/>
      <c r="X1112" s="54"/>
      <c r="Y1112" s="54"/>
      <c r="Z1112" s="54"/>
      <c r="AA1112" s="54"/>
      <c r="AB1112" s="54"/>
      <c r="AC1112" s="54"/>
      <c r="AD1112" s="54"/>
      <c r="AE1112" s="54"/>
    </row>
    <row r="1113" customFormat="false" ht="14.25" hidden="false" customHeight="false" outlineLevel="0" collapsed="false">
      <c r="A1113" s="54"/>
      <c r="B1113" s="54"/>
      <c r="C1113" s="54"/>
      <c r="D1113" s="54"/>
      <c r="E1113" s="54"/>
      <c r="F1113" s="54"/>
      <c r="G1113" s="270"/>
      <c r="H1113" s="54"/>
      <c r="I1113" s="54"/>
      <c r="J1113" s="54"/>
      <c r="K1113" s="54"/>
      <c r="L1113" s="54"/>
      <c r="M1113" s="54"/>
      <c r="N1113" s="54"/>
      <c r="O1113" s="54"/>
      <c r="P1113" s="54"/>
      <c r="Q1113" s="54"/>
      <c r="R1113" s="54"/>
      <c r="S1113" s="54"/>
      <c r="T1113" s="54"/>
      <c r="U1113" s="54"/>
      <c r="V1113" s="54"/>
      <c r="W1113" s="54"/>
      <c r="X1113" s="54"/>
      <c r="Y1113" s="54"/>
      <c r="Z1113" s="54"/>
      <c r="AA1113" s="54"/>
      <c r="AB1113" s="54"/>
      <c r="AC1113" s="54"/>
      <c r="AD1113" s="54"/>
      <c r="AE1113" s="54"/>
    </row>
    <row r="1114" customFormat="false" ht="14.25" hidden="false" customHeight="false" outlineLevel="0" collapsed="false">
      <c r="A1114" s="54"/>
      <c r="B1114" s="54"/>
      <c r="C1114" s="54"/>
      <c r="D1114" s="54"/>
      <c r="E1114" s="54"/>
      <c r="F1114" s="54"/>
      <c r="G1114" s="270"/>
      <c r="H1114" s="54"/>
      <c r="I1114" s="54"/>
      <c r="J1114" s="54"/>
      <c r="K1114" s="54"/>
      <c r="L1114" s="54"/>
      <c r="M1114" s="54"/>
      <c r="N1114" s="54"/>
      <c r="O1114" s="54"/>
      <c r="P1114" s="54"/>
      <c r="Q1114" s="54"/>
      <c r="R1114" s="54"/>
      <c r="S1114" s="54"/>
      <c r="T1114" s="54"/>
      <c r="U1114" s="54"/>
      <c r="V1114" s="54"/>
      <c r="W1114" s="54"/>
      <c r="X1114" s="54"/>
      <c r="Y1114" s="54"/>
      <c r="Z1114" s="54"/>
      <c r="AA1114" s="54"/>
      <c r="AB1114" s="54"/>
      <c r="AC1114" s="54"/>
      <c r="AD1114" s="54"/>
      <c r="AE1114" s="54"/>
    </row>
    <row r="1115" customFormat="false" ht="14.25" hidden="false" customHeight="false" outlineLevel="0" collapsed="false">
      <c r="A1115" s="54"/>
      <c r="B1115" s="54"/>
      <c r="C1115" s="54"/>
      <c r="D1115" s="54"/>
      <c r="E1115" s="54"/>
      <c r="F1115" s="54"/>
      <c r="G1115" s="270"/>
      <c r="H1115" s="54"/>
      <c r="I1115" s="54"/>
      <c r="J1115" s="54"/>
      <c r="K1115" s="54"/>
      <c r="L1115" s="54"/>
      <c r="M1115" s="54"/>
      <c r="N1115" s="54"/>
      <c r="O1115" s="54"/>
      <c r="P1115" s="54"/>
      <c r="Q1115" s="54"/>
      <c r="R1115" s="54"/>
      <c r="S1115" s="54"/>
      <c r="T1115" s="54"/>
      <c r="U1115" s="54"/>
      <c r="V1115" s="54"/>
      <c r="W1115" s="54"/>
      <c r="X1115" s="54"/>
      <c r="Y1115" s="54"/>
      <c r="Z1115" s="54"/>
      <c r="AA1115" s="54"/>
      <c r="AB1115" s="54"/>
      <c r="AC1115" s="54"/>
      <c r="AD1115" s="54"/>
      <c r="AE1115" s="54"/>
    </row>
    <row r="1116" customFormat="false" ht="14.25" hidden="false" customHeight="false" outlineLevel="0" collapsed="false">
      <c r="A1116" s="54"/>
      <c r="B1116" s="54"/>
      <c r="C1116" s="54"/>
      <c r="D1116" s="54"/>
      <c r="E1116" s="54"/>
      <c r="F1116" s="54"/>
      <c r="G1116" s="270"/>
      <c r="H1116" s="54"/>
      <c r="I1116" s="54"/>
      <c r="J1116" s="54"/>
      <c r="K1116" s="54"/>
      <c r="L1116" s="54"/>
      <c r="M1116" s="54"/>
      <c r="N1116" s="54"/>
      <c r="O1116" s="54"/>
      <c r="P1116" s="54"/>
      <c r="Q1116" s="54"/>
      <c r="R1116" s="54"/>
      <c r="S1116" s="54"/>
      <c r="T1116" s="54"/>
      <c r="U1116" s="54"/>
      <c r="V1116" s="54"/>
      <c r="W1116" s="54"/>
      <c r="X1116" s="54"/>
      <c r="Y1116" s="54"/>
      <c r="Z1116" s="54"/>
      <c r="AA1116" s="54"/>
      <c r="AB1116" s="54"/>
      <c r="AC1116" s="54"/>
      <c r="AD1116" s="54"/>
      <c r="AE1116" s="54"/>
    </row>
    <row r="1117" customFormat="false" ht="14.25" hidden="false" customHeight="false" outlineLevel="0" collapsed="false">
      <c r="A1117" s="54"/>
      <c r="B1117" s="54"/>
      <c r="C1117" s="54"/>
      <c r="D1117" s="54"/>
      <c r="E1117" s="54"/>
      <c r="F1117" s="54"/>
      <c r="G1117" s="270"/>
      <c r="H1117" s="54"/>
      <c r="I1117" s="54"/>
      <c r="J1117" s="54"/>
      <c r="K1117" s="54"/>
      <c r="L1117" s="54"/>
      <c r="M1117" s="54"/>
      <c r="N1117" s="54"/>
      <c r="O1117" s="54"/>
      <c r="P1117" s="54"/>
      <c r="Q1117" s="54"/>
      <c r="R1117" s="54"/>
      <c r="S1117" s="54"/>
      <c r="T1117" s="54"/>
      <c r="U1117" s="54"/>
      <c r="V1117" s="54"/>
      <c r="W1117" s="54"/>
      <c r="X1117" s="54"/>
      <c r="Y1117" s="54"/>
      <c r="Z1117" s="54"/>
      <c r="AA1117" s="54"/>
      <c r="AB1117" s="54"/>
      <c r="AC1117" s="54"/>
      <c r="AD1117" s="54"/>
      <c r="AE1117" s="54"/>
    </row>
    <row r="1118" customFormat="false" ht="14.25" hidden="false" customHeight="false" outlineLevel="0" collapsed="false">
      <c r="A1118" s="54"/>
      <c r="B1118" s="54"/>
      <c r="C1118" s="54"/>
      <c r="D1118" s="54"/>
      <c r="E1118" s="54"/>
      <c r="F1118" s="54"/>
      <c r="G1118" s="270"/>
      <c r="H1118" s="54"/>
      <c r="I1118" s="54"/>
      <c r="J1118" s="54"/>
      <c r="K1118" s="54"/>
      <c r="L1118" s="54"/>
      <c r="M1118" s="54"/>
      <c r="N1118" s="54"/>
      <c r="O1118" s="54"/>
      <c r="P1118" s="54"/>
      <c r="Q1118" s="54"/>
      <c r="R1118" s="54"/>
      <c r="S1118" s="54"/>
      <c r="T1118" s="54"/>
      <c r="U1118" s="54"/>
      <c r="V1118" s="54"/>
      <c r="W1118" s="54"/>
      <c r="X1118" s="54"/>
      <c r="Y1118" s="54"/>
      <c r="Z1118" s="54"/>
      <c r="AA1118" s="54"/>
      <c r="AB1118" s="54"/>
      <c r="AC1118" s="54"/>
      <c r="AD1118" s="54"/>
      <c r="AE1118" s="54"/>
    </row>
    <row r="1119" customFormat="false" ht="14.25" hidden="false" customHeight="false" outlineLevel="0" collapsed="false">
      <c r="A1119" s="54"/>
      <c r="B1119" s="54"/>
      <c r="C1119" s="54"/>
      <c r="D1119" s="54"/>
      <c r="E1119" s="54"/>
      <c r="F1119" s="54"/>
      <c r="G1119" s="270"/>
      <c r="H1119" s="54"/>
      <c r="I1119" s="54"/>
      <c r="J1119" s="54"/>
      <c r="K1119" s="54"/>
      <c r="L1119" s="54"/>
      <c r="M1119" s="54"/>
      <c r="N1119" s="54"/>
      <c r="O1119" s="54"/>
      <c r="P1119" s="54"/>
      <c r="Q1119" s="54"/>
      <c r="R1119" s="54"/>
      <c r="S1119" s="54"/>
      <c r="T1119" s="54"/>
      <c r="U1119" s="54"/>
      <c r="V1119" s="54"/>
      <c r="W1119" s="54"/>
      <c r="X1119" s="54"/>
      <c r="Y1119" s="54"/>
      <c r="Z1119" s="54"/>
      <c r="AA1119" s="54"/>
      <c r="AB1119" s="54"/>
      <c r="AC1119" s="54"/>
      <c r="AD1119" s="54"/>
      <c r="AE1119" s="54"/>
    </row>
    <row r="1120" customFormat="false" ht="14.25" hidden="false" customHeight="false" outlineLevel="0" collapsed="false">
      <c r="A1120" s="54"/>
      <c r="B1120" s="54"/>
      <c r="C1120" s="54"/>
      <c r="D1120" s="54"/>
      <c r="E1120" s="54"/>
      <c r="F1120" s="54"/>
      <c r="G1120" s="270"/>
      <c r="H1120" s="54"/>
      <c r="I1120" s="54"/>
      <c r="J1120" s="54"/>
      <c r="K1120" s="54"/>
      <c r="L1120" s="54"/>
      <c r="M1120" s="54"/>
      <c r="N1120" s="54"/>
      <c r="O1120" s="54"/>
      <c r="P1120" s="54"/>
      <c r="Q1120" s="54"/>
      <c r="R1120" s="54"/>
      <c r="S1120" s="54"/>
      <c r="T1120" s="54"/>
      <c r="U1120" s="54"/>
      <c r="V1120" s="54"/>
      <c r="W1120" s="54"/>
      <c r="X1120" s="54"/>
      <c r="Y1120" s="54"/>
      <c r="Z1120" s="54"/>
      <c r="AA1120" s="54"/>
      <c r="AB1120" s="54"/>
      <c r="AC1120" s="54"/>
      <c r="AD1120" s="54"/>
      <c r="AE1120" s="54"/>
    </row>
    <row r="1121" customFormat="false" ht="14.25" hidden="false" customHeight="false" outlineLevel="0" collapsed="false">
      <c r="A1121" s="54"/>
      <c r="B1121" s="54"/>
      <c r="C1121" s="54"/>
      <c r="D1121" s="54"/>
      <c r="E1121" s="54"/>
      <c r="F1121" s="54"/>
      <c r="G1121" s="270"/>
      <c r="H1121" s="54"/>
      <c r="I1121" s="54"/>
      <c r="J1121" s="54"/>
      <c r="K1121" s="54"/>
      <c r="L1121" s="54"/>
      <c r="M1121" s="54"/>
      <c r="N1121" s="54"/>
      <c r="O1121" s="54"/>
      <c r="P1121" s="54"/>
      <c r="Q1121" s="54"/>
      <c r="R1121" s="54"/>
      <c r="S1121" s="54"/>
      <c r="T1121" s="54"/>
      <c r="U1121" s="54"/>
      <c r="V1121" s="54"/>
      <c r="W1121" s="54"/>
      <c r="X1121" s="54"/>
      <c r="Y1121" s="54"/>
      <c r="Z1121" s="54"/>
      <c r="AA1121" s="54"/>
      <c r="AB1121" s="54"/>
      <c r="AC1121" s="54"/>
      <c r="AD1121" s="54"/>
      <c r="AE1121" s="54"/>
    </row>
    <row r="1122" customFormat="false" ht="14.25" hidden="false" customHeight="false" outlineLevel="0" collapsed="false">
      <c r="A1122" s="54"/>
      <c r="B1122" s="54"/>
      <c r="C1122" s="54"/>
      <c r="D1122" s="54"/>
      <c r="E1122" s="54"/>
      <c r="F1122" s="54"/>
      <c r="G1122" s="270"/>
      <c r="H1122" s="54"/>
      <c r="I1122" s="54"/>
      <c r="J1122" s="54"/>
      <c r="K1122" s="54"/>
      <c r="L1122" s="54"/>
      <c r="M1122" s="54"/>
      <c r="N1122" s="54"/>
      <c r="O1122" s="54"/>
      <c r="P1122" s="54"/>
      <c r="Q1122" s="54"/>
      <c r="R1122" s="54"/>
      <c r="S1122" s="54"/>
      <c r="T1122" s="54"/>
      <c r="U1122" s="54"/>
      <c r="V1122" s="54"/>
      <c r="W1122" s="54"/>
      <c r="X1122" s="54"/>
      <c r="Y1122" s="54"/>
      <c r="Z1122" s="54"/>
      <c r="AA1122" s="54"/>
      <c r="AB1122" s="54"/>
      <c r="AC1122" s="54"/>
      <c r="AD1122" s="54"/>
      <c r="AE1122" s="54"/>
    </row>
    <row r="1123" customFormat="false" ht="14.25" hidden="false" customHeight="false" outlineLevel="0" collapsed="false">
      <c r="A1123" s="54"/>
      <c r="B1123" s="54"/>
      <c r="C1123" s="54"/>
      <c r="D1123" s="54"/>
      <c r="E1123" s="54"/>
      <c r="F1123" s="54"/>
      <c r="G1123" s="270"/>
      <c r="H1123" s="54"/>
      <c r="I1123" s="54"/>
      <c r="J1123" s="54"/>
      <c r="K1123" s="54"/>
      <c r="L1123" s="54"/>
      <c r="M1123" s="54"/>
      <c r="N1123" s="54"/>
      <c r="O1123" s="54"/>
      <c r="P1123" s="54"/>
      <c r="Q1123" s="54"/>
      <c r="R1123" s="54"/>
      <c r="S1123" s="54"/>
      <c r="T1123" s="54"/>
      <c r="U1123" s="54"/>
      <c r="V1123" s="54"/>
      <c r="W1123" s="54"/>
      <c r="X1123" s="54"/>
      <c r="Y1123" s="54"/>
      <c r="Z1123" s="54"/>
      <c r="AA1123" s="54"/>
      <c r="AB1123" s="54"/>
      <c r="AC1123" s="54"/>
      <c r="AD1123" s="54"/>
      <c r="AE1123" s="54"/>
    </row>
    <row r="1124" customFormat="false" ht="14.25" hidden="false" customHeight="false" outlineLevel="0" collapsed="false">
      <c r="A1124" s="54"/>
      <c r="B1124" s="54"/>
      <c r="C1124" s="54"/>
      <c r="D1124" s="54"/>
      <c r="E1124" s="54"/>
      <c r="F1124" s="54"/>
      <c r="G1124" s="270"/>
      <c r="H1124" s="54"/>
      <c r="I1124" s="54"/>
      <c r="J1124" s="54"/>
      <c r="K1124" s="54"/>
      <c r="L1124" s="54"/>
      <c r="M1124" s="54"/>
      <c r="N1124" s="54"/>
      <c r="O1124" s="54"/>
      <c r="P1124" s="54"/>
      <c r="Q1124" s="54"/>
      <c r="R1124" s="54"/>
      <c r="S1124" s="54"/>
      <c r="T1124" s="54"/>
      <c r="U1124" s="54"/>
      <c r="V1124" s="54"/>
      <c r="W1124" s="54"/>
      <c r="X1124" s="54"/>
      <c r="Y1124" s="54"/>
      <c r="Z1124" s="54"/>
      <c r="AA1124" s="54"/>
      <c r="AB1124" s="54"/>
      <c r="AC1124" s="54"/>
      <c r="AD1124" s="54"/>
      <c r="AE1124" s="54"/>
    </row>
    <row r="1125" customFormat="false" ht="14.25" hidden="false" customHeight="false" outlineLevel="0" collapsed="false">
      <c r="A1125" s="54"/>
      <c r="B1125" s="54"/>
      <c r="C1125" s="54"/>
      <c r="D1125" s="54"/>
      <c r="E1125" s="54"/>
      <c r="F1125" s="54"/>
      <c r="G1125" s="270"/>
      <c r="H1125" s="54"/>
      <c r="I1125" s="54"/>
      <c r="J1125" s="54"/>
      <c r="K1125" s="54"/>
      <c r="L1125" s="54"/>
      <c r="M1125" s="54"/>
      <c r="N1125" s="54"/>
      <c r="O1125" s="54"/>
      <c r="P1125" s="54"/>
      <c r="Q1125" s="54"/>
      <c r="R1125" s="54"/>
      <c r="S1125" s="54"/>
      <c r="T1125" s="54"/>
      <c r="U1125" s="54"/>
      <c r="V1125" s="54"/>
      <c r="W1125" s="54"/>
      <c r="X1125" s="54"/>
      <c r="Y1125" s="54"/>
      <c r="Z1125" s="54"/>
      <c r="AA1125" s="54"/>
      <c r="AB1125" s="54"/>
      <c r="AC1125" s="54"/>
      <c r="AD1125" s="54"/>
      <c r="AE1125" s="54"/>
    </row>
    <row r="1126" customFormat="false" ht="14.25" hidden="false" customHeight="false" outlineLevel="0" collapsed="false">
      <c r="A1126" s="54"/>
      <c r="B1126" s="54"/>
      <c r="C1126" s="54"/>
      <c r="D1126" s="54"/>
      <c r="E1126" s="54"/>
      <c r="F1126" s="54"/>
      <c r="G1126" s="270"/>
      <c r="H1126" s="54"/>
      <c r="I1126" s="54"/>
      <c r="J1126" s="54"/>
      <c r="K1126" s="54"/>
      <c r="L1126" s="54"/>
      <c r="M1126" s="54"/>
      <c r="N1126" s="54"/>
      <c r="O1126" s="54"/>
      <c r="P1126" s="54"/>
      <c r="Q1126" s="54"/>
      <c r="R1126" s="54"/>
      <c r="S1126" s="54"/>
      <c r="T1126" s="54"/>
      <c r="U1126" s="54"/>
      <c r="V1126" s="54"/>
      <c r="W1126" s="54"/>
      <c r="X1126" s="54"/>
      <c r="Y1126" s="54"/>
      <c r="Z1126" s="54"/>
      <c r="AA1126" s="54"/>
      <c r="AB1126" s="54"/>
      <c r="AC1126" s="54"/>
      <c r="AD1126" s="54"/>
      <c r="AE1126" s="54"/>
    </row>
    <row r="1127" customFormat="false" ht="14.25" hidden="false" customHeight="false" outlineLevel="0" collapsed="false">
      <c r="A1127" s="54"/>
      <c r="B1127" s="54"/>
      <c r="C1127" s="54"/>
      <c r="D1127" s="54"/>
      <c r="E1127" s="54"/>
      <c r="F1127" s="54"/>
      <c r="G1127" s="270"/>
      <c r="H1127" s="54"/>
      <c r="I1127" s="54"/>
      <c r="J1127" s="54"/>
      <c r="K1127" s="54"/>
      <c r="L1127" s="54"/>
      <c r="M1127" s="54"/>
      <c r="N1127" s="54"/>
      <c r="O1127" s="54"/>
      <c r="P1127" s="54"/>
      <c r="Q1127" s="54"/>
      <c r="R1127" s="54"/>
      <c r="S1127" s="54"/>
      <c r="T1127" s="54"/>
      <c r="U1127" s="54"/>
      <c r="V1127" s="54"/>
      <c r="W1127" s="54"/>
      <c r="X1127" s="54"/>
      <c r="Y1127" s="54"/>
      <c r="Z1127" s="54"/>
      <c r="AA1127" s="54"/>
      <c r="AB1127" s="54"/>
      <c r="AC1127" s="54"/>
      <c r="AD1127" s="54"/>
      <c r="AE1127" s="54"/>
    </row>
    <row r="1128" customFormat="false" ht="14.25" hidden="false" customHeight="false" outlineLevel="0" collapsed="false">
      <c r="A1128" s="54"/>
      <c r="B1128" s="54"/>
      <c r="C1128" s="54"/>
      <c r="D1128" s="54"/>
      <c r="E1128" s="54"/>
      <c r="F1128" s="54"/>
      <c r="G1128" s="270"/>
      <c r="H1128" s="54"/>
      <c r="I1128" s="54"/>
      <c r="J1128" s="54"/>
      <c r="K1128" s="54"/>
      <c r="L1128" s="54"/>
      <c r="M1128" s="54"/>
      <c r="N1128" s="54"/>
      <c r="O1128" s="54"/>
      <c r="P1128" s="54"/>
      <c r="Q1128" s="54"/>
      <c r="R1128" s="54"/>
      <c r="S1128" s="54"/>
      <c r="T1128" s="54"/>
      <c r="U1128" s="54"/>
      <c r="V1128" s="54"/>
      <c r="W1128" s="54"/>
      <c r="X1128" s="54"/>
      <c r="Y1128" s="54"/>
      <c r="Z1128" s="54"/>
      <c r="AA1128" s="54"/>
      <c r="AB1128" s="54"/>
      <c r="AC1128" s="54"/>
      <c r="AD1128" s="54"/>
      <c r="AE1128" s="54"/>
    </row>
    <row r="1129" customFormat="false" ht="14.25" hidden="false" customHeight="false" outlineLevel="0" collapsed="false">
      <c r="A1129" s="54"/>
      <c r="B1129" s="54"/>
      <c r="C1129" s="54"/>
      <c r="D1129" s="54"/>
      <c r="E1129" s="54"/>
      <c r="F1129" s="54"/>
      <c r="G1129" s="270"/>
      <c r="H1129" s="54"/>
      <c r="I1129" s="54"/>
      <c r="J1129" s="54"/>
      <c r="K1129" s="54"/>
      <c r="L1129" s="54"/>
      <c r="M1129" s="54"/>
      <c r="N1129" s="54"/>
      <c r="O1129" s="54"/>
      <c r="P1129" s="54"/>
      <c r="Q1129" s="54"/>
      <c r="R1129" s="54"/>
      <c r="S1129" s="54"/>
      <c r="T1129" s="54"/>
      <c r="U1129" s="54"/>
      <c r="V1129" s="54"/>
      <c r="W1129" s="54"/>
      <c r="X1129" s="54"/>
      <c r="Y1129" s="54"/>
      <c r="Z1129" s="54"/>
      <c r="AA1129" s="54"/>
      <c r="AB1129" s="54"/>
      <c r="AC1129" s="54"/>
      <c r="AD1129" s="54"/>
      <c r="AE1129" s="54"/>
    </row>
    <row r="1130" customFormat="false" ht="14.25" hidden="false" customHeight="false" outlineLevel="0" collapsed="false">
      <c r="A1130" s="54"/>
      <c r="B1130" s="54"/>
      <c r="C1130" s="54"/>
      <c r="D1130" s="54"/>
      <c r="E1130" s="54"/>
      <c r="F1130" s="54"/>
      <c r="G1130" s="270"/>
      <c r="H1130" s="54"/>
      <c r="I1130" s="54"/>
      <c r="J1130" s="54"/>
      <c r="K1130" s="54"/>
      <c r="L1130" s="54"/>
      <c r="M1130" s="54"/>
      <c r="N1130" s="54"/>
      <c r="O1130" s="54"/>
      <c r="P1130" s="54"/>
      <c r="Q1130" s="54"/>
      <c r="R1130" s="54"/>
      <c r="S1130" s="54"/>
      <c r="T1130" s="54"/>
      <c r="U1130" s="54"/>
      <c r="V1130" s="54"/>
      <c r="W1130" s="54"/>
      <c r="X1130" s="54"/>
      <c r="Y1130" s="54"/>
      <c r="Z1130" s="54"/>
      <c r="AA1130" s="54"/>
      <c r="AB1130" s="54"/>
      <c r="AC1130" s="54"/>
      <c r="AD1130" s="54"/>
      <c r="AE1130" s="54"/>
    </row>
    <row r="1131" customFormat="false" ht="14.25" hidden="false" customHeight="false" outlineLevel="0" collapsed="false">
      <c r="A1131" s="54"/>
      <c r="B1131" s="54"/>
      <c r="C1131" s="54"/>
      <c r="D1131" s="54"/>
      <c r="E1131" s="54"/>
      <c r="F1131" s="54"/>
      <c r="G1131" s="270"/>
      <c r="H1131" s="54"/>
      <c r="I1131" s="54"/>
      <c r="J1131" s="54"/>
      <c r="K1131" s="54"/>
      <c r="L1131" s="54"/>
      <c r="M1131" s="54"/>
      <c r="N1131" s="54"/>
      <c r="O1131" s="54"/>
      <c r="P1131" s="54"/>
      <c r="Q1131" s="54"/>
      <c r="R1131" s="54"/>
      <c r="S1131" s="54"/>
      <c r="T1131" s="54"/>
      <c r="U1131" s="54"/>
      <c r="V1131" s="54"/>
      <c r="W1131" s="54"/>
      <c r="X1131" s="54"/>
      <c r="Y1131" s="54"/>
      <c r="Z1131" s="54"/>
      <c r="AA1131" s="54"/>
      <c r="AB1131" s="54"/>
      <c r="AC1131" s="54"/>
      <c r="AD1131" s="54"/>
      <c r="AE1131" s="54"/>
    </row>
    <row r="1132" customFormat="false" ht="14.25" hidden="false" customHeight="false" outlineLevel="0" collapsed="false">
      <c r="A1132" s="54"/>
      <c r="B1132" s="54"/>
      <c r="C1132" s="54"/>
      <c r="D1132" s="54"/>
      <c r="E1132" s="54"/>
      <c r="F1132" s="54"/>
      <c r="G1132" s="270"/>
      <c r="H1132" s="54"/>
      <c r="I1132" s="54"/>
      <c r="J1132" s="54"/>
      <c r="K1132" s="54"/>
      <c r="L1132" s="54"/>
      <c r="M1132" s="54"/>
      <c r="N1132" s="54"/>
      <c r="O1132" s="54"/>
      <c r="P1132" s="54"/>
      <c r="Q1132" s="54"/>
      <c r="R1132" s="54"/>
      <c r="S1132" s="54"/>
      <c r="T1132" s="54"/>
      <c r="U1132" s="54"/>
      <c r="V1132" s="54"/>
      <c r="W1132" s="54"/>
      <c r="X1132" s="54"/>
      <c r="Y1132" s="54"/>
      <c r="Z1132" s="54"/>
      <c r="AA1132" s="54"/>
      <c r="AB1132" s="54"/>
      <c r="AC1132" s="54"/>
      <c r="AD1132" s="54"/>
      <c r="AE1132" s="54"/>
    </row>
    <row r="1133" customFormat="false" ht="14.25" hidden="false" customHeight="false" outlineLevel="0" collapsed="false">
      <c r="A1133" s="54"/>
      <c r="B1133" s="54"/>
      <c r="C1133" s="54"/>
      <c r="D1133" s="54"/>
      <c r="E1133" s="54"/>
      <c r="F1133" s="54"/>
      <c r="G1133" s="270"/>
      <c r="H1133" s="54"/>
      <c r="I1133" s="54"/>
      <c r="J1133" s="54"/>
      <c r="K1133" s="54"/>
      <c r="L1133" s="54"/>
      <c r="M1133" s="54"/>
      <c r="N1133" s="54"/>
      <c r="O1133" s="54"/>
      <c r="P1133" s="54"/>
      <c r="Q1133" s="54"/>
      <c r="R1133" s="54"/>
      <c r="S1133" s="54"/>
      <c r="T1133" s="54"/>
      <c r="U1133" s="54"/>
      <c r="V1133" s="54"/>
      <c r="W1133" s="54"/>
      <c r="X1133" s="54"/>
      <c r="Y1133" s="54"/>
      <c r="Z1133" s="54"/>
      <c r="AA1133" s="54"/>
      <c r="AB1133" s="54"/>
      <c r="AC1133" s="54"/>
      <c r="AD1133" s="54"/>
      <c r="AE1133" s="54"/>
    </row>
    <row r="1134" customFormat="false" ht="14.25" hidden="false" customHeight="false" outlineLevel="0" collapsed="false">
      <c r="A1134" s="54"/>
      <c r="B1134" s="54"/>
      <c r="C1134" s="54"/>
      <c r="D1134" s="54"/>
      <c r="E1134" s="54"/>
      <c r="F1134" s="54"/>
      <c r="G1134" s="270"/>
      <c r="H1134" s="54"/>
      <c r="I1134" s="54"/>
      <c r="J1134" s="54"/>
      <c r="K1134" s="54"/>
      <c r="L1134" s="54"/>
      <c r="M1134" s="54"/>
      <c r="N1134" s="54"/>
      <c r="O1134" s="54"/>
      <c r="P1134" s="54"/>
      <c r="Q1134" s="54"/>
      <c r="R1134" s="54"/>
      <c r="S1134" s="54"/>
      <c r="T1134" s="54"/>
      <c r="U1134" s="54"/>
      <c r="V1134" s="54"/>
      <c r="W1134" s="54"/>
      <c r="X1134" s="54"/>
      <c r="Y1134" s="54"/>
      <c r="Z1134" s="54"/>
      <c r="AA1134" s="54"/>
      <c r="AB1134" s="54"/>
      <c r="AC1134" s="54"/>
      <c r="AD1134" s="54"/>
      <c r="AE1134" s="54"/>
    </row>
    <row r="1135" customFormat="false" ht="14.25" hidden="false" customHeight="false" outlineLevel="0" collapsed="false">
      <c r="A1135" s="54"/>
      <c r="B1135" s="54"/>
      <c r="C1135" s="54"/>
      <c r="D1135" s="54"/>
      <c r="E1135" s="54"/>
      <c r="F1135" s="54"/>
      <c r="G1135" s="270"/>
      <c r="H1135" s="54"/>
      <c r="I1135" s="54"/>
      <c r="J1135" s="54"/>
      <c r="K1135" s="54"/>
      <c r="L1135" s="54"/>
      <c r="M1135" s="54"/>
      <c r="N1135" s="54"/>
      <c r="O1135" s="54"/>
      <c r="P1135" s="54"/>
      <c r="Q1135" s="54"/>
      <c r="R1135" s="54"/>
      <c r="S1135" s="54"/>
      <c r="T1135" s="54"/>
      <c r="U1135" s="54"/>
      <c r="V1135" s="54"/>
      <c r="W1135" s="54"/>
      <c r="X1135" s="54"/>
      <c r="Y1135" s="54"/>
      <c r="Z1135" s="54"/>
      <c r="AA1135" s="54"/>
      <c r="AB1135" s="54"/>
      <c r="AC1135" s="54"/>
      <c r="AD1135" s="54"/>
      <c r="AE1135" s="54"/>
    </row>
    <row r="1136" customFormat="false" ht="14.25" hidden="false" customHeight="false" outlineLevel="0" collapsed="false">
      <c r="A1136" s="54"/>
      <c r="B1136" s="54"/>
      <c r="C1136" s="54"/>
      <c r="D1136" s="54"/>
      <c r="E1136" s="54"/>
      <c r="F1136" s="54"/>
      <c r="G1136" s="270"/>
      <c r="H1136" s="54"/>
      <c r="I1136" s="54"/>
      <c r="J1136" s="54"/>
      <c r="K1136" s="54"/>
      <c r="L1136" s="54"/>
      <c r="M1136" s="54"/>
      <c r="N1136" s="54"/>
      <c r="O1136" s="54"/>
      <c r="P1136" s="54"/>
      <c r="Q1136" s="54"/>
      <c r="R1136" s="54"/>
      <c r="S1136" s="54"/>
      <c r="T1136" s="54"/>
      <c r="U1136" s="54"/>
      <c r="V1136" s="54"/>
      <c r="W1136" s="54"/>
      <c r="X1136" s="54"/>
      <c r="Y1136" s="54"/>
      <c r="Z1136" s="54"/>
      <c r="AA1136" s="54"/>
      <c r="AB1136" s="54"/>
      <c r="AC1136" s="54"/>
      <c r="AD1136" s="54"/>
      <c r="AE1136" s="54"/>
    </row>
    <row r="1137" customFormat="false" ht="14.25" hidden="false" customHeight="false" outlineLevel="0" collapsed="false">
      <c r="A1137" s="54"/>
      <c r="B1137" s="54"/>
      <c r="C1137" s="54"/>
      <c r="D1137" s="54"/>
      <c r="E1137" s="54"/>
      <c r="F1137" s="54"/>
      <c r="G1137" s="270"/>
      <c r="H1137" s="54"/>
      <c r="I1137" s="54"/>
      <c r="J1137" s="54"/>
      <c r="K1137" s="54"/>
      <c r="L1137" s="54"/>
      <c r="M1137" s="54"/>
      <c r="N1137" s="54"/>
      <c r="O1137" s="54"/>
      <c r="P1137" s="54"/>
      <c r="Q1137" s="54"/>
      <c r="R1137" s="54"/>
      <c r="S1137" s="54"/>
      <c r="T1137" s="54"/>
      <c r="U1137" s="54"/>
      <c r="V1137" s="54"/>
      <c r="W1137" s="54"/>
      <c r="X1137" s="54"/>
      <c r="Y1137" s="54"/>
      <c r="Z1137" s="54"/>
      <c r="AA1137" s="54"/>
      <c r="AB1137" s="54"/>
      <c r="AC1137" s="54"/>
      <c r="AD1137" s="54"/>
      <c r="AE1137" s="54"/>
    </row>
    <row r="1138" customFormat="false" ht="14.25" hidden="false" customHeight="false" outlineLevel="0" collapsed="false">
      <c r="A1138" s="54"/>
      <c r="B1138" s="54"/>
      <c r="C1138" s="54"/>
      <c r="D1138" s="54"/>
      <c r="E1138" s="54"/>
      <c r="F1138" s="54"/>
      <c r="G1138" s="270"/>
      <c r="H1138" s="54"/>
      <c r="I1138" s="54"/>
      <c r="J1138" s="54"/>
      <c r="K1138" s="54"/>
      <c r="L1138" s="54"/>
      <c r="M1138" s="54"/>
      <c r="N1138" s="54"/>
      <c r="O1138" s="54"/>
      <c r="P1138" s="54"/>
      <c r="Q1138" s="54"/>
      <c r="R1138" s="54"/>
      <c r="S1138" s="54"/>
      <c r="T1138" s="54"/>
      <c r="U1138" s="54"/>
      <c r="V1138" s="54"/>
      <c r="W1138" s="54"/>
      <c r="X1138" s="54"/>
      <c r="Y1138" s="54"/>
      <c r="Z1138" s="54"/>
      <c r="AA1138" s="54"/>
      <c r="AB1138" s="54"/>
      <c r="AC1138" s="54"/>
      <c r="AD1138" s="54"/>
      <c r="AE1138" s="54"/>
    </row>
    <row r="1139" customFormat="false" ht="14.25" hidden="false" customHeight="false" outlineLevel="0" collapsed="false">
      <c r="A1139" s="54"/>
      <c r="B1139" s="54"/>
      <c r="C1139" s="54"/>
      <c r="D1139" s="54"/>
      <c r="E1139" s="54"/>
      <c r="F1139" s="54"/>
      <c r="G1139" s="270"/>
      <c r="H1139" s="54"/>
      <c r="I1139" s="54"/>
      <c r="J1139" s="54"/>
      <c r="K1139" s="54"/>
      <c r="L1139" s="54"/>
      <c r="M1139" s="54"/>
      <c r="N1139" s="54"/>
      <c r="O1139" s="54"/>
      <c r="P1139" s="54"/>
      <c r="Q1139" s="54"/>
      <c r="R1139" s="54"/>
      <c r="S1139" s="54"/>
      <c r="T1139" s="54"/>
      <c r="U1139" s="54"/>
      <c r="V1139" s="54"/>
      <c r="W1139" s="54"/>
      <c r="X1139" s="54"/>
      <c r="Y1139" s="54"/>
      <c r="Z1139" s="54"/>
      <c r="AA1139" s="54"/>
      <c r="AB1139" s="54"/>
      <c r="AC1139" s="54"/>
      <c r="AD1139" s="54"/>
      <c r="AE1139" s="54"/>
    </row>
    <row r="1140" customFormat="false" ht="14.25" hidden="false" customHeight="false" outlineLevel="0" collapsed="false">
      <c r="A1140" s="54"/>
      <c r="B1140" s="54"/>
      <c r="C1140" s="54"/>
      <c r="D1140" s="54"/>
      <c r="E1140" s="54"/>
      <c r="F1140" s="54"/>
      <c r="G1140" s="270"/>
      <c r="H1140" s="54"/>
      <c r="I1140" s="54"/>
      <c r="J1140" s="54"/>
      <c r="K1140" s="54"/>
      <c r="L1140" s="54"/>
      <c r="M1140" s="54"/>
      <c r="N1140" s="54"/>
      <c r="O1140" s="54"/>
      <c r="P1140" s="54"/>
      <c r="Q1140" s="54"/>
      <c r="R1140" s="54"/>
      <c r="S1140" s="54"/>
      <c r="T1140" s="54"/>
      <c r="U1140" s="54"/>
      <c r="V1140" s="54"/>
      <c r="W1140" s="54"/>
      <c r="X1140" s="54"/>
      <c r="Y1140" s="54"/>
      <c r="Z1140" s="54"/>
      <c r="AA1140" s="54"/>
      <c r="AB1140" s="54"/>
      <c r="AC1140" s="54"/>
      <c r="AD1140" s="54"/>
      <c r="AE1140" s="54"/>
    </row>
    <row r="1141" customFormat="false" ht="14.25" hidden="false" customHeight="false" outlineLevel="0" collapsed="false">
      <c r="A1141" s="54"/>
      <c r="B1141" s="54"/>
      <c r="C1141" s="54"/>
      <c r="D1141" s="54"/>
      <c r="E1141" s="54"/>
      <c r="F1141" s="54"/>
      <c r="G1141" s="270"/>
      <c r="H1141" s="54"/>
      <c r="I1141" s="54"/>
      <c r="J1141" s="54"/>
      <c r="K1141" s="54"/>
      <c r="L1141" s="54"/>
      <c r="M1141" s="54"/>
      <c r="N1141" s="54"/>
      <c r="O1141" s="54"/>
      <c r="P1141" s="54"/>
      <c r="Q1141" s="54"/>
      <c r="R1141" s="54"/>
      <c r="S1141" s="54"/>
      <c r="T1141" s="54"/>
      <c r="U1141" s="54"/>
      <c r="V1141" s="54"/>
      <c r="W1141" s="54"/>
      <c r="X1141" s="54"/>
      <c r="Y1141" s="54"/>
      <c r="Z1141" s="54"/>
      <c r="AA1141" s="54"/>
      <c r="AB1141" s="54"/>
      <c r="AC1141" s="54"/>
      <c r="AD1141" s="54"/>
      <c r="AE1141" s="54"/>
    </row>
    <row r="1142" customFormat="false" ht="14.25" hidden="false" customHeight="false" outlineLevel="0" collapsed="false">
      <c r="A1142" s="54"/>
      <c r="B1142" s="54"/>
      <c r="C1142" s="54"/>
      <c r="D1142" s="54"/>
      <c r="E1142" s="54"/>
      <c r="F1142" s="54"/>
      <c r="G1142" s="270"/>
      <c r="H1142" s="54"/>
      <c r="I1142" s="54"/>
      <c r="J1142" s="54"/>
      <c r="K1142" s="54"/>
      <c r="L1142" s="54"/>
      <c r="M1142" s="54"/>
      <c r="N1142" s="54"/>
      <c r="O1142" s="54"/>
      <c r="P1142" s="54"/>
      <c r="Q1142" s="54"/>
      <c r="R1142" s="54"/>
      <c r="S1142" s="54"/>
      <c r="T1142" s="54"/>
      <c r="U1142" s="54"/>
      <c r="V1142" s="54"/>
      <c r="W1142" s="54"/>
      <c r="X1142" s="54"/>
      <c r="Y1142" s="54"/>
      <c r="Z1142" s="54"/>
      <c r="AA1142" s="54"/>
      <c r="AB1142" s="54"/>
      <c r="AC1142" s="54"/>
      <c r="AD1142" s="54"/>
      <c r="AE1142" s="54"/>
    </row>
    <row r="1143" customFormat="false" ht="14.25" hidden="false" customHeight="false" outlineLevel="0" collapsed="false">
      <c r="A1143" s="54"/>
      <c r="B1143" s="54"/>
      <c r="C1143" s="54"/>
      <c r="D1143" s="54"/>
      <c r="E1143" s="54"/>
      <c r="F1143" s="54"/>
      <c r="G1143" s="270"/>
      <c r="H1143" s="54"/>
      <c r="I1143" s="54"/>
      <c r="J1143" s="54"/>
      <c r="K1143" s="54"/>
      <c r="L1143" s="54"/>
      <c r="M1143" s="54"/>
      <c r="N1143" s="54"/>
      <c r="O1143" s="54"/>
      <c r="P1143" s="54"/>
      <c r="Q1143" s="54"/>
      <c r="R1143" s="54"/>
      <c r="S1143" s="54"/>
      <c r="T1143" s="54"/>
      <c r="U1143" s="54"/>
      <c r="V1143" s="54"/>
      <c r="W1143" s="54"/>
      <c r="X1143" s="54"/>
      <c r="Y1143" s="54"/>
      <c r="Z1143" s="54"/>
      <c r="AA1143" s="54"/>
      <c r="AB1143" s="54"/>
      <c r="AC1143" s="54"/>
      <c r="AD1143" s="54"/>
      <c r="AE1143" s="54"/>
    </row>
    <row r="1144" customFormat="false" ht="14.25" hidden="false" customHeight="false" outlineLevel="0" collapsed="false">
      <c r="A1144" s="54"/>
      <c r="B1144" s="54"/>
      <c r="C1144" s="54"/>
      <c r="D1144" s="54"/>
      <c r="E1144" s="54"/>
      <c r="F1144" s="54"/>
      <c r="G1144" s="270"/>
      <c r="H1144" s="54"/>
      <c r="I1144" s="54"/>
      <c r="J1144" s="54"/>
      <c r="K1144" s="54"/>
      <c r="L1144" s="54"/>
      <c r="M1144" s="54"/>
      <c r="N1144" s="54"/>
      <c r="O1144" s="54"/>
      <c r="P1144" s="54"/>
      <c r="Q1144" s="54"/>
      <c r="R1144" s="54"/>
      <c r="S1144" s="54"/>
      <c r="T1144" s="54"/>
      <c r="U1144" s="54"/>
      <c r="V1144" s="54"/>
      <c r="W1144" s="54"/>
      <c r="X1144" s="54"/>
      <c r="Y1144" s="54"/>
      <c r="Z1144" s="54"/>
      <c r="AA1144" s="54"/>
      <c r="AB1144" s="54"/>
      <c r="AC1144" s="54"/>
      <c r="AD1144" s="54"/>
      <c r="AE1144" s="54"/>
    </row>
    <row r="1145" customFormat="false" ht="14.25" hidden="false" customHeight="false" outlineLevel="0" collapsed="false">
      <c r="A1145" s="54"/>
      <c r="B1145" s="54"/>
      <c r="C1145" s="54"/>
      <c r="D1145" s="54"/>
      <c r="E1145" s="54"/>
      <c r="F1145" s="54"/>
      <c r="G1145" s="270"/>
      <c r="H1145" s="54"/>
      <c r="I1145" s="54"/>
      <c r="J1145" s="54"/>
      <c r="K1145" s="54"/>
      <c r="L1145" s="54"/>
      <c r="M1145" s="54"/>
      <c r="N1145" s="54"/>
      <c r="O1145" s="54"/>
      <c r="P1145" s="54"/>
      <c r="Q1145" s="54"/>
      <c r="R1145" s="54"/>
      <c r="S1145" s="54"/>
      <c r="T1145" s="54"/>
      <c r="U1145" s="54"/>
      <c r="V1145" s="54"/>
      <c r="W1145" s="54"/>
      <c r="X1145" s="54"/>
      <c r="Y1145" s="54"/>
      <c r="Z1145" s="54"/>
      <c r="AA1145" s="54"/>
      <c r="AB1145" s="54"/>
      <c r="AC1145" s="54"/>
      <c r="AD1145" s="54"/>
      <c r="AE1145" s="54"/>
    </row>
    <row r="1146" customFormat="false" ht="14.25" hidden="false" customHeight="false" outlineLevel="0" collapsed="false">
      <c r="A1146" s="54"/>
      <c r="B1146" s="54"/>
      <c r="C1146" s="54"/>
      <c r="D1146" s="54"/>
      <c r="E1146" s="54"/>
      <c r="F1146" s="54"/>
      <c r="G1146" s="270"/>
      <c r="H1146" s="54"/>
      <c r="I1146" s="54"/>
      <c r="J1146" s="54"/>
      <c r="K1146" s="54"/>
      <c r="L1146" s="54"/>
      <c r="M1146" s="54"/>
      <c r="N1146" s="54"/>
      <c r="O1146" s="54"/>
      <c r="P1146" s="54"/>
      <c r="Q1146" s="54"/>
      <c r="R1146" s="54"/>
      <c r="S1146" s="54"/>
      <c r="T1146" s="54"/>
      <c r="U1146" s="54"/>
      <c r="V1146" s="54"/>
      <c r="W1146" s="54"/>
      <c r="X1146" s="54"/>
      <c r="Y1146" s="54"/>
      <c r="Z1146" s="54"/>
      <c r="AA1146" s="54"/>
      <c r="AB1146" s="54"/>
      <c r="AC1146" s="54"/>
      <c r="AD1146" s="54"/>
      <c r="AE1146" s="54"/>
    </row>
    <row r="1147" customFormat="false" ht="14.25" hidden="false" customHeight="false" outlineLevel="0" collapsed="false">
      <c r="A1147" s="54"/>
      <c r="B1147" s="54"/>
      <c r="C1147" s="54"/>
      <c r="D1147" s="54"/>
      <c r="E1147" s="54"/>
      <c r="F1147" s="54"/>
      <c r="G1147" s="270"/>
      <c r="H1147" s="54"/>
      <c r="I1147" s="54"/>
      <c r="J1147" s="54"/>
      <c r="K1147" s="54"/>
      <c r="L1147" s="54"/>
      <c r="M1147" s="54"/>
      <c r="N1147" s="54"/>
      <c r="O1147" s="54"/>
      <c r="P1147" s="54"/>
      <c r="Q1147" s="54"/>
      <c r="R1147" s="54"/>
      <c r="S1147" s="54"/>
      <c r="T1147" s="54"/>
      <c r="U1147" s="54"/>
      <c r="V1147" s="54"/>
      <c r="W1147" s="54"/>
      <c r="X1147" s="54"/>
      <c r="Y1147" s="54"/>
      <c r="Z1147" s="54"/>
      <c r="AA1147" s="54"/>
      <c r="AB1147" s="54"/>
      <c r="AC1147" s="54"/>
      <c r="AD1147" s="54"/>
      <c r="AE1147" s="54"/>
    </row>
    <row r="1148" customFormat="false" ht="14.25" hidden="false" customHeight="false" outlineLevel="0" collapsed="false">
      <c r="A1148" s="54"/>
      <c r="B1148" s="54"/>
      <c r="C1148" s="54"/>
      <c r="D1148" s="54"/>
      <c r="E1148" s="54"/>
      <c r="F1148" s="54"/>
      <c r="G1148" s="270"/>
      <c r="H1148" s="54"/>
      <c r="I1148" s="54"/>
      <c r="J1148" s="54"/>
      <c r="K1148" s="54"/>
      <c r="L1148" s="54"/>
      <c r="M1148" s="54"/>
      <c r="N1148" s="54"/>
      <c r="O1148" s="54"/>
      <c r="P1148" s="54"/>
      <c r="Q1148" s="54"/>
      <c r="R1148" s="54"/>
      <c r="S1148" s="54"/>
      <c r="T1148" s="54"/>
      <c r="U1148" s="54"/>
      <c r="V1148" s="54"/>
      <c r="W1148" s="54"/>
      <c r="X1148" s="54"/>
      <c r="Y1148" s="54"/>
      <c r="Z1148" s="54"/>
      <c r="AA1148" s="54"/>
      <c r="AB1148" s="54"/>
      <c r="AC1148" s="54"/>
      <c r="AD1148" s="54"/>
      <c r="AE1148" s="54"/>
    </row>
    <row r="1149" customFormat="false" ht="14.25" hidden="false" customHeight="false" outlineLevel="0" collapsed="false">
      <c r="A1149" s="54"/>
      <c r="B1149" s="54"/>
      <c r="C1149" s="54"/>
      <c r="D1149" s="54"/>
      <c r="E1149" s="54"/>
      <c r="F1149" s="54"/>
      <c r="G1149" s="270"/>
      <c r="H1149" s="54"/>
      <c r="I1149" s="54"/>
      <c r="J1149" s="54"/>
      <c r="K1149" s="54"/>
      <c r="L1149" s="54"/>
      <c r="M1149" s="54"/>
      <c r="N1149" s="54"/>
      <c r="O1149" s="54"/>
      <c r="P1149" s="54"/>
      <c r="Q1149" s="54"/>
      <c r="R1149" s="54"/>
      <c r="S1149" s="54"/>
      <c r="T1149" s="54"/>
      <c r="U1149" s="54"/>
      <c r="V1149" s="54"/>
      <c r="W1149" s="54"/>
      <c r="X1149" s="54"/>
      <c r="Y1149" s="54"/>
      <c r="Z1149" s="54"/>
      <c r="AA1149" s="54"/>
      <c r="AB1149" s="54"/>
      <c r="AC1149" s="54"/>
      <c r="AD1149" s="54"/>
      <c r="AE1149" s="54"/>
    </row>
    <row r="1150" customFormat="false" ht="14.25" hidden="false" customHeight="false" outlineLevel="0" collapsed="false">
      <c r="A1150" s="54"/>
      <c r="B1150" s="54"/>
      <c r="C1150" s="54"/>
      <c r="D1150" s="54"/>
      <c r="E1150" s="54"/>
      <c r="F1150" s="54"/>
      <c r="G1150" s="270"/>
      <c r="H1150" s="54"/>
      <c r="I1150" s="54"/>
      <c r="J1150" s="54"/>
      <c r="K1150" s="54"/>
      <c r="L1150" s="54"/>
      <c r="M1150" s="54"/>
      <c r="N1150" s="54"/>
      <c r="O1150" s="54"/>
      <c r="P1150" s="54"/>
      <c r="Q1150" s="54"/>
      <c r="R1150" s="54"/>
      <c r="S1150" s="54"/>
      <c r="T1150" s="54"/>
      <c r="U1150" s="54"/>
      <c r="V1150" s="54"/>
      <c r="W1150" s="54"/>
      <c r="X1150" s="54"/>
      <c r="Y1150" s="54"/>
      <c r="Z1150" s="54"/>
      <c r="AA1150" s="54"/>
      <c r="AB1150" s="54"/>
      <c r="AC1150" s="54"/>
      <c r="AD1150" s="54"/>
      <c r="AE1150" s="54"/>
    </row>
    <row r="1151" customFormat="false" ht="14.25" hidden="false" customHeight="false" outlineLevel="0" collapsed="false">
      <c r="A1151" s="54"/>
      <c r="B1151" s="54"/>
      <c r="C1151" s="54"/>
      <c r="D1151" s="54"/>
      <c r="E1151" s="54"/>
      <c r="F1151" s="54"/>
      <c r="G1151" s="270"/>
      <c r="H1151" s="54"/>
      <c r="I1151" s="54"/>
      <c r="J1151" s="54"/>
      <c r="K1151" s="54"/>
      <c r="L1151" s="54"/>
      <c r="M1151" s="54"/>
      <c r="N1151" s="54"/>
      <c r="O1151" s="54"/>
      <c r="P1151" s="54"/>
      <c r="Q1151" s="54"/>
      <c r="R1151" s="54"/>
      <c r="S1151" s="54"/>
      <c r="T1151" s="54"/>
      <c r="U1151" s="54"/>
      <c r="V1151" s="54"/>
      <c r="W1151" s="54"/>
      <c r="X1151" s="54"/>
      <c r="Y1151" s="54"/>
      <c r="Z1151" s="54"/>
      <c r="AA1151" s="54"/>
      <c r="AB1151" s="54"/>
      <c r="AC1151" s="54"/>
      <c r="AD1151" s="54"/>
      <c r="AE1151" s="54"/>
    </row>
    <row r="1152" customFormat="false" ht="14.25" hidden="false" customHeight="false" outlineLevel="0" collapsed="false">
      <c r="A1152" s="54"/>
      <c r="B1152" s="54"/>
      <c r="C1152" s="54"/>
      <c r="D1152" s="54"/>
      <c r="E1152" s="54"/>
      <c r="F1152" s="54"/>
      <c r="G1152" s="270"/>
      <c r="H1152" s="54"/>
      <c r="I1152" s="54"/>
      <c r="J1152" s="54"/>
      <c r="K1152" s="54"/>
      <c r="L1152" s="54"/>
      <c r="M1152" s="54"/>
      <c r="N1152" s="54"/>
      <c r="O1152" s="54"/>
      <c r="P1152" s="54"/>
      <c r="Q1152" s="54"/>
      <c r="R1152" s="54"/>
      <c r="S1152" s="54"/>
      <c r="T1152" s="54"/>
      <c r="U1152" s="54"/>
      <c r="V1152" s="54"/>
      <c r="W1152" s="54"/>
      <c r="X1152" s="54"/>
      <c r="Y1152" s="54"/>
      <c r="Z1152" s="54"/>
      <c r="AA1152" s="54"/>
      <c r="AB1152" s="54"/>
      <c r="AC1152" s="54"/>
      <c r="AD1152" s="54"/>
      <c r="AE1152" s="54"/>
    </row>
    <row r="1153" customFormat="false" ht="14.25" hidden="false" customHeight="false" outlineLevel="0" collapsed="false">
      <c r="A1153" s="54"/>
      <c r="B1153" s="54"/>
      <c r="C1153" s="54"/>
      <c r="D1153" s="54"/>
      <c r="E1153" s="54"/>
      <c r="F1153" s="54"/>
      <c r="G1153" s="270"/>
      <c r="H1153" s="54"/>
      <c r="I1153" s="54"/>
      <c r="J1153" s="54"/>
      <c r="K1153" s="54"/>
      <c r="L1153" s="54"/>
      <c r="M1153" s="54"/>
      <c r="N1153" s="54"/>
      <c r="O1153" s="54"/>
      <c r="P1153" s="54"/>
      <c r="Q1153" s="54"/>
      <c r="R1153" s="54"/>
      <c r="S1153" s="54"/>
      <c r="T1153" s="54"/>
      <c r="U1153" s="54"/>
      <c r="V1153" s="54"/>
      <c r="W1153" s="54"/>
      <c r="X1153" s="54"/>
      <c r="Y1153" s="54"/>
      <c r="Z1153" s="54"/>
      <c r="AA1153" s="54"/>
      <c r="AB1153" s="54"/>
      <c r="AC1153" s="54"/>
      <c r="AD1153" s="54"/>
      <c r="AE1153" s="54"/>
    </row>
    <row r="1154" customFormat="false" ht="14.25" hidden="false" customHeight="false" outlineLevel="0" collapsed="false">
      <c r="A1154" s="54"/>
      <c r="B1154" s="54"/>
      <c r="C1154" s="54"/>
      <c r="D1154" s="54"/>
      <c r="E1154" s="54"/>
      <c r="F1154" s="54"/>
      <c r="G1154" s="270"/>
      <c r="H1154" s="54"/>
      <c r="I1154" s="54"/>
      <c r="J1154" s="54"/>
      <c r="K1154" s="54"/>
      <c r="L1154" s="54"/>
      <c r="M1154" s="54"/>
      <c r="N1154" s="54"/>
      <c r="O1154" s="54"/>
      <c r="P1154" s="54"/>
      <c r="Q1154" s="54"/>
      <c r="R1154" s="54"/>
      <c r="S1154" s="54"/>
      <c r="T1154" s="54"/>
      <c r="U1154" s="54"/>
      <c r="V1154" s="54"/>
      <c r="W1154" s="54"/>
      <c r="X1154" s="54"/>
      <c r="Y1154" s="54"/>
      <c r="Z1154" s="54"/>
      <c r="AA1154" s="54"/>
      <c r="AB1154" s="54"/>
      <c r="AC1154" s="54"/>
      <c r="AD1154" s="54"/>
      <c r="AE1154" s="54"/>
    </row>
    <row r="1155" customFormat="false" ht="14.25" hidden="false" customHeight="false" outlineLevel="0" collapsed="false">
      <c r="A1155" s="54"/>
      <c r="B1155" s="54"/>
      <c r="C1155" s="54"/>
      <c r="D1155" s="54"/>
      <c r="E1155" s="54"/>
      <c r="F1155" s="54"/>
      <c r="G1155" s="270"/>
      <c r="H1155" s="54"/>
      <c r="I1155" s="54"/>
      <c r="J1155" s="54"/>
      <c r="K1155" s="54"/>
      <c r="L1155" s="54"/>
      <c r="M1155" s="54"/>
      <c r="N1155" s="54"/>
      <c r="O1155" s="54"/>
      <c r="P1155" s="54"/>
      <c r="Q1155" s="54"/>
      <c r="R1155" s="54"/>
      <c r="S1155" s="54"/>
      <c r="T1155" s="54"/>
      <c r="U1155" s="54"/>
      <c r="V1155" s="54"/>
      <c r="W1155" s="54"/>
      <c r="X1155" s="54"/>
      <c r="Y1155" s="54"/>
      <c r="Z1155" s="54"/>
      <c r="AA1155" s="54"/>
      <c r="AB1155" s="54"/>
      <c r="AC1155" s="54"/>
      <c r="AD1155" s="54"/>
      <c r="AE1155" s="54"/>
    </row>
    <row r="1156" customFormat="false" ht="14.25" hidden="false" customHeight="false" outlineLevel="0" collapsed="false">
      <c r="A1156" s="54"/>
      <c r="B1156" s="54"/>
      <c r="C1156" s="54"/>
      <c r="D1156" s="54"/>
      <c r="E1156" s="54"/>
      <c r="F1156" s="54"/>
      <c r="G1156" s="270"/>
      <c r="H1156" s="54"/>
      <c r="I1156" s="54"/>
      <c r="J1156" s="54"/>
      <c r="K1156" s="54"/>
      <c r="L1156" s="54"/>
      <c r="M1156" s="54"/>
      <c r="N1156" s="54"/>
      <c r="O1156" s="54"/>
      <c r="P1156" s="54"/>
      <c r="Q1156" s="54"/>
      <c r="R1156" s="54"/>
      <c r="S1156" s="54"/>
      <c r="T1156" s="54"/>
      <c r="U1156" s="54"/>
      <c r="V1156" s="54"/>
      <c r="W1156" s="54"/>
      <c r="X1156" s="54"/>
      <c r="Y1156" s="54"/>
      <c r="Z1156" s="54"/>
      <c r="AA1156" s="54"/>
      <c r="AB1156" s="54"/>
      <c r="AC1156" s="54"/>
      <c r="AD1156" s="54"/>
      <c r="AE1156" s="54"/>
    </row>
    <row r="1157" customFormat="false" ht="14.25" hidden="false" customHeight="false" outlineLevel="0" collapsed="false">
      <c r="A1157" s="54"/>
      <c r="B1157" s="54"/>
      <c r="C1157" s="54"/>
      <c r="D1157" s="54"/>
      <c r="E1157" s="54"/>
      <c r="F1157" s="54"/>
      <c r="G1157" s="270"/>
      <c r="H1157" s="54"/>
      <c r="I1157" s="54"/>
      <c r="J1157" s="54"/>
      <c r="K1157" s="54"/>
      <c r="L1157" s="54"/>
      <c r="M1157" s="54"/>
      <c r="N1157" s="54"/>
      <c r="O1157" s="54"/>
      <c r="P1157" s="54"/>
      <c r="Q1157" s="54"/>
      <c r="R1157" s="54"/>
      <c r="S1157" s="54"/>
      <c r="T1157" s="54"/>
      <c r="U1157" s="54"/>
      <c r="V1157" s="54"/>
      <c r="W1157" s="54"/>
      <c r="X1157" s="54"/>
      <c r="Y1157" s="54"/>
      <c r="Z1157" s="54"/>
      <c r="AA1157" s="54"/>
      <c r="AB1157" s="54"/>
      <c r="AC1157" s="54"/>
      <c r="AD1157" s="54"/>
      <c r="AE1157" s="54"/>
    </row>
    <row r="1158" customFormat="false" ht="14.25" hidden="false" customHeight="false" outlineLevel="0" collapsed="false">
      <c r="A1158" s="54"/>
      <c r="B1158" s="54"/>
      <c r="C1158" s="54"/>
      <c r="D1158" s="54"/>
      <c r="E1158" s="54"/>
      <c r="F1158" s="54"/>
      <c r="G1158" s="270"/>
      <c r="H1158" s="54"/>
      <c r="I1158" s="54"/>
      <c r="J1158" s="54"/>
      <c r="K1158" s="54"/>
      <c r="L1158" s="54"/>
      <c r="M1158" s="54"/>
      <c r="N1158" s="54"/>
      <c r="O1158" s="54"/>
      <c r="P1158" s="54"/>
      <c r="Q1158" s="54"/>
      <c r="R1158" s="54"/>
      <c r="S1158" s="54"/>
      <c r="T1158" s="54"/>
      <c r="U1158" s="54"/>
      <c r="V1158" s="54"/>
      <c r="W1158" s="54"/>
      <c r="X1158" s="54"/>
      <c r="Y1158" s="54"/>
      <c r="Z1158" s="54"/>
      <c r="AA1158" s="54"/>
      <c r="AB1158" s="54"/>
      <c r="AC1158" s="54"/>
      <c r="AD1158" s="54"/>
      <c r="AE1158" s="54"/>
    </row>
    <row r="1159" customFormat="false" ht="14.25" hidden="false" customHeight="false" outlineLevel="0" collapsed="false">
      <c r="A1159" s="54"/>
      <c r="B1159" s="54"/>
      <c r="C1159" s="54"/>
      <c r="D1159" s="54"/>
      <c r="E1159" s="54"/>
      <c r="F1159" s="54"/>
      <c r="G1159" s="270"/>
      <c r="H1159" s="54"/>
      <c r="I1159" s="54"/>
      <c r="J1159" s="54"/>
      <c r="K1159" s="54"/>
      <c r="L1159" s="54"/>
      <c r="M1159" s="54"/>
      <c r="N1159" s="54"/>
      <c r="O1159" s="54"/>
      <c r="P1159" s="54"/>
      <c r="Q1159" s="54"/>
      <c r="R1159" s="54"/>
      <c r="S1159" s="54"/>
      <c r="T1159" s="54"/>
      <c r="U1159" s="54"/>
      <c r="V1159" s="54"/>
      <c r="W1159" s="54"/>
      <c r="X1159" s="54"/>
      <c r="Y1159" s="54"/>
      <c r="Z1159" s="54"/>
      <c r="AA1159" s="54"/>
      <c r="AB1159" s="54"/>
      <c r="AC1159" s="54"/>
      <c r="AD1159" s="54"/>
      <c r="AE1159" s="54"/>
    </row>
    <row r="1160" customFormat="false" ht="14.25" hidden="false" customHeight="false" outlineLevel="0" collapsed="false">
      <c r="A1160" s="54"/>
      <c r="B1160" s="54"/>
      <c r="C1160" s="54"/>
      <c r="D1160" s="54"/>
      <c r="E1160" s="54"/>
      <c r="F1160" s="54"/>
      <c r="G1160" s="270"/>
      <c r="H1160" s="54"/>
      <c r="I1160" s="54"/>
      <c r="J1160" s="54"/>
      <c r="K1160" s="54"/>
      <c r="L1160" s="54"/>
      <c r="M1160" s="54"/>
      <c r="N1160" s="54"/>
      <c r="O1160" s="54"/>
      <c r="P1160" s="54"/>
      <c r="Q1160" s="54"/>
      <c r="R1160" s="54"/>
      <c r="S1160" s="54"/>
      <c r="T1160" s="54"/>
      <c r="U1160" s="54"/>
      <c r="V1160" s="54"/>
      <c r="W1160" s="54"/>
      <c r="X1160" s="54"/>
      <c r="Y1160" s="54"/>
      <c r="Z1160" s="54"/>
      <c r="AA1160" s="54"/>
      <c r="AB1160" s="54"/>
      <c r="AC1160" s="54"/>
      <c r="AD1160" s="54"/>
      <c r="AE1160" s="54"/>
    </row>
    <row r="1161" customFormat="false" ht="14.25" hidden="false" customHeight="false" outlineLevel="0" collapsed="false">
      <c r="A1161" s="54"/>
      <c r="B1161" s="54"/>
      <c r="C1161" s="54"/>
      <c r="D1161" s="54"/>
      <c r="E1161" s="54"/>
      <c r="F1161" s="54"/>
      <c r="G1161" s="270"/>
      <c r="H1161" s="54"/>
      <c r="I1161" s="54"/>
      <c r="J1161" s="54"/>
      <c r="K1161" s="54"/>
      <c r="L1161" s="54"/>
      <c r="M1161" s="54"/>
      <c r="N1161" s="54"/>
      <c r="O1161" s="54"/>
      <c r="P1161" s="54"/>
      <c r="Q1161" s="54"/>
      <c r="R1161" s="54"/>
      <c r="S1161" s="54"/>
      <c r="T1161" s="54"/>
      <c r="U1161" s="54"/>
      <c r="V1161" s="54"/>
      <c r="W1161" s="54"/>
      <c r="X1161" s="54"/>
      <c r="Y1161" s="54"/>
      <c r="Z1161" s="54"/>
      <c r="AA1161" s="54"/>
      <c r="AB1161" s="54"/>
      <c r="AC1161" s="54"/>
      <c r="AD1161" s="54"/>
      <c r="AE1161" s="54"/>
    </row>
    <row r="1162" customFormat="false" ht="14.25" hidden="false" customHeight="false" outlineLevel="0" collapsed="false">
      <c r="A1162" s="54"/>
      <c r="B1162" s="54"/>
      <c r="C1162" s="54"/>
      <c r="D1162" s="54"/>
      <c r="E1162" s="54"/>
      <c r="F1162" s="54"/>
      <c r="G1162" s="270"/>
      <c r="H1162" s="54"/>
      <c r="I1162" s="54"/>
      <c r="J1162" s="54"/>
      <c r="K1162" s="54"/>
      <c r="L1162" s="54"/>
      <c r="M1162" s="54"/>
      <c r="N1162" s="54"/>
      <c r="O1162" s="54"/>
      <c r="P1162" s="54"/>
      <c r="Q1162" s="54"/>
      <c r="R1162" s="54"/>
      <c r="S1162" s="54"/>
      <c r="T1162" s="54"/>
      <c r="U1162" s="54"/>
      <c r="V1162" s="54"/>
      <c r="W1162" s="54"/>
      <c r="X1162" s="54"/>
      <c r="Y1162" s="54"/>
      <c r="Z1162" s="54"/>
      <c r="AA1162" s="54"/>
      <c r="AB1162" s="54"/>
      <c r="AC1162" s="54"/>
      <c r="AD1162" s="54"/>
      <c r="AE1162" s="54"/>
    </row>
    <row r="1163" customFormat="false" ht="14.25" hidden="false" customHeight="false" outlineLevel="0" collapsed="false">
      <c r="A1163" s="54"/>
      <c r="B1163" s="54"/>
      <c r="C1163" s="54"/>
      <c r="D1163" s="54"/>
      <c r="E1163" s="54"/>
      <c r="F1163" s="54"/>
      <c r="G1163" s="270"/>
      <c r="H1163" s="54"/>
      <c r="I1163" s="54"/>
      <c r="J1163" s="54"/>
      <c r="K1163" s="54"/>
      <c r="L1163" s="54"/>
      <c r="M1163" s="54"/>
      <c r="N1163" s="54"/>
      <c r="O1163" s="54"/>
      <c r="P1163" s="54"/>
      <c r="Q1163" s="54"/>
      <c r="R1163" s="54"/>
      <c r="S1163" s="54"/>
      <c r="T1163" s="54"/>
      <c r="U1163" s="54"/>
      <c r="V1163" s="54"/>
      <c r="W1163" s="54"/>
      <c r="X1163" s="54"/>
      <c r="Y1163" s="54"/>
      <c r="Z1163" s="54"/>
      <c r="AA1163" s="54"/>
      <c r="AB1163" s="54"/>
      <c r="AC1163" s="54"/>
      <c r="AD1163" s="54"/>
      <c r="AE1163" s="54"/>
    </row>
    <row r="1164" customFormat="false" ht="14.25" hidden="false" customHeight="false" outlineLevel="0" collapsed="false">
      <c r="A1164" s="54"/>
      <c r="B1164" s="54"/>
      <c r="C1164" s="54"/>
      <c r="D1164" s="54"/>
      <c r="E1164" s="54"/>
      <c r="F1164" s="54"/>
      <c r="G1164" s="270"/>
      <c r="H1164" s="54"/>
      <c r="I1164" s="54"/>
      <c r="J1164" s="54"/>
      <c r="K1164" s="54"/>
      <c r="L1164" s="54"/>
      <c r="M1164" s="54"/>
      <c r="N1164" s="54"/>
      <c r="O1164" s="54"/>
      <c r="P1164" s="54"/>
      <c r="Q1164" s="54"/>
      <c r="R1164" s="54"/>
      <c r="S1164" s="54"/>
      <c r="T1164" s="54"/>
      <c r="U1164" s="54"/>
      <c r="V1164" s="54"/>
      <c r="W1164" s="54"/>
      <c r="X1164" s="54"/>
      <c r="Y1164" s="54"/>
      <c r="Z1164" s="54"/>
      <c r="AA1164" s="54"/>
      <c r="AB1164" s="54"/>
      <c r="AC1164" s="54"/>
      <c r="AD1164" s="54"/>
      <c r="AE1164" s="54"/>
    </row>
    <row r="1165" customFormat="false" ht="14.25" hidden="false" customHeight="false" outlineLevel="0" collapsed="false">
      <c r="A1165" s="54"/>
      <c r="B1165" s="54"/>
      <c r="C1165" s="54"/>
      <c r="D1165" s="54"/>
      <c r="E1165" s="54"/>
      <c r="F1165" s="54"/>
      <c r="G1165" s="270"/>
      <c r="H1165" s="54"/>
      <c r="I1165" s="54"/>
      <c r="J1165" s="54"/>
      <c r="K1165" s="54"/>
      <c r="L1165" s="54"/>
      <c r="M1165" s="54"/>
      <c r="N1165" s="54"/>
      <c r="O1165" s="54"/>
      <c r="P1165" s="54"/>
      <c r="Q1165" s="54"/>
      <c r="R1165" s="54"/>
      <c r="S1165" s="54"/>
      <c r="T1165" s="54"/>
      <c r="U1165" s="54"/>
      <c r="V1165" s="54"/>
      <c r="W1165" s="54"/>
      <c r="X1165" s="54"/>
      <c r="Y1165" s="54"/>
      <c r="Z1165" s="54"/>
      <c r="AA1165" s="54"/>
      <c r="AB1165" s="54"/>
      <c r="AC1165" s="54"/>
      <c r="AD1165" s="54"/>
      <c r="AE1165" s="54"/>
    </row>
    <row r="1166" customFormat="false" ht="14.25" hidden="false" customHeight="false" outlineLevel="0" collapsed="false">
      <c r="A1166" s="54"/>
      <c r="B1166" s="54"/>
      <c r="C1166" s="54"/>
      <c r="D1166" s="54"/>
      <c r="E1166" s="54"/>
      <c r="F1166" s="54"/>
      <c r="G1166" s="270"/>
      <c r="H1166" s="54"/>
      <c r="I1166" s="54"/>
      <c r="J1166" s="54"/>
      <c r="K1166" s="54"/>
      <c r="L1166" s="54"/>
      <c r="M1166" s="54"/>
      <c r="N1166" s="54"/>
      <c r="O1166" s="54"/>
      <c r="P1166" s="54"/>
      <c r="Q1166" s="54"/>
      <c r="R1166" s="54"/>
      <c r="S1166" s="54"/>
      <c r="T1166" s="54"/>
      <c r="U1166" s="54"/>
      <c r="V1166" s="54"/>
      <c r="W1166" s="54"/>
      <c r="X1166" s="54"/>
      <c r="Y1166" s="54"/>
      <c r="Z1166" s="54"/>
      <c r="AA1166" s="54"/>
      <c r="AB1166" s="54"/>
      <c r="AC1166" s="54"/>
      <c r="AD1166" s="54"/>
      <c r="AE1166" s="54"/>
    </row>
    <row r="1167" customFormat="false" ht="14.25" hidden="false" customHeight="false" outlineLevel="0" collapsed="false">
      <c r="A1167" s="54"/>
      <c r="B1167" s="54"/>
      <c r="C1167" s="54"/>
      <c r="D1167" s="54"/>
      <c r="E1167" s="54"/>
      <c r="F1167" s="54"/>
      <c r="G1167" s="270"/>
      <c r="H1167" s="54"/>
      <c r="I1167" s="54"/>
      <c r="J1167" s="54"/>
      <c r="K1167" s="54"/>
      <c r="L1167" s="54"/>
      <c r="M1167" s="54"/>
      <c r="N1167" s="54"/>
      <c r="O1167" s="54"/>
      <c r="P1167" s="54"/>
      <c r="Q1167" s="54"/>
      <c r="R1167" s="54"/>
      <c r="S1167" s="54"/>
      <c r="T1167" s="54"/>
      <c r="U1167" s="54"/>
      <c r="V1167" s="54"/>
      <c r="W1167" s="54"/>
      <c r="X1167" s="54"/>
      <c r="Y1167" s="54"/>
      <c r="Z1167" s="54"/>
      <c r="AA1167" s="54"/>
      <c r="AB1167" s="54"/>
      <c r="AC1167" s="54"/>
      <c r="AD1167" s="54"/>
      <c r="AE1167" s="54"/>
    </row>
    <row r="1168" customFormat="false" ht="14.25" hidden="false" customHeight="false" outlineLevel="0" collapsed="false">
      <c r="A1168" s="54"/>
      <c r="B1168" s="54"/>
      <c r="C1168" s="54"/>
      <c r="D1168" s="54"/>
      <c r="E1168" s="54"/>
      <c r="F1168" s="54"/>
      <c r="G1168" s="270"/>
      <c r="H1168" s="54"/>
      <c r="I1168" s="54"/>
      <c r="J1168" s="54"/>
      <c r="K1168" s="54"/>
      <c r="L1168" s="54"/>
      <c r="M1168" s="54"/>
      <c r="N1168" s="54"/>
      <c r="O1168" s="54"/>
      <c r="P1168" s="54"/>
      <c r="Q1168" s="54"/>
      <c r="R1168" s="54"/>
      <c r="S1168" s="54"/>
      <c r="T1168" s="54"/>
      <c r="U1168" s="54"/>
      <c r="V1168" s="54"/>
      <c r="W1168" s="54"/>
      <c r="X1168" s="54"/>
      <c r="Y1168" s="54"/>
      <c r="Z1168" s="54"/>
      <c r="AA1168" s="54"/>
      <c r="AB1168" s="54"/>
      <c r="AC1168" s="54"/>
      <c r="AD1168" s="54"/>
      <c r="AE1168" s="54"/>
    </row>
    <row r="1169" customFormat="false" ht="14.25" hidden="false" customHeight="false" outlineLevel="0" collapsed="false">
      <c r="A1169" s="54"/>
      <c r="B1169" s="54"/>
      <c r="C1169" s="54"/>
      <c r="D1169" s="54"/>
      <c r="E1169" s="54"/>
      <c r="F1169" s="54"/>
      <c r="G1169" s="270"/>
      <c r="H1169" s="54"/>
      <c r="I1169" s="54"/>
      <c r="J1169" s="54"/>
      <c r="K1169" s="54"/>
      <c r="L1169" s="54"/>
      <c r="M1169" s="54"/>
      <c r="N1169" s="54"/>
      <c r="O1169" s="54"/>
      <c r="P1169" s="54"/>
      <c r="Q1169" s="54"/>
      <c r="R1169" s="54"/>
      <c r="S1169" s="54"/>
      <c r="T1169" s="54"/>
      <c r="U1169" s="54"/>
      <c r="V1169" s="54"/>
      <c r="W1169" s="54"/>
      <c r="X1169" s="54"/>
      <c r="Y1169" s="54"/>
      <c r="Z1169" s="54"/>
      <c r="AA1169" s="54"/>
      <c r="AB1169" s="54"/>
      <c r="AC1169" s="54"/>
      <c r="AD1169" s="54"/>
      <c r="AE1169" s="54"/>
    </row>
    <row r="1170" customFormat="false" ht="14.25" hidden="false" customHeight="false" outlineLevel="0" collapsed="false">
      <c r="A1170" s="54"/>
      <c r="B1170" s="54"/>
      <c r="C1170" s="54"/>
      <c r="D1170" s="54"/>
      <c r="E1170" s="54"/>
      <c r="F1170" s="54"/>
      <c r="G1170" s="270"/>
      <c r="H1170" s="54"/>
      <c r="I1170" s="54"/>
      <c r="J1170" s="54"/>
      <c r="K1170" s="54"/>
      <c r="L1170" s="54"/>
      <c r="M1170" s="54"/>
      <c r="N1170" s="54"/>
      <c r="O1170" s="54"/>
      <c r="P1170" s="54"/>
      <c r="Q1170" s="54"/>
      <c r="R1170" s="54"/>
      <c r="S1170" s="54"/>
      <c r="T1170" s="54"/>
      <c r="U1170" s="54"/>
      <c r="V1170" s="54"/>
      <c r="W1170" s="54"/>
      <c r="X1170" s="54"/>
      <c r="Y1170" s="54"/>
      <c r="Z1170" s="54"/>
      <c r="AA1170" s="54"/>
      <c r="AB1170" s="54"/>
      <c r="AC1170" s="54"/>
      <c r="AD1170" s="54"/>
      <c r="AE1170" s="54"/>
    </row>
    <row r="1171" customFormat="false" ht="14.25" hidden="false" customHeight="false" outlineLevel="0" collapsed="false">
      <c r="A1171" s="54"/>
      <c r="B1171" s="54"/>
      <c r="C1171" s="54"/>
      <c r="D1171" s="54"/>
      <c r="E1171" s="54"/>
      <c r="F1171" s="54"/>
      <c r="G1171" s="270"/>
      <c r="H1171" s="54"/>
      <c r="I1171" s="54"/>
      <c r="J1171" s="54"/>
      <c r="K1171" s="54"/>
      <c r="L1171" s="54"/>
      <c r="M1171" s="54"/>
      <c r="N1171" s="54"/>
      <c r="O1171" s="54"/>
      <c r="P1171" s="54"/>
      <c r="Q1171" s="54"/>
      <c r="R1171" s="54"/>
      <c r="S1171" s="54"/>
      <c r="T1171" s="54"/>
      <c r="U1171" s="54"/>
      <c r="V1171" s="54"/>
      <c r="W1171" s="54"/>
      <c r="X1171" s="54"/>
      <c r="Y1171" s="54"/>
      <c r="Z1171" s="54"/>
      <c r="AA1171" s="54"/>
      <c r="AB1171" s="54"/>
      <c r="AC1171" s="54"/>
      <c r="AD1171" s="54"/>
      <c r="AE1171" s="54"/>
    </row>
    <row r="1172" customFormat="false" ht="14.25" hidden="false" customHeight="false" outlineLevel="0" collapsed="false">
      <c r="A1172" s="54"/>
      <c r="B1172" s="54"/>
      <c r="C1172" s="54"/>
      <c r="D1172" s="54"/>
      <c r="E1172" s="54"/>
      <c r="F1172" s="54"/>
      <c r="G1172" s="270"/>
      <c r="H1172" s="54"/>
      <c r="I1172" s="54"/>
      <c r="J1172" s="54"/>
      <c r="K1172" s="54"/>
      <c r="L1172" s="54"/>
      <c r="M1172" s="54"/>
      <c r="N1172" s="54"/>
      <c r="O1172" s="54"/>
      <c r="P1172" s="54"/>
      <c r="Q1172" s="54"/>
      <c r="R1172" s="54"/>
      <c r="S1172" s="54"/>
      <c r="T1172" s="54"/>
      <c r="U1172" s="54"/>
      <c r="V1172" s="54"/>
      <c r="W1172" s="54"/>
      <c r="X1172" s="54"/>
      <c r="Y1172" s="54"/>
      <c r="Z1172" s="54"/>
      <c r="AA1172" s="54"/>
      <c r="AB1172" s="54"/>
      <c r="AC1172" s="54"/>
      <c r="AD1172" s="54"/>
      <c r="AE1172" s="54"/>
    </row>
    <row r="1173" customFormat="false" ht="14.25" hidden="false" customHeight="false" outlineLevel="0" collapsed="false">
      <c r="A1173" s="54"/>
      <c r="B1173" s="54"/>
      <c r="C1173" s="54"/>
      <c r="D1173" s="54"/>
      <c r="E1173" s="54"/>
      <c r="F1173" s="54"/>
      <c r="G1173" s="270"/>
      <c r="H1173" s="54"/>
      <c r="I1173" s="54"/>
      <c r="J1173" s="54"/>
      <c r="K1173" s="54"/>
      <c r="L1173" s="54"/>
      <c r="M1173" s="54"/>
      <c r="N1173" s="54"/>
      <c r="O1173" s="54"/>
      <c r="P1173" s="54"/>
      <c r="Q1173" s="54"/>
      <c r="R1173" s="54"/>
      <c r="S1173" s="54"/>
      <c r="T1173" s="54"/>
      <c r="U1173" s="54"/>
      <c r="V1173" s="54"/>
      <c r="W1173" s="54"/>
      <c r="X1173" s="54"/>
      <c r="Y1173" s="54"/>
      <c r="Z1173" s="54"/>
      <c r="AA1173" s="54"/>
      <c r="AB1173" s="54"/>
      <c r="AC1173" s="54"/>
      <c r="AD1173" s="54"/>
      <c r="AE1173" s="54"/>
    </row>
    <row r="1174" customFormat="false" ht="14.25" hidden="false" customHeight="false" outlineLevel="0" collapsed="false">
      <c r="A1174" s="54"/>
      <c r="B1174" s="54"/>
      <c r="C1174" s="54"/>
      <c r="D1174" s="54"/>
      <c r="E1174" s="54"/>
      <c r="F1174" s="54"/>
      <c r="G1174" s="270"/>
      <c r="H1174" s="54"/>
      <c r="I1174" s="54"/>
      <c r="J1174" s="54"/>
      <c r="K1174" s="54"/>
      <c r="L1174" s="54"/>
      <c r="M1174" s="54"/>
      <c r="N1174" s="54"/>
      <c r="O1174" s="54"/>
      <c r="P1174" s="54"/>
      <c r="Q1174" s="54"/>
      <c r="R1174" s="54"/>
      <c r="S1174" s="54"/>
      <c r="T1174" s="54"/>
      <c r="U1174" s="54"/>
      <c r="V1174" s="54"/>
      <c r="W1174" s="54"/>
      <c r="X1174" s="54"/>
      <c r="Y1174" s="54"/>
      <c r="Z1174" s="54"/>
      <c r="AA1174" s="54"/>
      <c r="AB1174" s="54"/>
      <c r="AC1174" s="54"/>
      <c r="AD1174" s="54"/>
      <c r="AE1174" s="54"/>
    </row>
    <row r="1175" customFormat="false" ht="14.25" hidden="false" customHeight="false" outlineLevel="0" collapsed="false">
      <c r="A1175" s="54"/>
      <c r="B1175" s="54"/>
      <c r="C1175" s="54"/>
      <c r="D1175" s="54"/>
      <c r="E1175" s="54"/>
      <c r="F1175" s="54"/>
      <c r="G1175" s="270"/>
      <c r="H1175" s="54"/>
      <c r="I1175" s="54"/>
      <c r="J1175" s="54"/>
      <c r="K1175" s="54"/>
      <c r="L1175" s="54"/>
      <c r="M1175" s="54"/>
      <c r="N1175" s="54"/>
      <c r="O1175" s="54"/>
      <c r="P1175" s="54"/>
      <c r="Q1175" s="54"/>
      <c r="R1175" s="54"/>
      <c r="S1175" s="54"/>
      <c r="T1175" s="54"/>
      <c r="U1175" s="54"/>
      <c r="V1175" s="54"/>
      <c r="W1175" s="54"/>
      <c r="X1175" s="54"/>
      <c r="Y1175" s="54"/>
      <c r="Z1175" s="54"/>
      <c r="AA1175" s="54"/>
      <c r="AB1175" s="54"/>
      <c r="AC1175" s="54"/>
      <c r="AD1175" s="54"/>
      <c r="AE1175" s="54"/>
    </row>
    <row r="1176" customFormat="false" ht="14.25" hidden="false" customHeight="false" outlineLevel="0" collapsed="false">
      <c r="A1176" s="54"/>
      <c r="B1176" s="54"/>
      <c r="C1176" s="54"/>
      <c r="D1176" s="54"/>
      <c r="E1176" s="54"/>
      <c r="F1176" s="54"/>
      <c r="G1176" s="270"/>
      <c r="H1176" s="54"/>
      <c r="I1176" s="54"/>
      <c r="J1176" s="54"/>
      <c r="K1176" s="54"/>
      <c r="L1176" s="54"/>
      <c r="M1176" s="54"/>
      <c r="N1176" s="54"/>
      <c r="O1176" s="54"/>
      <c r="P1176" s="54"/>
      <c r="Q1176" s="54"/>
      <c r="R1176" s="54"/>
      <c r="S1176" s="54"/>
      <c r="T1176" s="54"/>
      <c r="U1176" s="54"/>
      <c r="V1176" s="54"/>
      <c r="W1176" s="54"/>
      <c r="X1176" s="54"/>
      <c r="Y1176" s="54"/>
      <c r="Z1176" s="54"/>
      <c r="AA1176" s="54"/>
      <c r="AB1176" s="54"/>
      <c r="AC1176" s="54"/>
      <c r="AD1176" s="54"/>
      <c r="AE1176" s="54"/>
    </row>
    <row r="1177" customFormat="false" ht="14.25" hidden="false" customHeight="false" outlineLevel="0" collapsed="false">
      <c r="A1177" s="54"/>
      <c r="B1177" s="54"/>
      <c r="C1177" s="54"/>
      <c r="D1177" s="54"/>
      <c r="E1177" s="54"/>
      <c r="F1177" s="54"/>
      <c r="G1177" s="270"/>
      <c r="H1177" s="54"/>
      <c r="I1177" s="54"/>
      <c r="J1177" s="54"/>
      <c r="K1177" s="54"/>
      <c r="L1177" s="54"/>
      <c r="M1177" s="54"/>
      <c r="N1177" s="54"/>
      <c r="O1177" s="54"/>
      <c r="P1177" s="54"/>
      <c r="Q1177" s="54"/>
      <c r="R1177" s="54"/>
      <c r="S1177" s="54"/>
      <c r="T1177" s="54"/>
      <c r="U1177" s="54"/>
      <c r="V1177" s="54"/>
      <c r="W1177" s="54"/>
      <c r="X1177" s="54"/>
      <c r="Y1177" s="54"/>
      <c r="Z1177" s="54"/>
      <c r="AA1177" s="54"/>
      <c r="AB1177" s="54"/>
      <c r="AC1177" s="54"/>
      <c r="AD1177" s="54"/>
      <c r="AE1177" s="54"/>
    </row>
    <row r="1178" customFormat="false" ht="14.25" hidden="false" customHeight="false" outlineLevel="0" collapsed="false">
      <c r="A1178" s="54"/>
      <c r="B1178" s="54"/>
      <c r="C1178" s="54"/>
      <c r="D1178" s="54"/>
      <c r="E1178" s="54"/>
      <c r="F1178" s="54"/>
      <c r="G1178" s="270"/>
      <c r="H1178" s="54"/>
      <c r="I1178" s="54"/>
      <c r="J1178" s="54"/>
      <c r="K1178" s="54"/>
      <c r="L1178" s="54"/>
      <c r="M1178" s="54"/>
      <c r="N1178" s="54"/>
      <c r="O1178" s="54"/>
      <c r="P1178" s="54"/>
      <c r="Q1178" s="54"/>
      <c r="R1178" s="54"/>
      <c r="S1178" s="54"/>
      <c r="T1178" s="54"/>
      <c r="U1178" s="54"/>
      <c r="V1178" s="54"/>
      <c r="W1178" s="54"/>
      <c r="X1178" s="54"/>
      <c r="Y1178" s="54"/>
      <c r="Z1178" s="54"/>
      <c r="AA1178" s="54"/>
      <c r="AB1178" s="54"/>
      <c r="AC1178" s="54"/>
      <c r="AD1178" s="54"/>
      <c r="AE1178" s="54"/>
    </row>
    <row r="1179" customFormat="false" ht="14.25" hidden="false" customHeight="false" outlineLevel="0" collapsed="false">
      <c r="A1179" s="54"/>
      <c r="B1179" s="54"/>
      <c r="C1179" s="54"/>
      <c r="D1179" s="54"/>
      <c r="E1179" s="54"/>
      <c r="F1179" s="54"/>
      <c r="G1179" s="270"/>
      <c r="H1179" s="54"/>
      <c r="I1179" s="54"/>
      <c r="J1179" s="54"/>
      <c r="K1179" s="54"/>
      <c r="L1179" s="54"/>
      <c r="M1179" s="54"/>
      <c r="N1179" s="54"/>
      <c r="O1179" s="54"/>
      <c r="P1179" s="54"/>
      <c r="Q1179" s="54"/>
      <c r="R1179" s="54"/>
      <c r="S1179" s="54"/>
      <c r="T1179" s="54"/>
      <c r="U1179" s="54"/>
      <c r="V1179" s="54"/>
      <c r="W1179" s="54"/>
      <c r="X1179" s="54"/>
      <c r="Y1179" s="54"/>
      <c r="Z1179" s="54"/>
      <c r="AA1179" s="54"/>
      <c r="AB1179" s="54"/>
      <c r="AC1179" s="54"/>
      <c r="AD1179" s="54"/>
      <c r="AE1179" s="54"/>
    </row>
    <row r="1180" customFormat="false" ht="14.25" hidden="false" customHeight="false" outlineLevel="0" collapsed="false">
      <c r="A1180" s="54"/>
      <c r="B1180" s="54"/>
      <c r="C1180" s="54"/>
      <c r="D1180" s="54"/>
      <c r="E1180" s="54"/>
      <c r="F1180" s="54"/>
      <c r="G1180" s="270"/>
      <c r="H1180" s="54"/>
      <c r="I1180" s="54"/>
      <c r="J1180" s="54"/>
      <c r="K1180" s="54"/>
      <c r="L1180" s="54"/>
      <c r="M1180" s="54"/>
      <c r="N1180" s="54"/>
      <c r="O1180" s="54"/>
      <c r="P1180" s="54"/>
      <c r="Q1180" s="54"/>
      <c r="R1180" s="54"/>
      <c r="S1180" s="54"/>
      <c r="T1180" s="54"/>
      <c r="U1180" s="54"/>
      <c r="V1180" s="54"/>
      <c r="W1180" s="54"/>
      <c r="X1180" s="54"/>
      <c r="Y1180" s="54"/>
      <c r="Z1180" s="54"/>
      <c r="AA1180" s="54"/>
      <c r="AB1180" s="54"/>
      <c r="AC1180" s="54"/>
      <c r="AD1180" s="54"/>
      <c r="AE1180" s="54"/>
    </row>
    <row r="1181" customFormat="false" ht="14.25" hidden="false" customHeight="false" outlineLevel="0" collapsed="false">
      <c r="A1181" s="54"/>
      <c r="B1181" s="54"/>
      <c r="C1181" s="54"/>
      <c r="D1181" s="54"/>
      <c r="E1181" s="54"/>
      <c r="F1181" s="54"/>
      <c r="G1181" s="270"/>
      <c r="H1181" s="54"/>
      <c r="I1181" s="54"/>
      <c r="J1181" s="54"/>
      <c r="K1181" s="54"/>
      <c r="L1181" s="54"/>
      <c r="M1181" s="54"/>
      <c r="N1181" s="54"/>
      <c r="O1181" s="54"/>
      <c r="P1181" s="54"/>
      <c r="Q1181" s="54"/>
      <c r="R1181" s="54"/>
      <c r="S1181" s="54"/>
      <c r="T1181" s="54"/>
      <c r="U1181" s="54"/>
      <c r="V1181" s="54"/>
      <c r="W1181" s="54"/>
      <c r="X1181" s="54"/>
      <c r="Y1181" s="54"/>
      <c r="Z1181" s="54"/>
      <c r="AA1181" s="54"/>
      <c r="AB1181" s="54"/>
      <c r="AC1181" s="54"/>
      <c r="AD1181" s="54"/>
      <c r="AE1181" s="54"/>
    </row>
    <row r="1182" customFormat="false" ht="14.25" hidden="false" customHeight="false" outlineLevel="0" collapsed="false">
      <c r="A1182" s="54"/>
      <c r="B1182" s="54"/>
      <c r="C1182" s="54"/>
      <c r="D1182" s="54"/>
      <c r="E1182" s="54"/>
      <c r="F1182" s="54"/>
      <c r="G1182" s="270"/>
      <c r="H1182" s="54"/>
      <c r="I1182" s="54"/>
      <c r="J1182" s="54"/>
      <c r="K1182" s="54"/>
      <c r="L1182" s="54"/>
      <c r="M1182" s="54"/>
      <c r="N1182" s="54"/>
      <c r="O1182" s="54"/>
      <c r="P1182" s="54"/>
      <c r="Q1182" s="54"/>
      <c r="R1182" s="54"/>
      <c r="S1182" s="54"/>
      <c r="T1182" s="54"/>
      <c r="U1182" s="54"/>
      <c r="V1182" s="54"/>
      <c r="W1182" s="54"/>
      <c r="X1182" s="54"/>
      <c r="Y1182" s="54"/>
      <c r="Z1182" s="54"/>
      <c r="AA1182" s="54"/>
      <c r="AB1182" s="54"/>
      <c r="AC1182" s="54"/>
      <c r="AD1182" s="54"/>
      <c r="AE1182" s="54"/>
    </row>
    <row r="1183" customFormat="false" ht="14.25" hidden="false" customHeight="false" outlineLevel="0" collapsed="false">
      <c r="A1183" s="54"/>
      <c r="B1183" s="54"/>
      <c r="C1183" s="54"/>
      <c r="D1183" s="54"/>
      <c r="E1183" s="54"/>
      <c r="F1183" s="54"/>
      <c r="G1183" s="270"/>
      <c r="H1183" s="54"/>
      <c r="I1183" s="54"/>
      <c r="J1183" s="54"/>
      <c r="K1183" s="54"/>
      <c r="L1183" s="54"/>
      <c r="M1183" s="54"/>
      <c r="N1183" s="54"/>
      <c r="O1183" s="54"/>
      <c r="P1183" s="54"/>
      <c r="Q1183" s="54"/>
      <c r="R1183" s="54"/>
      <c r="S1183" s="54"/>
      <c r="T1183" s="54"/>
      <c r="U1183" s="54"/>
      <c r="V1183" s="54"/>
      <c r="W1183" s="54"/>
      <c r="X1183" s="54"/>
      <c r="Y1183" s="54"/>
      <c r="Z1183" s="54"/>
      <c r="AA1183" s="54"/>
      <c r="AB1183" s="54"/>
      <c r="AC1183" s="54"/>
      <c r="AD1183" s="54"/>
      <c r="AE1183" s="54"/>
    </row>
    <row r="1184" customFormat="false" ht="14.25" hidden="false" customHeight="false" outlineLevel="0" collapsed="false">
      <c r="A1184" s="54"/>
      <c r="B1184" s="54"/>
      <c r="C1184" s="54"/>
      <c r="D1184" s="54"/>
      <c r="E1184" s="54"/>
      <c r="F1184" s="54"/>
      <c r="G1184" s="270"/>
      <c r="H1184" s="54"/>
      <c r="I1184" s="54"/>
      <c r="J1184" s="54"/>
      <c r="K1184" s="54"/>
      <c r="L1184" s="54"/>
      <c r="M1184" s="54"/>
      <c r="N1184" s="54"/>
      <c r="O1184" s="54"/>
      <c r="P1184" s="54"/>
      <c r="Q1184" s="54"/>
      <c r="R1184" s="54"/>
      <c r="S1184" s="54"/>
      <c r="T1184" s="54"/>
      <c r="U1184" s="54"/>
      <c r="V1184" s="54"/>
      <c r="W1184" s="54"/>
      <c r="X1184" s="54"/>
      <c r="Y1184" s="54"/>
      <c r="Z1184" s="54"/>
      <c r="AA1184" s="54"/>
      <c r="AB1184" s="54"/>
      <c r="AC1184" s="54"/>
      <c r="AD1184" s="54"/>
      <c r="AE1184" s="54"/>
    </row>
    <row r="1185" customFormat="false" ht="14.25" hidden="false" customHeight="false" outlineLevel="0" collapsed="false">
      <c r="A1185" s="54"/>
      <c r="B1185" s="54"/>
      <c r="C1185" s="54"/>
      <c r="D1185" s="54"/>
      <c r="E1185" s="54"/>
      <c r="F1185" s="54"/>
      <c r="G1185" s="270"/>
      <c r="H1185" s="54"/>
      <c r="I1185" s="54"/>
      <c r="J1185" s="54"/>
      <c r="K1185" s="54"/>
      <c r="L1185" s="54"/>
      <c r="M1185" s="54"/>
      <c r="N1185" s="54"/>
      <c r="O1185" s="54"/>
      <c r="P1185" s="54"/>
      <c r="Q1185" s="54"/>
      <c r="R1185" s="54"/>
      <c r="S1185" s="54"/>
      <c r="T1185" s="54"/>
      <c r="U1185" s="54"/>
      <c r="V1185" s="54"/>
      <c r="W1185" s="54"/>
      <c r="X1185" s="54"/>
      <c r="Y1185" s="54"/>
      <c r="Z1185" s="54"/>
      <c r="AA1185" s="54"/>
      <c r="AB1185" s="54"/>
      <c r="AC1185" s="54"/>
      <c r="AD1185" s="54"/>
      <c r="AE1185" s="54"/>
    </row>
    <row r="1186" customFormat="false" ht="14.25" hidden="false" customHeight="false" outlineLevel="0" collapsed="false">
      <c r="A1186" s="54"/>
      <c r="B1186" s="54"/>
      <c r="C1186" s="54"/>
      <c r="D1186" s="54"/>
      <c r="E1186" s="54"/>
      <c r="F1186" s="54"/>
      <c r="G1186" s="270"/>
      <c r="H1186" s="54"/>
      <c r="I1186" s="54"/>
      <c r="J1186" s="54"/>
      <c r="K1186" s="54"/>
      <c r="L1186" s="54"/>
      <c r="M1186" s="54"/>
      <c r="N1186" s="54"/>
      <c r="O1186" s="54"/>
      <c r="P1186" s="54"/>
      <c r="Q1186" s="54"/>
      <c r="R1186" s="54"/>
      <c r="S1186" s="54"/>
      <c r="T1186" s="54"/>
      <c r="U1186" s="54"/>
      <c r="V1186" s="54"/>
      <c r="W1186" s="54"/>
      <c r="X1186" s="54"/>
      <c r="Y1186" s="54"/>
      <c r="Z1186" s="54"/>
      <c r="AA1186" s="54"/>
      <c r="AB1186" s="54"/>
      <c r="AC1186" s="54"/>
      <c r="AD1186" s="54"/>
      <c r="AE1186" s="54"/>
    </row>
    <row r="1187" customFormat="false" ht="14.25" hidden="false" customHeight="false" outlineLevel="0" collapsed="false">
      <c r="A1187" s="54"/>
      <c r="B1187" s="54"/>
      <c r="C1187" s="54"/>
      <c r="D1187" s="54"/>
      <c r="E1187" s="54"/>
      <c r="F1187" s="54"/>
      <c r="G1187" s="270"/>
      <c r="H1187" s="54"/>
      <c r="I1187" s="54"/>
      <c r="J1187" s="54"/>
      <c r="K1187" s="54"/>
      <c r="L1187" s="54"/>
      <c r="M1187" s="54"/>
      <c r="N1187" s="54"/>
      <c r="O1187" s="54"/>
      <c r="P1187" s="54"/>
      <c r="Q1187" s="54"/>
      <c r="R1187" s="54"/>
      <c r="S1187" s="54"/>
      <c r="T1187" s="54"/>
      <c r="U1187" s="54"/>
      <c r="V1187" s="54"/>
      <c r="W1187" s="54"/>
      <c r="X1187" s="54"/>
      <c r="Y1187" s="54"/>
      <c r="Z1187" s="54"/>
      <c r="AA1187" s="54"/>
      <c r="AB1187" s="54"/>
      <c r="AC1187" s="54"/>
      <c r="AD1187" s="54"/>
      <c r="AE1187" s="54"/>
    </row>
    <row r="1188" customFormat="false" ht="14.25" hidden="false" customHeight="false" outlineLevel="0" collapsed="false">
      <c r="A1188" s="54"/>
      <c r="B1188" s="54"/>
      <c r="C1188" s="54"/>
      <c r="D1188" s="54"/>
      <c r="E1188" s="54"/>
      <c r="F1188" s="54"/>
      <c r="G1188" s="270"/>
      <c r="H1188" s="54"/>
      <c r="I1188" s="54"/>
      <c r="J1188" s="54"/>
      <c r="K1188" s="54"/>
      <c r="L1188" s="54"/>
      <c r="M1188" s="54"/>
      <c r="N1188" s="54"/>
      <c r="O1188" s="54"/>
      <c r="P1188" s="54"/>
      <c r="Q1188" s="54"/>
      <c r="R1188" s="54"/>
      <c r="S1188" s="54"/>
      <c r="T1188" s="54"/>
      <c r="U1188" s="54"/>
      <c r="V1188" s="54"/>
      <c r="W1188" s="54"/>
      <c r="X1188" s="54"/>
      <c r="Y1188" s="54"/>
      <c r="Z1188" s="54"/>
      <c r="AA1188" s="54"/>
      <c r="AB1188" s="54"/>
      <c r="AC1188" s="54"/>
      <c r="AD1188" s="54"/>
      <c r="AE1188" s="54"/>
    </row>
    <row r="1189" customFormat="false" ht="14.25" hidden="false" customHeight="false" outlineLevel="0" collapsed="false">
      <c r="A1189" s="54"/>
      <c r="B1189" s="54"/>
      <c r="C1189" s="54"/>
      <c r="D1189" s="54"/>
      <c r="E1189" s="54"/>
      <c r="F1189" s="54"/>
      <c r="G1189" s="270"/>
      <c r="H1189" s="54"/>
      <c r="I1189" s="54"/>
      <c r="J1189" s="54"/>
      <c r="K1189" s="54"/>
      <c r="L1189" s="54"/>
      <c r="M1189" s="54"/>
      <c r="N1189" s="54"/>
      <c r="O1189" s="54"/>
      <c r="P1189" s="54"/>
      <c r="Q1189" s="54"/>
      <c r="R1189" s="54"/>
      <c r="S1189" s="54"/>
      <c r="T1189" s="54"/>
      <c r="U1189" s="54"/>
      <c r="V1189" s="54"/>
      <c r="W1189" s="54"/>
      <c r="X1189" s="54"/>
      <c r="Y1189" s="54"/>
      <c r="Z1189" s="54"/>
      <c r="AA1189" s="54"/>
      <c r="AB1189" s="54"/>
      <c r="AC1189" s="54"/>
      <c r="AD1189" s="54"/>
      <c r="AE1189" s="54"/>
    </row>
    <row r="1190" customFormat="false" ht="14.25" hidden="false" customHeight="false" outlineLevel="0" collapsed="false">
      <c r="A1190" s="54"/>
      <c r="B1190" s="54"/>
      <c r="C1190" s="54"/>
      <c r="D1190" s="54"/>
      <c r="E1190" s="54"/>
      <c r="F1190" s="54"/>
      <c r="G1190" s="270"/>
      <c r="H1190" s="54"/>
      <c r="I1190" s="54"/>
      <c r="J1190" s="54"/>
      <c r="K1190" s="54"/>
      <c r="L1190" s="54"/>
      <c r="M1190" s="54"/>
      <c r="N1190" s="54"/>
      <c r="O1190" s="54"/>
      <c r="P1190" s="54"/>
      <c r="Q1190" s="54"/>
      <c r="R1190" s="54"/>
      <c r="S1190" s="54"/>
      <c r="T1190" s="54"/>
      <c r="U1190" s="54"/>
      <c r="V1190" s="54"/>
      <c r="W1190" s="54"/>
      <c r="X1190" s="54"/>
      <c r="Y1190" s="54"/>
      <c r="Z1190" s="54"/>
      <c r="AA1190" s="54"/>
      <c r="AB1190" s="54"/>
      <c r="AC1190" s="54"/>
      <c r="AD1190" s="54"/>
      <c r="AE1190" s="54"/>
    </row>
    <row r="1191" customFormat="false" ht="14.25" hidden="false" customHeight="false" outlineLevel="0" collapsed="false">
      <c r="A1191" s="54"/>
      <c r="B1191" s="54"/>
      <c r="C1191" s="54"/>
      <c r="D1191" s="54"/>
      <c r="E1191" s="54"/>
      <c r="F1191" s="54"/>
      <c r="G1191" s="270"/>
      <c r="H1191" s="54"/>
      <c r="I1191" s="54"/>
      <c r="J1191" s="54"/>
      <c r="K1191" s="54"/>
      <c r="L1191" s="54"/>
      <c r="M1191" s="54"/>
      <c r="N1191" s="54"/>
      <c r="O1191" s="54"/>
      <c r="P1191" s="54"/>
      <c r="Q1191" s="54"/>
      <c r="R1191" s="54"/>
      <c r="S1191" s="54"/>
      <c r="T1191" s="54"/>
      <c r="U1191" s="54"/>
      <c r="V1191" s="54"/>
      <c r="W1191" s="54"/>
      <c r="X1191" s="54"/>
      <c r="Y1191" s="54"/>
      <c r="Z1191" s="54"/>
      <c r="AA1191" s="54"/>
      <c r="AB1191" s="54"/>
      <c r="AC1191" s="54"/>
      <c r="AD1191" s="54"/>
      <c r="AE1191" s="54"/>
    </row>
    <row r="1192" customFormat="false" ht="14.25" hidden="false" customHeight="false" outlineLevel="0" collapsed="false">
      <c r="A1192" s="54"/>
      <c r="B1192" s="54"/>
      <c r="C1192" s="54"/>
      <c r="D1192" s="54"/>
      <c r="E1192" s="54"/>
      <c r="F1192" s="54"/>
      <c r="G1192" s="270"/>
      <c r="H1192" s="54"/>
      <c r="I1192" s="54"/>
      <c r="J1192" s="54"/>
      <c r="K1192" s="54"/>
      <c r="L1192" s="54"/>
      <c r="M1192" s="54"/>
      <c r="N1192" s="54"/>
      <c r="O1192" s="54"/>
      <c r="P1192" s="54"/>
      <c r="Q1192" s="54"/>
      <c r="R1192" s="54"/>
      <c r="S1192" s="54"/>
      <c r="T1192" s="54"/>
      <c r="U1192" s="54"/>
      <c r="V1192" s="54"/>
      <c r="W1192" s="54"/>
      <c r="X1192" s="54"/>
      <c r="Y1192" s="54"/>
      <c r="Z1192" s="54"/>
      <c r="AA1192" s="54"/>
      <c r="AB1192" s="54"/>
      <c r="AC1192" s="54"/>
      <c r="AD1192" s="54"/>
      <c r="AE1192" s="54"/>
    </row>
    <row r="1193" customFormat="false" ht="14.25" hidden="false" customHeight="false" outlineLevel="0" collapsed="false">
      <c r="A1193" s="54"/>
      <c r="B1193" s="54"/>
      <c r="C1193" s="54"/>
      <c r="D1193" s="54"/>
      <c r="E1193" s="54"/>
      <c r="F1193" s="54"/>
      <c r="G1193" s="270"/>
      <c r="H1193" s="54"/>
      <c r="I1193" s="54"/>
      <c r="J1193" s="54"/>
      <c r="K1193" s="54"/>
      <c r="L1193" s="54"/>
      <c r="M1193" s="54"/>
      <c r="N1193" s="54"/>
      <c r="O1193" s="54"/>
      <c r="P1193" s="54"/>
      <c r="Q1193" s="54"/>
      <c r="R1193" s="54"/>
      <c r="S1193" s="54"/>
      <c r="T1193" s="54"/>
      <c r="U1193" s="54"/>
      <c r="V1193" s="54"/>
      <c r="W1193" s="54"/>
      <c r="X1193" s="54"/>
      <c r="Y1193" s="54"/>
      <c r="Z1193" s="54"/>
      <c r="AA1193" s="54"/>
      <c r="AB1193" s="54"/>
      <c r="AC1193" s="54"/>
      <c r="AD1193" s="54"/>
      <c r="AE1193" s="54"/>
    </row>
    <row r="1194" customFormat="false" ht="14.25" hidden="false" customHeight="false" outlineLevel="0" collapsed="false">
      <c r="A1194" s="54"/>
      <c r="B1194" s="54"/>
      <c r="C1194" s="54"/>
      <c r="D1194" s="54"/>
      <c r="E1194" s="54"/>
      <c r="F1194" s="54"/>
      <c r="G1194" s="270"/>
      <c r="H1194" s="54"/>
      <c r="I1194" s="54"/>
      <c r="J1194" s="54"/>
      <c r="K1194" s="54"/>
      <c r="L1194" s="54"/>
      <c r="M1194" s="54"/>
      <c r="N1194" s="54"/>
      <c r="O1194" s="54"/>
      <c r="P1194" s="54"/>
      <c r="Q1194" s="54"/>
      <c r="R1194" s="54"/>
      <c r="S1194" s="54"/>
      <c r="T1194" s="54"/>
      <c r="U1194" s="54"/>
      <c r="V1194" s="54"/>
      <c r="W1194" s="54"/>
      <c r="X1194" s="54"/>
      <c r="Y1194" s="54"/>
      <c r="Z1194" s="54"/>
      <c r="AA1194" s="54"/>
      <c r="AB1194" s="54"/>
      <c r="AC1194" s="54"/>
      <c r="AD1194" s="54"/>
      <c r="AE1194" s="54"/>
    </row>
    <row r="1195" customFormat="false" ht="14.25" hidden="false" customHeight="false" outlineLevel="0" collapsed="false">
      <c r="A1195" s="54"/>
      <c r="B1195" s="54"/>
      <c r="C1195" s="54"/>
      <c r="D1195" s="54"/>
      <c r="E1195" s="54"/>
      <c r="F1195" s="54"/>
      <c r="G1195" s="270"/>
      <c r="H1195" s="54"/>
      <c r="I1195" s="54"/>
      <c r="J1195" s="54"/>
      <c r="K1195" s="54"/>
      <c r="L1195" s="54"/>
      <c r="M1195" s="54"/>
      <c r="N1195" s="54"/>
      <c r="O1195" s="54"/>
      <c r="P1195" s="54"/>
      <c r="Q1195" s="54"/>
      <c r="R1195" s="54"/>
      <c r="S1195" s="54"/>
      <c r="T1195" s="54"/>
      <c r="U1195" s="54"/>
      <c r="V1195" s="54"/>
      <c r="W1195" s="54"/>
      <c r="X1195" s="54"/>
      <c r="Y1195" s="54"/>
      <c r="Z1195" s="54"/>
      <c r="AA1195" s="54"/>
      <c r="AB1195" s="54"/>
      <c r="AC1195" s="54"/>
      <c r="AD1195" s="54"/>
      <c r="AE1195" s="54"/>
    </row>
    <row r="1196" customFormat="false" ht="14.25" hidden="false" customHeight="false" outlineLevel="0" collapsed="false">
      <c r="A1196" s="54"/>
      <c r="B1196" s="54"/>
      <c r="C1196" s="54"/>
      <c r="D1196" s="54"/>
      <c r="E1196" s="54"/>
      <c r="F1196" s="54"/>
      <c r="G1196" s="270"/>
      <c r="H1196" s="54"/>
      <c r="I1196" s="54"/>
      <c r="J1196" s="54"/>
      <c r="K1196" s="54"/>
      <c r="L1196" s="54"/>
      <c r="M1196" s="54"/>
      <c r="N1196" s="54"/>
      <c r="O1196" s="54"/>
      <c r="P1196" s="54"/>
      <c r="Q1196" s="54"/>
      <c r="R1196" s="54"/>
      <c r="S1196" s="54"/>
      <c r="T1196" s="54"/>
      <c r="U1196" s="54"/>
      <c r="V1196" s="54"/>
      <c r="W1196" s="54"/>
      <c r="X1196" s="54"/>
      <c r="Y1196" s="54"/>
      <c r="Z1196" s="54"/>
      <c r="AA1196" s="54"/>
      <c r="AB1196" s="54"/>
      <c r="AC1196" s="54"/>
      <c r="AD1196" s="54"/>
      <c r="AE1196" s="54"/>
    </row>
    <row r="1197" customFormat="false" ht="14.25" hidden="false" customHeight="false" outlineLevel="0" collapsed="false">
      <c r="A1197" s="54"/>
      <c r="B1197" s="54"/>
      <c r="C1197" s="54"/>
      <c r="D1197" s="54"/>
      <c r="E1197" s="54"/>
      <c r="F1197" s="54"/>
      <c r="G1197" s="270"/>
      <c r="H1197" s="54"/>
      <c r="I1197" s="54"/>
      <c r="J1197" s="54"/>
      <c r="K1197" s="54"/>
      <c r="L1197" s="54"/>
      <c r="M1197" s="54"/>
      <c r="N1197" s="54"/>
      <c r="O1197" s="54"/>
      <c r="P1197" s="54"/>
      <c r="Q1197" s="54"/>
      <c r="R1197" s="54"/>
      <c r="S1197" s="54"/>
      <c r="T1197" s="54"/>
      <c r="U1197" s="54"/>
      <c r="V1197" s="54"/>
      <c r="W1197" s="54"/>
      <c r="X1197" s="54"/>
      <c r="Y1197" s="54"/>
      <c r="Z1197" s="54"/>
      <c r="AA1197" s="54"/>
      <c r="AB1197" s="54"/>
      <c r="AC1197" s="54"/>
      <c r="AD1197" s="54"/>
      <c r="AE1197" s="54"/>
    </row>
    <row r="1198" customFormat="false" ht="14.25" hidden="false" customHeight="false" outlineLevel="0" collapsed="false">
      <c r="A1198" s="54"/>
      <c r="B1198" s="54"/>
      <c r="C1198" s="54"/>
      <c r="D1198" s="54"/>
      <c r="E1198" s="54"/>
      <c r="F1198" s="54"/>
      <c r="G1198" s="270"/>
      <c r="H1198" s="54"/>
      <c r="I1198" s="54"/>
      <c r="J1198" s="54"/>
      <c r="K1198" s="54"/>
      <c r="L1198" s="54"/>
      <c r="M1198" s="54"/>
      <c r="N1198" s="54"/>
      <c r="O1198" s="54"/>
      <c r="P1198" s="54"/>
      <c r="Q1198" s="54"/>
      <c r="R1198" s="54"/>
      <c r="S1198" s="54"/>
      <c r="T1198" s="54"/>
      <c r="U1198" s="54"/>
      <c r="V1198" s="54"/>
      <c r="W1198" s="54"/>
      <c r="X1198" s="54"/>
      <c r="Y1198" s="54"/>
      <c r="Z1198" s="54"/>
      <c r="AA1198" s="54"/>
      <c r="AB1198" s="54"/>
      <c r="AC1198" s="54"/>
      <c r="AD1198" s="54"/>
      <c r="AE1198" s="54"/>
    </row>
    <row r="1199" customFormat="false" ht="14.25" hidden="false" customHeight="false" outlineLevel="0" collapsed="false">
      <c r="A1199" s="54"/>
      <c r="B1199" s="54"/>
      <c r="C1199" s="54"/>
      <c r="D1199" s="54"/>
      <c r="E1199" s="54"/>
      <c r="F1199" s="54"/>
      <c r="G1199" s="270"/>
      <c r="H1199" s="54"/>
      <c r="I1199" s="54"/>
      <c r="J1199" s="54"/>
      <c r="K1199" s="54"/>
      <c r="L1199" s="54"/>
      <c r="M1199" s="54"/>
      <c r="N1199" s="54"/>
      <c r="O1199" s="54"/>
      <c r="P1199" s="54"/>
      <c r="Q1199" s="54"/>
      <c r="R1199" s="54"/>
      <c r="S1199" s="54"/>
      <c r="T1199" s="54"/>
      <c r="U1199" s="54"/>
      <c r="V1199" s="54"/>
      <c r="W1199" s="54"/>
      <c r="X1199" s="54"/>
      <c r="Y1199" s="54"/>
      <c r="Z1199" s="54"/>
      <c r="AA1199" s="54"/>
      <c r="AB1199" s="54"/>
      <c r="AC1199" s="54"/>
      <c r="AD1199" s="54"/>
      <c r="AE1199" s="54"/>
    </row>
    <row r="1200" customFormat="false" ht="14.25" hidden="false" customHeight="false" outlineLevel="0" collapsed="false">
      <c r="A1200" s="54"/>
      <c r="B1200" s="54"/>
      <c r="C1200" s="54"/>
      <c r="D1200" s="54"/>
      <c r="E1200" s="54"/>
      <c r="F1200" s="54"/>
      <c r="G1200" s="270"/>
      <c r="H1200" s="54"/>
      <c r="I1200" s="54"/>
      <c r="J1200" s="54"/>
      <c r="K1200" s="54"/>
      <c r="L1200" s="54"/>
      <c r="M1200" s="54"/>
      <c r="N1200" s="54"/>
      <c r="O1200" s="54"/>
      <c r="P1200" s="54"/>
      <c r="Q1200" s="54"/>
      <c r="R1200" s="54"/>
      <c r="S1200" s="54"/>
      <c r="T1200" s="54"/>
      <c r="U1200" s="54"/>
      <c r="V1200" s="54"/>
      <c r="W1200" s="54"/>
      <c r="X1200" s="54"/>
      <c r="Y1200" s="54"/>
      <c r="Z1200" s="54"/>
      <c r="AA1200" s="54"/>
      <c r="AB1200" s="54"/>
      <c r="AC1200" s="54"/>
      <c r="AD1200" s="54"/>
      <c r="AE1200" s="54"/>
    </row>
    <row r="1201" customFormat="false" ht="14.25" hidden="false" customHeight="false" outlineLevel="0" collapsed="false">
      <c r="A1201" s="54"/>
      <c r="B1201" s="54"/>
      <c r="C1201" s="54"/>
      <c r="D1201" s="54"/>
      <c r="E1201" s="54"/>
      <c r="F1201" s="54"/>
      <c r="G1201" s="270"/>
      <c r="H1201" s="54"/>
      <c r="I1201" s="54"/>
      <c r="J1201" s="54"/>
      <c r="K1201" s="54"/>
      <c r="L1201" s="54"/>
      <c r="M1201" s="54"/>
      <c r="N1201" s="54"/>
      <c r="O1201" s="54"/>
      <c r="P1201" s="54"/>
      <c r="Q1201" s="54"/>
      <c r="R1201" s="54"/>
      <c r="S1201" s="54"/>
      <c r="T1201" s="54"/>
      <c r="U1201" s="54"/>
      <c r="V1201" s="54"/>
      <c r="W1201" s="54"/>
      <c r="X1201" s="54"/>
      <c r="Y1201" s="54"/>
      <c r="Z1201" s="54"/>
      <c r="AA1201" s="54"/>
      <c r="AB1201" s="54"/>
      <c r="AC1201" s="54"/>
      <c r="AD1201" s="54"/>
      <c r="AE1201" s="54"/>
    </row>
    <row r="1202" customFormat="false" ht="14.25" hidden="false" customHeight="false" outlineLevel="0" collapsed="false">
      <c r="A1202" s="54"/>
      <c r="B1202" s="54"/>
      <c r="C1202" s="54"/>
      <c r="D1202" s="54"/>
      <c r="E1202" s="54"/>
      <c r="F1202" s="54"/>
      <c r="G1202" s="270"/>
      <c r="H1202" s="54"/>
      <c r="I1202" s="54"/>
      <c r="J1202" s="54"/>
      <c r="K1202" s="54"/>
      <c r="L1202" s="54"/>
      <c r="M1202" s="54"/>
      <c r="N1202" s="54"/>
      <c r="O1202" s="54"/>
      <c r="P1202" s="54"/>
      <c r="Q1202" s="54"/>
      <c r="R1202" s="54"/>
      <c r="S1202" s="54"/>
      <c r="T1202" s="54"/>
      <c r="U1202" s="54"/>
      <c r="V1202" s="54"/>
      <c r="W1202" s="54"/>
      <c r="X1202" s="54"/>
      <c r="Y1202" s="54"/>
      <c r="Z1202" s="54"/>
      <c r="AA1202" s="54"/>
      <c r="AB1202" s="54"/>
      <c r="AC1202" s="54"/>
      <c r="AD1202" s="54"/>
      <c r="AE1202" s="54"/>
    </row>
    <row r="1203" customFormat="false" ht="14.25" hidden="false" customHeight="false" outlineLevel="0" collapsed="false">
      <c r="A1203" s="54"/>
      <c r="B1203" s="54"/>
      <c r="C1203" s="54"/>
      <c r="D1203" s="54"/>
      <c r="E1203" s="54"/>
      <c r="F1203" s="54"/>
      <c r="G1203" s="270"/>
      <c r="H1203" s="54"/>
      <c r="I1203" s="54"/>
      <c r="J1203" s="54"/>
      <c r="K1203" s="54"/>
      <c r="L1203" s="54"/>
      <c r="M1203" s="54"/>
      <c r="N1203" s="54"/>
      <c r="O1203" s="54"/>
      <c r="P1203" s="54"/>
      <c r="Q1203" s="54"/>
      <c r="R1203" s="54"/>
      <c r="S1203" s="54"/>
      <c r="T1203" s="54"/>
      <c r="U1203" s="54"/>
      <c r="V1203" s="54"/>
      <c r="W1203" s="54"/>
      <c r="X1203" s="54"/>
      <c r="Y1203" s="54"/>
      <c r="Z1203" s="54"/>
      <c r="AA1203" s="54"/>
      <c r="AB1203" s="54"/>
      <c r="AC1203" s="54"/>
      <c r="AD1203" s="54"/>
      <c r="AE1203" s="54"/>
    </row>
    <row r="1204" customFormat="false" ht="14.25" hidden="false" customHeight="false" outlineLevel="0" collapsed="false">
      <c r="A1204" s="54"/>
      <c r="B1204" s="54"/>
      <c r="C1204" s="54"/>
      <c r="D1204" s="54"/>
      <c r="E1204" s="54"/>
      <c r="F1204" s="54"/>
      <c r="G1204" s="270"/>
      <c r="H1204" s="54"/>
      <c r="I1204" s="54"/>
      <c r="J1204" s="54"/>
      <c r="K1204" s="54"/>
      <c r="L1204" s="54"/>
      <c r="M1204" s="54"/>
      <c r="N1204" s="54"/>
      <c r="O1204" s="54"/>
      <c r="P1204" s="54"/>
      <c r="Q1204" s="54"/>
      <c r="R1204" s="54"/>
      <c r="S1204" s="54"/>
      <c r="T1204" s="54"/>
      <c r="U1204" s="54"/>
      <c r="V1204" s="54"/>
      <c r="W1204" s="54"/>
      <c r="X1204" s="54"/>
      <c r="Y1204" s="54"/>
      <c r="Z1204" s="54"/>
      <c r="AA1204" s="54"/>
      <c r="AB1204" s="54"/>
      <c r="AC1204" s="54"/>
      <c r="AD1204" s="54"/>
      <c r="AE1204" s="54"/>
    </row>
    <row r="1205" customFormat="false" ht="14.25" hidden="false" customHeight="false" outlineLevel="0" collapsed="false">
      <c r="A1205" s="54"/>
      <c r="B1205" s="54"/>
      <c r="C1205" s="54"/>
      <c r="D1205" s="54"/>
      <c r="E1205" s="54"/>
      <c r="F1205" s="54"/>
      <c r="G1205" s="270"/>
      <c r="H1205" s="54"/>
      <c r="I1205" s="54"/>
      <c r="J1205" s="54"/>
      <c r="K1205" s="54"/>
      <c r="L1205" s="54"/>
      <c r="M1205" s="54"/>
      <c r="N1205" s="54"/>
      <c r="O1205" s="54"/>
      <c r="P1205" s="54"/>
      <c r="Q1205" s="54"/>
      <c r="R1205" s="54"/>
      <c r="S1205" s="54"/>
      <c r="T1205" s="54"/>
      <c r="U1205" s="54"/>
      <c r="V1205" s="54"/>
      <c r="W1205" s="54"/>
      <c r="X1205" s="54"/>
      <c r="Y1205" s="54"/>
      <c r="Z1205" s="54"/>
      <c r="AA1205" s="54"/>
      <c r="AB1205" s="54"/>
      <c r="AC1205" s="54"/>
      <c r="AD1205" s="54"/>
      <c r="AE1205" s="54"/>
    </row>
    <row r="1206" customFormat="false" ht="14.25" hidden="false" customHeight="false" outlineLevel="0" collapsed="false">
      <c r="A1206" s="54"/>
      <c r="B1206" s="54"/>
      <c r="C1206" s="54"/>
      <c r="D1206" s="54"/>
      <c r="E1206" s="54"/>
      <c r="F1206" s="54"/>
      <c r="G1206" s="270"/>
      <c r="H1206" s="54"/>
      <c r="I1206" s="54"/>
      <c r="J1206" s="54"/>
      <c r="K1206" s="54"/>
      <c r="L1206" s="54"/>
      <c r="M1206" s="54"/>
      <c r="N1206" s="54"/>
      <c r="O1206" s="54"/>
      <c r="P1206" s="54"/>
      <c r="Q1206" s="54"/>
      <c r="R1206" s="54"/>
      <c r="S1206" s="54"/>
      <c r="T1206" s="54"/>
      <c r="U1206" s="54"/>
      <c r="V1206" s="54"/>
      <c r="W1206" s="54"/>
      <c r="X1206" s="54"/>
      <c r="Y1206" s="54"/>
      <c r="Z1206" s="54"/>
      <c r="AA1206" s="54"/>
      <c r="AB1206" s="54"/>
      <c r="AC1206" s="54"/>
      <c r="AD1206" s="54"/>
      <c r="AE1206" s="54"/>
    </row>
    <row r="1207" customFormat="false" ht="14.25" hidden="false" customHeight="false" outlineLevel="0" collapsed="false">
      <c r="A1207" s="54"/>
      <c r="B1207" s="54"/>
      <c r="C1207" s="54"/>
      <c r="D1207" s="54"/>
      <c r="E1207" s="54"/>
      <c r="F1207" s="54"/>
      <c r="G1207" s="270"/>
      <c r="H1207" s="54"/>
      <c r="I1207" s="54"/>
      <c r="J1207" s="54"/>
      <c r="K1207" s="54"/>
      <c r="L1207" s="54"/>
      <c r="M1207" s="54"/>
      <c r="N1207" s="54"/>
      <c r="O1207" s="54"/>
      <c r="P1207" s="54"/>
      <c r="Q1207" s="54"/>
      <c r="R1207" s="54"/>
      <c r="S1207" s="54"/>
      <c r="T1207" s="54"/>
      <c r="U1207" s="54"/>
      <c r="V1207" s="54"/>
      <c r="W1207" s="54"/>
      <c r="X1207" s="54"/>
      <c r="Y1207" s="54"/>
      <c r="Z1207" s="54"/>
      <c r="AA1207" s="54"/>
      <c r="AB1207" s="54"/>
      <c r="AC1207" s="54"/>
      <c r="AD1207" s="54"/>
      <c r="AE1207" s="54"/>
    </row>
    <row r="1208" customFormat="false" ht="14.25" hidden="false" customHeight="false" outlineLevel="0" collapsed="false">
      <c r="A1208" s="54"/>
      <c r="B1208" s="54"/>
      <c r="C1208" s="54"/>
      <c r="D1208" s="54"/>
      <c r="E1208" s="54"/>
      <c r="F1208" s="54"/>
      <c r="G1208" s="270"/>
      <c r="H1208" s="54"/>
      <c r="I1208" s="54"/>
      <c r="J1208" s="54"/>
      <c r="K1208" s="54"/>
      <c r="L1208" s="54"/>
      <c r="M1208" s="54"/>
      <c r="N1208" s="54"/>
      <c r="O1208" s="54"/>
      <c r="P1208" s="54"/>
      <c r="Q1208" s="54"/>
      <c r="R1208" s="54"/>
      <c r="S1208" s="54"/>
      <c r="T1208" s="54"/>
      <c r="U1208" s="54"/>
      <c r="V1208" s="54"/>
      <c r="W1208" s="54"/>
      <c r="X1208" s="54"/>
      <c r="Y1208" s="54"/>
      <c r="Z1208" s="54"/>
      <c r="AA1208" s="54"/>
      <c r="AB1208" s="54"/>
      <c r="AC1208" s="54"/>
      <c r="AD1208" s="54"/>
      <c r="AE1208" s="54"/>
    </row>
    <row r="1209" customFormat="false" ht="14.25" hidden="false" customHeight="false" outlineLevel="0" collapsed="false">
      <c r="A1209" s="54"/>
      <c r="B1209" s="54"/>
      <c r="C1209" s="54"/>
      <c r="D1209" s="54"/>
      <c r="E1209" s="54"/>
      <c r="F1209" s="54"/>
      <c r="G1209" s="270"/>
      <c r="H1209" s="54"/>
      <c r="I1209" s="54"/>
      <c r="J1209" s="54"/>
      <c r="K1209" s="54"/>
      <c r="L1209" s="54"/>
      <c r="M1209" s="54"/>
      <c r="N1209" s="54"/>
      <c r="O1209" s="54"/>
      <c r="P1209" s="54"/>
      <c r="Q1209" s="54"/>
      <c r="R1209" s="54"/>
      <c r="S1209" s="54"/>
      <c r="T1209" s="54"/>
      <c r="U1209" s="54"/>
      <c r="V1209" s="54"/>
      <c r="W1209" s="54"/>
      <c r="X1209" s="54"/>
      <c r="Y1209" s="54"/>
      <c r="Z1209" s="54"/>
      <c r="AA1209" s="54"/>
      <c r="AB1209" s="54"/>
      <c r="AC1209" s="54"/>
      <c r="AD1209" s="54"/>
      <c r="AE1209" s="54"/>
    </row>
    <row r="1210" customFormat="false" ht="14.25" hidden="false" customHeight="false" outlineLevel="0" collapsed="false">
      <c r="A1210" s="54"/>
      <c r="B1210" s="54"/>
      <c r="C1210" s="54"/>
      <c r="D1210" s="54"/>
      <c r="E1210" s="54"/>
      <c r="F1210" s="54"/>
      <c r="G1210" s="270"/>
      <c r="H1210" s="54"/>
      <c r="I1210" s="54"/>
      <c r="J1210" s="54"/>
      <c r="K1210" s="54"/>
      <c r="L1210" s="54"/>
      <c r="M1210" s="54"/>
      <c r="N1210" s="54"/>
      <c r="O1210" s="54"/>
      <c r="P1210" s="54"/>
      <c r="Q1210" s="54"/>
      <c r="R1210" s="54"/>
      <c r="S1210" s="54"/>
      <c r="T1210" s="54"/>
      <c r="U1210" s="54"/>
      <c r="V1210" s="54"/>
      <c r="W1210" s="54"/>
      <c r="X1210" s="54"/>
      <c r="Y1210" s="54"/>
      <c r="Z1210" s="54"/>
      <c r="AA1210" s="54"/>
      <c r="AB1210" s="54"/>
      <c r="AC1210" s="54"/>
      <c r="AD1210" s="54"/>
      <c r="AE1210" s="54"/>
    </row>
    <row r="1211" customFormat="false" ht="14.25" hidden="false" customHeight="false" outlineLevel="0" collapsed="false">
      <c r="A1211" s="54"/>
      <c r="B1211" s="54"/>
      <c r="C1211" s="54"/>
      <c r="D1211" s="54"/>
      <c r="E1211" s="54"/>
      <c r="F1211" s="54"/>
      <c r="G1211" s="270"/>
      <c r="H1211" s="54"/>
      <c r="I1211" s="54"/>
      <c r="J1211" s="54"/>
      <c r="K1211" s="54"/>
      <c r="L1211" s="54"/>
      <c r="M1211" s="54"/>
      <c r="N1211" s="54"/>
      <c r="O1211" s="54"/>
      <c r="P1211" s="54"/>
      <c r="Q1211" s="54"/>
      <c r="R1211" s="54"/>
      <c r="S1211" s="54"/>
      <c r="T1211" s="54"/>
      <c r="U1211" s="54"/>
      <c r="V1211" s="54"/>
      <c r="W1211" s="54"/>
      <c r="X1211" s="54"/>
      <c r="Y1211" s="54"/>
      <c r="Z1211" s="54"/>
      <c r="AA1211" s="54"/>
      <c r="AB1211" s="54"/>
      <c r="AC1211" s="54"/>
      <c r="AD1211" s="54"/>
      <c r="AE1211" s="54"/>
    </row>
    <row r="1212" customFormat="false" ht="14.25" hidden="false" customHeight="false" outlineLevel="0" collapsed="false">
      <c r="A1212" s="54"/>
      <c r="B1212" s="54"/>
      <c r="C1212" s="54"/>
      <c r="D1212" s="54"/>
      <c r="E1212" s="54"/>
      <c r="F1212" s="54"/>
      <c r="G1212" s="270"/>
      <c r="H1212" s="54"/>
      <c r="I1212" s="54"/>
      <c r="J1212" s="54"/>
      <c r="K1212" s="54"/>
      <c r="L1212" s="54"/>
      <c r="M1212" s="54"/>
      <c r="N1212" s="54"/>
      <c r="O1212" s="54"/>
      <c r="P1212" s="54"/>
      <c r="Q1212" s="54"/>
      <c r="R1212" s="54"/>
      <c r="S1212" s="54"/>
      <c r="T1212" s="54"/>
      <c r="U1212" s="54"/>
      <c r="V1212" s="54"/>
      <c r="W1212" s="54"/>
      <c r="X1212" s="54"/>
      <c r="Y1212" s="54"/>
      <c r="Z1212" s="54"/>
      <c r="AA1212" s="54"/>
      <c r="AB1212" s="54"/>
      <c r="AC1212" s="54"/>
      <c r="AD1212" s="54"/>
      <c r="AE1212" s="54"/>
    </row>
    <row r="1213" customFormat="false" ht="14.25" hidden="false" customHeight="false" outlineLevel="0" collapsed="false">
      <c r="A1213" s="54"/>
      <c r="B1213" s="54"/>
      <c r="C1213" s="54"/>
      <c r="D1213" s="54"/>
      <c r="E1213" s="54"/>
      <c r="F1213" s="54"/>
      <c r="G1213" s="270"/>
      <c r="H1213" s="54"/>
      <c r="I1213" s="54"/>
      <c r="J1213" s="54"/>
      <c r="K1213" s="54"/>
      <c r="L1213" s="54"/>
      <c r="M1213" s="54"/>
      <c r="N1213" s="54"/>
      <c r="O1213" s="54"/>
      <c r="P1213" s="54"/>
      <c r="Q1213" s="54"/>
      <c r="R1213" s="54"/>
      <c r="S1213" s="54"/>
      <c r="T1213" s="54"/>
      <c r="U1213" s="54"/>
      <c r="V1213" s="54"/>
      <c r="W1213" s="54"/>
      <c r="X1213" s="54"/>
      <c r="Y1213" s="54"/>
      <c r="Z1213" s="54"/>
      <c r="AA1213" s="54"/>
      <c r="AB1213" s="54"/>
      <c r="AC1213" s="54"/>
      <c r="AD1213" s="54"/>
      <c r="AE1213" s="54"/>
    </row>
    <row r="1214" customFormat="false" ht="14.25" hidden="false" customHeight="false" outlineLevel="0" collapsed="false">
      <c r="A1214" s="54"/>
      <c r="B1214" s="54"/>
      <c r="C1214" s="54"/>
      <c r="D1214" s="54"/>
      <c r="E1214" s="54"/>
      <c r="F1214" s="54"/>
      <c r="G1214" s="270"/>
      <c r="H1214" s="54"/>
      <c r="I1214" s="54"/>
      <c r="J1214" s="54"/>
      <c r="K1214" s="54"/>
      <c r="L1214" s="54"/>
      <c r="M1214" s="54"/>
      <c r="N1214" s="54"/>
      <c r="O1214" s="54"/>
      <c r="P1214" s="54"/>
      <c r="Q1214" s="54"/>
      <c r="R1214" s="54"/>
      <c r="S1214" s="54"/>
      <c r="T1214" s="54"/>
      <c r="U1214" s="54"/>
      <c r="V1214" s="54"/>
      <c r="W1214" s="54"/>
      <c r="X1214" s="54"/>
      <c r="Y1214" s="54"/>
      <c r="Z1214" s="54"/>
      <c r="AA1214" s="54"/>
      <c r="AB1214" s="54"/>
      <c r="AC1214" s="54"/>
      <c r="AD1214" s="54"/>
      <c r="AE1214" s="54"/>
    </row>
    <row r="1215" customFormat="false" ht="14.25" hidden="false" customHeight="false" outlineLevel="0" collapsed="false">
      <c r="A1215" s="54"/>
      <c r="B1215" s="54"/>
      <c r="C1215" s="54"/>
      <c r="D1215" s="54"/>
      <c r="E1215" s="54"/>
      <c r="F1215" s="54"/>
      <c r="G1215" s="270"/>
      <c r="H1215" s="54"/>
      <c r="I1215" s="54"/>
      <c r="J1215" s="54"/>
      <c r="K1215" s="54"/>
      <c r="L1215" s="54"/>
      <c r="M1215" s="54"/>
      <c r="N1215" s="54"/>
      <c r="O1215" s="54"/>
      <c r="P1215" s="54"/>
      <c r="Q1215" s="54"/>
      <c r="R1215" s="54"/>
      <c r="S1215" s="54"/>
      <c r="T1215" s="54"/>
      <c r="U1215" s="54"/>
      <c r="V1215" s="54"/>
      <c r="W1215" s="54"/>
      <c r="X1215" s="54"/>
      <c r="Y1215" s="54"/>
      <c r="Z1215" s="54"/>
      <c r="AA1215" s="54"/>
      <c r="AB1215" s="54"/>
      <c r="AC1215" s="54"/>
      <c r="AD1215" s="54"/>
      <c r="AE1215" s="54"/>
    </row>
    <row r="1216" customFormat="false" ht="14.25" hidden="false" customHeight="false" outlineLevel="0" collapsed="false">
      <c r="A1216" s="54"/>
      <c r="B1216" s="54"/>
      <c r="C1216" s="54"/>
      <c r="D1216" s="54"/>
      <c r="E1216" s="54"/>
      <c r="F1216" s="54"/>
      <c r="G1216" s="270"/>
      <c r="H1216" s="54"/>
      <c r="I1216" s="54"/>
      <c r="J1216" s="54"/>
      <c r="K1216" s="54"/>
      <c r="L1216" s="54"/>
      <c r="M1216" s="54"/>
      <c r="N1216" s="54"/>
      <c r="O1216" s="54"/>
      <c r="P1216" s="54"/>
      <c r="Q1216" s="54"/>
      <c r="R1216" s="54"/>
      <c r="S1216" s="54"/>
      <c r="T1216" s="54"/>
      <c r="U1216" s="54"/>
      <c r="V1216" s="54"/>
      <c r="W1216" s="54"/>
      <c r="X1216" s="54"/>
      <c r="Y1216" s="54"/>
      <c r="Z1216" s="54"/>
      <c r="AA1216" s="54"/>
      <c r="AB1216" s="54"/>
      <c r="AC1216" s="54"/>
      <c r="AD1216" s="54"/>
      <c r="AE1216" s="54"/>
    </row>
    <row r="1217" customFormat="false" ht="14.25" hidden="false" customHeight="false" outlineLevel="0" collapsed="false">
      <c r="A1217" s="54"/>
      <c r="B1217" s="54"/>
      <c r="C1217" s="54"/>
      <c r="D1217" s="54"/>
      <c r="E1217" s="54"/>
      <c r="F1217" s="54"/>
      <c r="G1217" s="270"/>
      <c r="H1217" s="54"/>
      <c r="I1217" s="54"/>
      <c r="J1217" s="54"/>
      <c r="K1217" s="54"/>
      <c r="L1217" s="54"/>
      <c r="M1217" s="54"/>
      <c r="N1217" s="54"/>
      <c r="O1217" s="54"/>
      <c r="P1217" s="54"/>
      <c r="Q1217" s="54"/>
      <c r="R1217" s="54"/>
      <c r="S1217" s="54"/>
      <c r="T1217" s="54"/>
      <c r="U1217" s="54"/>
      <c r="V1217" s="54"/>
      <c r="W1217" s="54"/>
      <c r="X1217" s="54"/>
      <c r="Y1217" s="54"/>
      <c r="Z1217" s="54"/>
      <c r="AA1217" s="54"/>
      <c r="AB1217" s="54"/>
      <c r="AC1217" s="54"/>
      <c r="AD1217" s="54"/>
      <c r="AE1217" s="54"/>
    </row>
    <row r="1218" customFormat="false" ht="14.25" hidden="false" customHeight="false" outlineLevel="0" collapsed="false">
      <c r="A1218" s="54"/>
      <c r="B1218" s="54"/>
      <c r="C1218" s="54"/>
      <c r="D1218" s="54"/>
      <c r="E1218" s="54"/>
      <c r="F1218" s="54"/>
      <c r="G1218" s="270"/>
      <c r="H1218" s="54"/>
      <c r="I1218" s="54"/>
      <c r="J1218" s="54"/>
      <c r="K1218" s="54"/>
      <c r="L1218" s="54"/>
      <c r="M1218" s="54"/>
      <c r="N1218" s="54"/>
      <c r="O1218" s="54"/>
      <c r="P1218" s="54"/>
      <c r="Q1218" s="54"/>
      <c r="R1218" s="54"/>
      <c r="S1218" s="54"/>
      <c r="T1218" s="54"/>
      <c r="U1218" s="54"/>
      <c r="V1218" s="54"/>
      <c r="W1218" s="54"/>
      <c r="X1218" s="54"/>
      <c r="Y1218" s="54"/>
      <c r="Z1218" s="54"/>
      <c r="AA1218" s="54"/>
      <c r="AB1218" s="54"/>
      <c r="AC1218" s="54"/>
      <c r="AD1218" s="54"/>
      <c r="AE1218" s="54"/>
    </row>
    <row r="1219" customFormat="false" ht="14.25" hidden="false" customHeight="false" outlineLevel="0" collapsed="false">
      <c r="A1219" s="54"/>
      <c r="B1219" s="54"/>
      <c r="C1219" s="54"/>
      <c r="D1219" s="54"/>
      <c r="E1219" s="54"/>
      <c r="F1219" s="54"/>
      <c r="G1219" s="270"/>
      <c r="H1219" s="54"/>
      <c r="I1219" s="54"/>
      <c r="J1219" s="54"/>
      <c r="K1219" s="54"/>
      <c r="L1219" s="54"/>
      <c r="M1219" s="54"/>
      <c r="N1219" s="54"/>
      <c r="O1219" s="54"/>
      <c r="P1219" s="54"/>
      <c r="Q1219" s="54"/>
      <c r="R1219" s="54"/>
      <c r="S1219" s="54"/>
      <c r="T1219" s="54"/>
      <c r="U1219" s="54"/>
      <c r="V1219" s="54"/>
      <c r="W1219" s="54"/>
      <c r="X1219" s="54"/>
      <c r="Y1219" s="54"/>
      <c r="Z1219" s="54"/>
      <c r="AA1219" s="54"/>
      <c r="AB1219" s="54"/>
      <c r="AC1219" s="54"/>
      <c r="AD1219" s="54"/>
      <c r="AE1219" s="54"/>
    </row>
    <row r="1220" customFormat="false" ht="14.25" hidden="false" customHeight="false" outlineLevel="0" collapsed="false">
      <c r="A1220" s="54"/>
      <c r="B1220" s="54"/>
      <c r="C1220" s="54"/>
      <c r="D1220" s="54"/>
      <c r="E1220" s="54"/>
      <c r="F1220" s="54"/>
      <c r="G1220" s="270"/>
      <c r="H1220" s="54"/>
      <c r="I1220" s="54"/>
      <c r="J1220" s="54"/>
      <c r="K1220" s="54"/>
      <c r="L1220" s="54"/>
      <c r="M1220" s="54"/>
      <c r="N1220" s="54"/>
      <c r="O1220" s="54"/>
      <c r="P1220" s="54"/>
      <c r="Q1220" s="54"/>
      <c r="R1220" s="54"/>
      <c r="S1220" s="54"/>
      <c r="T1220" s="54"/>
      <c r="U1220" s="54"/>
      <c r="V1220" s="54"/>
      <c r="W1220" s="54"/>
      <c r="X1220" s="54"/>
      <c r="Y1220" s="54"/>
      <c r="Z1220" s="54"/>
      <c r="AA1220" s="54"/>
      <c r="AB1220" s="54"/>
      <c r="AC1220" s="54"/>
      <c r="AD1220" s="54"/>
      <c r="AE1220" s="54"/>
    </row>
    <row r="1221" customFormat="false" ht="14.25" hidden="false" customHeight="false" outlineLevel="0" collapsed="false">
      <c r="A1221" s="54"/>
      <c r="B1221" s="54"/>
      <c r="C1221" s="54"/>
      <c r="D1221" s="54"/>
      <c r="E1221" s="54"/>
      <c r="F1221" s="54"/>
      <c r="G1221" s="270"/>
      <c r="H1221" s="54"/>
      <c r="I1221" s="54"/>
      <c r="J1221" s="54"/>
      <c r="K1221" s="54"/>
      <c r="L1221" s="54"/>
      <c r="M1221" s="54"/>
      <c r="N1221" s="54"/>
      <c r="O1221" s="54"/>
      <c r="P1221" s="54"/>
      <c r="Q1221" s="54"/>
      <c r="R1221" s="54"/>
      <c r="S1221" s="54"/>
      <c r="T1221" s="54"/>
      <c r="U1221" s="54"/>
      <c r="V1221" s="54"/>
      <c r="W1221" s="54"/>
      <c r="X1221" s="54"/>
      <c r="Y1221" s="54"/>
      <c r="Z1221" s="54"/>
      <c r="AA1221" s="54"/>
      <c r="AB1221" s="54"/>
      <c r="AC1221" s="54"/>
      <c r="AD1221" s="54"/>
      <c r="AE1221" s="54"/>
    </row>
    <row r="1222" customFormat="false" ht="14.25" hidden="false" customHeight="false" outlineLevel="0" collapsed="false">
      <c r="A1222" s="54"/>
      <c r="B1222" s="54"/>
      <c r="C1222" s="54"/>
      <c r="D1222" s="54"/>
      <c r="E1222" s="54"/>
      <c r="F1222" s="54"/>
      <c r="G1222" s="270"/>
      <c r="H1222" s="54"/>
      <c r="I1222" s="54"/>
      <c r="J1222" s="54"/>
      <c r="K1222" s="54"/>
      <c r="L1222" s="54"/>
      <c r="M1222" s="54"/>
      <c r="N1222" s="54"/>
      <c r="O1222" s="54"/>
      <c r="P1222" s="54"/>
      <c r="Q1222" s="54"/>
      <c r="R1222" s="54"/>
      <c r="S1222" s="54"/>
      <c r="T1222" s="54"/>
      <c r="U1222" s="54"/>
      <c r="V1222" s="54"/>
      <c r="W1222" s="54"/>
      <c r="X1222" s="54"/>
      <c r="Y1222" s="54"/>
      <c r="Z1222" s="54"/>
      <c r="AA1222" s="54"/>
      <c r="AB1222" s="54"/>
      <c r="AC1222" s="54"/>
      <c r="AD1222" s="54"/>
      <c r="AE1222" s="54"/>
    </row>
    <row r="1223" customFormat="false" ht="14.25" hidden="false" customHeight="false" outlineLevel="0" collapsed="false">
      <c r="A1223" s="54"/>
      <c r="B1223" s="54"/>
      <c r="C1223" s="54"/>
      <c r="D1223" s="54"/>
      <c r="E1223" s="54"/>
      <c r="F1223" s="54"/>
      <c r="G1223" s="270"/>
      <c r="H1223" s="54"/>
      <c r="I1223" s="54"/>
      <c r="J1223" s="54"/>
      <c r="K1223" s="54"/>
      <c r="L1223" s="54"/>
      <c r="M1223" s="54"/>
      <c r="N1223" s="54"/>
      <c r="O1223" s="54"/>
      <c r="P1223" s="54"/>
      <c r="Q1223" s="54"/>
      <c r="R1223" s="54"/>
      <c r="S1223" s="54"/>
      <c r="T1223" s="54"/>
      <c r="U1223" s="54"/>
      <c r="V1223" s="54"/>
      <c r="W1223" s="54"/>
      <c r="X1223" s="54"/>
      <c r="Y1223" s="54"/>
      <c r="Z1223" s="54"/>
      <c r="AA1223" s="54"/>
      <c r="AB1223" s="54"/>
      <c r="AC1223" s="54"/>
      <c r="AD1223" s="54"/>
      <c r="AE1223" s="54"/>
    </row>
    <row r="1224" customFormat="false" ht="14.25" hidden="false" customHeight="false" outlineLevel="0" collapsed="false">
      <c r="A1224" s="54"/>
      <c r="B1224" s="54"/>
      <c r="C1224" s="54"/>
      <c r="D1224" s="54"/>
      <c r="E1224" s="54"/>
      <c r="F1224" s="54"/>
      <c r="G1224" s="270"/>
      <c r="H1224" s="54"/>
      <c r="I1224" s="54"/>
      <c r="J1224" s="54"/>
      <c r="K1224" s="54"/>
      <c r="L1224" s="54"/>
      <c r="M1224" s="54"/>
      <c r="N1224" s="54"/>
      <c r="O1224" s="54"/>
      <c r="P1224" s="54"/>
      <c r="Q1224" s="54"/>
      <c r="R1224" s="54"/>
      <c r="S1224" s="54"/>
      <c r="T1224" s="54"/>
      <c r="U1224" s="54"/>
      <c r="V1224" s="54"/>
      <c r="W1224" s="54"/>
      <c r="X1224" s="54"/>
      <c r="Y1224" s="54"/>
      <c r="Z1224" s="54"/>
      <c r="AA1224" s="54"/>
      <c r="AB1224" s="54"/>
      <c r="AC1224" s="54"/>
      <c r="AD1224" s="54"/>
      <c r="AE1224" s="54"/>
    </row>
    <row r="1225" customFormat="false" ht="14.25" hidden="false" customHeight="false" outlineLevel="0" collapsed="false">
      <c r="A1225" s="54"/>
      <c r="B1225" s="54"/>
      <c r="C1225" s="54"/>
      <c r="D1225" s="54"/>
      <c r="E1225" s="54"/>
      <c r="F1225" s="54"/>
      <c r="G1225" s="270"/>
      <c r="H1225" s="54"/>
      <c r="I1225" s="54"/>
      <c r="J1225" s="54"/>
      <c r="K1225" s="54"/>
      <c r="L1225" s="54"/>
      <c r="M1225" s="54"/>
      <c r="N1225" s="54"/>
      <c r="O1225" s="54"/>
      <c r="P1225" s="54"/>
      <c r="Q1225" s="54"/>
      <c r="R1225" s="54"/>
      <c r="S1225" s="54"/>
      <c r="T1225" s="54"/>
      <c r="U1225" s="54"/>
      <c r="V1225" s="54"/>
      <c r="W1225" s="54"/>
      <c r="X1225" s="54"/>
      <c r="Y1225" s="54"/>
      <c r="Z1225" s="54"/>
      <c r="AA1225" s="54"/>
      <c r="AB1225" s="54"/>
      <c r="AC1225" s="54"/>
      <c r="AD1225" s="54"/>
      <c r="AE1225" s="54"/>
    </row>
    <row r="1226" customFormat="false" ht="14.25" hidden="false" customHeight="false" outlineLevel="0" collapsed="false">
      <c r="A1226" s="54"/>
      <c r="B1226" s="54"/>
      <c r="C1226" s="54"/>
      <c r="D1226" s="54"/>
      <c r="E1226" s="54"/>
      <c r="F1226" s="54"/>
      <c r="G1226" s="270"/>
      <c r="H1226" s="54"/>
      <c r="I1226" s="54"/>
      <c r="J1226" s="54"/>
      <c r="K1226" s="54"/>
      <c r="L1226" s="54"/>
      <c r="M1226" s="54"/>
      <c r="N1226" s="54"/>
      <c r="O1226" s="54"/>
      <c r="P1226" s="54"/>
      <c r="Q1226" s="54"/>
      <c r="R1226" s="54"/>
      <c r="S1226" s="54"/>
      <c r="T1226" s="54"/>
      <c r="U1226" s="54"/>
      <c r="V1226" s="54"/>
      <c r="W1226" s="54"/>
      <c r="X1226" s="54"/>
      <c r="Y1226" s="54"/>
      <c r="Z1226" s="54"/>
      <c r="AA1226" s="54"/>
      <c r="AB1226" s="54"/>
      <c r="AC1226" s="54"/>
      <c r="AD1226" s="54"/>
      <c r="AE1226" s="54"/>
    </row>
    <row r="1227" customFormat="false" ht="14.25" hidden="false" customHeight="false" outlineLevel="0" collapsed="false">
      <c r="A1227" s="54"/>
      <c r="B1227" s="54"/>
      <c r="C1227" s="54"/>
      <c r="D1227" s="54"/>
      <c r="E1227" s="54"/>
      <c r="F1227" s="54"/>
      <c r="G1227" s="270"/>
      <c r="H1227" s="54"/>
      <c r="I1227" s="54"/>
      <c r="J1227" s="54"/>
      <c r="K1227" s="54"/>
      <c r="L1227" s="54"/>
      <c r="M1227" s="54"/>
      <c r="N1227" s="54"/>
      <c r="O1227" s="54"/>
      <c r="P1227" s="54"/>
      <c r="Q1227" s="54"/>
      <c r="R1227" s="54"/>
      <c r="S1227" s="54"/>
      <c r="T1227" s="54"/>
      <c r="U1227" s="54"/>
      <c r="V1227" s="54"/>
      <c r="W1227" s="54"/>
      <c r="X1227" s="54"/>
      <c r="Y1227" s="54"/>
      <c r="Z1227" s="54"/>
      <c r="AA1227" s="54"/>
      <c r="AB1227" s="54"/>
      <c r="AC1227" s="54"/>
      <c r="AD1227" s="54"/>
      <c r="AE1227" s="54"/>
    </row>
    <row r="1228" customFormat="false" ht="14.25" hidden="false" customHeight="false" outlineLevel="0" collapsed="false">
      <c r="A1228" s="54"/>
      <c r="B1228" s="54"/>
      <c r="C1228" s="54"/>
      <c r="D1228" s="54"/>
      <c r="E1228" s="54"/>
      <c r="F1228" s="54"/>
      <c r="G1228" s="270"/>
      <c r="H1228" s="54"/>
      <c r="I1228" s="54"/>
      <c r="J1228" s="54"/>
      <c r="K1228" s="54"/>
      <c r="L1228" s="54"/>
      <c r="M1228" s="54"/>
      <c r="N1228" s="54"/>
      <c r="O1228" s="54"/>
      <c r="P1228" s="54"/>
      <c r="Q1228" s="54"/>
      <c r="R1228" s="54"/>
      <c r="S1228" s="54"/>
      <c r="T1228" s="54"/>
      <c r="U1228" s="54"/>
      <c r="V1228" s="54"/>
      <c r="W1228" s="54"/>
      <c r="X1228" s="54"/>
      <c r="Y1228" s="54"/>
      <c r="Z1228" s="54"/>
      <c r="AA1228" s="54"/>
      <c r="AB1228" s="54"/>
      <c r="AC1228" s="54"/>
      <c r="AD1228" s="54"/>
      <c r="AE1228" s="54"/>
    </row>
    <row r="1229" customFormat="false" ht="14.25" hidden="false" customHeight="false" outlineLevel="0" collapsed="false">
      <c r="A1229" s="54"/>
      <c r="B1229" s="54"/>
      <c r="C1229" s="54"/>
      <c r="D1229" s="54"/>
      <c r="E1229" s="54"/>
      <c r="F1229" s="54"/>
      <c r="G1229" s="270"/>
      <c r="H1229" s="54"/>
      <c r="I1229" s="54"/>
      <c r="J1229" s="54"/>
      <c r="K1229" s="54"/>
      <c r="L1229" s="54"/>
      <c r="M1229" s="54"/>
      <c r="N1229" s="54"/>
      <c r="O1229" s="54"/>
      <c r="P1229" s="54"/>
      <c r="Q1229" s="54"/>
      <c r="R1229" s="54"/>
      <c r="S1229" s="54"/>
      <c r="T1229" s="54"/>
      <c r="U1229" s="54"/>
      <c r="V1229" s="54"/>
      <c r="W1229" s="54"/>
      <c r="X1229" s="54"/>
      <c r="Y1229" s="54"/>
      <c r="Z1229" s="54"/>
      <c r="AA1229" s="54"/>
      <c r="AB1229" s="54"/>
      <c r="AC1229" s="54"/>
      <c r="AD1229" s="54"/>
      <c r="AE1229" s="54"/>
    </row>
    <row r="1230" customFormat="false" ht="14.25" hidden="false" customHeight="false" outlineLevel="0" collapsed="false">
      <c r="A1230" s="54"/>
      <c r="B1230" s="54"/>
      <c r="C1230" s="54"/>
      <c r="D1230" s="54"/>
      <c r="E1230" s="54"/>
      <c r="F1230" s="54"/>
      <c r="G1230" s="270"/>
      <c r="H1230" s="54"/>
      <c r="I1230" s="54"/>
      <c r="J1230" s="54"/>
      <c r="K1230" s="54"/>
      <c r="L1230" s="54"/>
      <c r="M1230" s="54"/>
      <c r="N1230" s="54"/>
      <c r="O1230" s="54"/>
      <c r="P1230" s="54"/>
      <c r="Q1230" s="54"/>
      <c r="R1230" s="54"/>
      <c r="S1230" s="54"/>
      <c r="T1230" s="54"/>
      <c r="U1230" s="54"/>
      <c r="V1230" s="54"/>
      <c r="W1230" s="54"/>
      <c r="X1230" s="54"/>
      <c r="Y1230" s="54"/>
      <c r="Z1230" s="54"/>
      <c r="AA1230" s="54"/>
      <c r="AB1230" s="54"/>
      <c r="AC1230" s="54"/>
      <c r="AD1230" s="54"/>
      <c r="AE1230" s="54"/>
    </row>
    <row r="1231" customFormat="false" ht="14.25" hidden="false" customHeight="false" outlineLevel="0" collapsed="false">
      <c r="A1231" s="54"/>
      <c r="B1231" s="54"/>
      <c r="C1231" s="54"/>
      <c r="D1231" s="54"/>
      <c r="E1231" s="54"/>
      <c r="F1231" s="54"/>
      <c r="G1231" s="270"/>
      <c r="H1231" s="54"/>
      <c r="I1231" s="54"/>
      <c r="J1231" s="54"/>
      <c r="K1231" s="54"/>
      <c r="L1231" s="54"/>
      <c r="M1231" s="54"/>
      <c r="N1231" s="54"/>
      <c r="O1231" s="54"/>
      <c r="P1231" s="54"/>
      <c r="Q1231" s="54"/>
      <c r="R1231" s="54"/>
      <c r="S1231" s="54"/>
      <c r="T1231" s="54"/>
      <c r="U1231" s="54"/>
      <c r="V1231" s="54"/>
      <c r="W1231" s="54"/>
      <c r="X1231" s="54"/>
      <c r="Y1231" s="54"/>
      <c r="Z1231" s="54"/>
      <c r="AA1231" s="54"/>
      <c r="AB1231" s="54"/>
      <c r="AC1231" s="54"/>
      <c r="AD1231" s="54"/>
      <c r="AE1231" s="54"/>
    </row>
    <row r="1232" customFormat="false" ht="14.25" hidden="false" customHeight="false" outlineLevel="0" collapsed="false">
      <c r="A1232" s="54"/>
      <c r="B1232" s="54"/>
      <c r="C1232" s="54"/>
      <c r="D1232" s="54"/>
      <c r="E1232" s="54"/>
      <c r="F1232" s="54"/>
      <c r="G1232" s="270"/>
      <c r="H1232" s="54"/>
      <c r="I1232" s="54"/>
      <c r="J1232" s="54"/>
      <c r="K1232" s="54"/>
      <c r="L1232" s="54"/>
      <c r="M1232" s="54"/>
      <c r="N1232" s="54"/>
      <c r="O1232" s="54"/>
      <c r="P1232" s="54"/>
      <c r="Q1232" s="54"/>
      <c r="R1232" s="54"/>
      <c r="S1232" s="54"/>
      <c r="T1232" s="54"/>
      <c r="U1232" s="54"/>
      <c r="V1232" s="54"/>
      <c r="W1232" s="54"/>
      <c r="X1232" s="54"/>
      <c r="Y1232" s="54"/>
      <c r="Z1232" s="54"/>
      <c r="AA1232" s="54"/>
      <c r="AB1232" s="54"/>
      <c r="AC1232" s="54"/>
      <c r="AD1232" s="54"/>
      <c r="AE1232" s="54"/>
    </row>
    <row r="1233" customFormat="false" ht="14.25" hidden="false" customHeight="false" outlineLevel="0" collapsed="false">
      <c r="A1233" s="54"/>
      <c r="B1233" s="54"/>
      <c r="C1233" s="54"/>
      <c r="D1233" s="54"/>
      <c r="E1233" s="54"/>
      <c r="F1233" s="54"/>
      <c r="G1233" s="270"/>
      <c r="H1233" s="54"/>
      <c r="I1233" s="54"/>
      <c r="J1233" s="54"/>
      <c r="K1233" s="54"/>
      <c r="L1233" s="54"/>
      <c r="M1233" s="54"/>
      <c r="N1233" s="54"/>
      <c r="O1233" s="54"/>
      <c r="P1233" s="54"/>
      <c r="Q1233" s="54"/>
      <c r="R1233" s="54"/>
      <c r="S1233" s="54"/>
      <c r="T1233" s="54"/>
      <c r="U1233" s="54"/>
      <c r="V1233" s="54"/>
      <c r="W1233" s="54"/>
      <c r="X1233" s="54"/>
      <c r="Y1233" s="54"/>
      <c r="Z1233" s="54"/>
      <c r="AA1233" s="54"/>
      <c r="AB1233" s="54"/>
      <c r="AC1233" s="54"/>
      <c r="AD1233" s="54"/>
      <c r="AE1233" s="54"/>
    </row>
    <row r="1234" customFormat="false" ht="14.25" hidden="false" customHeight="false" outlineLevel="0" collapsed="false">
      <c r="A1234" s="54"/>
      <c r="B1234" s="54"/>
      <c r="C1234" s="54"/>
      <c r="D1234" s="54"/>
      <c r="E1234" s="54"/>
      <c r="F1234" s="54"/>
      <c r="G1234" s="270"/>
      <c r="H1234" s="54"/>
      <c r="I1234" s="54"/>
      <c r="J1234" s="54"/>
      <c r="K1234" s="54"/>
      <c r="L1234" s="54"/>
      <c r="M1234" s="54"/>
      <c r="N1234" s="54"/>
      <c r="O1234" s="54"/>
      <c r="P1234" s="54"/>
      <c r="Q1234" s="54"/>
      <c r="R1234" s="54"/>
      <c r="S1234" s="54"/>
      <c r="T1234" s="54"/>
      <c r="U1234" s="54"/>
      <c r="V1234" s="54"/>
      <c r="W1234" s="54"/>
      <c r="X1234" s="54"/>
      <c r="Y1234" s="54"/>
      <c r="Z1234" s="54"/>
      <c r="AA1234" s="54"/>
      <c r="AB1234" s="54"/>
      <c r="AC1234" s="54"/>
      <c r="AD1234" s="54"/>
      <c r="AE1234" s="54"/>
    </row>
    <row r="1235" customFormat="false" ht="14.25" hidden="false" customHeight="false" outlineLevel="0" collapsed="false">
      <c r="A1235" s="54"/>
      <c r="B1235" s="54"/>
      <c r="C1235" s="54"/>
      <c r="D1235" s="54"/>
      <c r="E1235" s="54"/>
      <c r="F1235" s="54"/>
      <c r="G1235" s="270"/>
      <c r="H1235" s="54"/>
      <c r="I1235" s="54"/>
      <c r="J1235" s="54"/>
      <c r="K1235" s="54"/>
      <c r="L1235" s="54"/>
      <c r="M1235" s="54"/>
      <c r="N1235" s="54"/>
      <c r="O1235" s="54"/>
      <c r="P1235" s="54"/>
      <c r="Q1235" s="54"/>
      <c r="R1235" s="54"/>
      <c r="S1235" s="54"/>
      <c r="T1235" s="54"/>
      <c r="U1235" s="54"/>
      <c r="V1235" s="54"/>
      <c r="W1235" s="54"/>
      <c r="X1235" s="54"/>
      <c r="Y1235" s="54"/>
      <c r="Z1235" s="54"/>
      <c r="AA1235" s="54"/>
      <c r="AB1235" s="54"/>
      <c r="AC1235" s="54"/>
      <c r="AD1235" s="54"/>
      <c r="AE1235" s="54"/>
    </row>
    <row r="1236" customFormat="false" ht="14.25" hidden="false" customHeight="false" outlineLevel="0" collapsed="false">
      <c r="A1236" s="54"/>
      <c r="B1236" s="54"/>
      <c r="C1236" s="54"/>
      <c r="D1236" s="54"/>
      <c r="E1236" s="54"/>
      <c r="F1236" s="54"/>
      <c r="G1236" s="270"/>
      <c r="H1236" s="54"/>
      <c r="I1236" s="54"/>
      <c r="J1236" s="54"/>
      <c r="K1236" s="54"/>
      <c r="L1236" s="54"/>
      <c r="M1236" s="54"/>
      <c r="N1236" s="54"/>
      <c r="O1236" s="54"/>
      <c r="P1236" s="54"/>
      <c r="Q1236" s="54"/>
      <c r="R1236" s="54"/>
      <c r="S1236" s="54"/>
      <c r="T1236" s="54"/>
      <c r="U1236" s="54"/>
      <c r="V1236" s="54"/>
      <c r="W1236" s="54"/>
      <c r="X1236" s="54"/>
      <c r="Y1236" s="54"/>
      <c r="Z1236" s="54"/>
      <c r="AA1236" s="54"/>
      <c r="AB1236" s="54"/>
      <c r="AC1236" s="54"/>
      <c r="AD1236" s="54"/>
      <c r="AE1236" s="54"/>
    </row>
    <row r="1237" customFormat="false" ht="14.25" hidden="false" customHeight="false" outlineLevel="0" collapsed="false">
      <c r="A1237" s="54"/>
      <c r="B1237" s="54"/>
      <c r="C1237" s="54"/>
      <c r="D1237" s="54"/>
      <c r="E1237" s="54"/>
      <c r="F1237" s="54"/>
      <c r="G1237" s="270"/>
      <c r="H1237" s="54"/>
      <c r="I1237" s="54"/>
      <c r="J1237" s="54"/>
      <c r="K1237" s="54"/>
      <c r="L1237" s="54"/>
      <c r="M1237" s="54"/>
      <c r="N1237" s="54"/>
      <c r="O1237" s="54"/>
      <c r="P1237" s="54"/>
      <c r="Q1237" s="54"/>
      <c r="R1237" s="54"/>
      <c r="S1237" s="54"/>
      <c r="T1237" s="54"/>
      <c r="U1237" s="54"/>
      <c r="V1237" s="54"/>
      <c r="W1237" s="54"/>
      <c r="X1237" s="54"/>
      <c r="Y1237" s="54"/>
      <c r="Z1237" s="54"/>
      <c r="AA1237" s="54"/>
      <c r="AB1237" s="54"/>
      <c r="AC1237" s="54"/>
      <c r="AD1237" s="54"/>
      <c r="AE1237" s="54"/>
    </row>
    <row r="1238" customFormat="false" ht="14.25" hidden="false" customHeight="false" outlineLevel="0" collapsed="false">
      <c r="A1238" s="54"/>
      <c r="B1238" s="54"/>
      <c r="C1238" s="54"/>
      <c r="D1238" s="54"/>
      <c r="E1238" s="54"/>
      <c r="F1238" s="54"/>
      <c r="G1238" s="270"/>
      <c r="H1238" s="54"/>
      <c r="I1238" s="54"/>
      <c r="J1238" s="54"/>
      <c r="K1238" s="54"/>
      <c r="L1238" s="54"/>
      <c r="M1238" s="54"/>
      <c r="N1238" s="54"/>
      <c r="O1238" s="54"/>
      <c r="P1238" s="54"/>
      <c r="Q1238" s="54"/>
      <c r="R1238" s="54"/>
      <c r="S1238" s="54"/>
      <c r="T1238" s="54"/>
      <c r="U1238" s="54"/>
      <c r="V1238" s="54"/>
      <c r="W1238" s="54"/>
      <c r="X1238" s="54"/>
      <c r="Y1238" s="54"/>
      <c r="Z1238" s="54"/>
      <c r="AA1238" s="54"/>
      <c r="AB1238" s="54"/>
      <c r="AC1238" s="54"/>
      <c r="AD1238" s="54"/>
      <c r="AE1238" s="54"/>
    </row>
    <row r="1239" customFormat="false" ht="14.25" hidden="false" customHeight="false" outlineLevel="0" collapsed="false">
      <c r="A1239" s="54"/>
      <c r="B1239" s="54"/>
      <c r="C1239" s="54"/>
      <c r="D1239" s="54"/>
      <c r="E1239" s="54"/>
      <c r="F1239" s="54"/>
      <c r="G1239" s="270"/>
      <c r="H1239" s="54"/>
      <c r="I1239" s="54"/>
      <c r="J1239" s="54"/>
      <c r="K1239" s="54"/>
      <c r="L1239" s="54"/>
      <c r="M1239" s="54"/>
      <c r="N1239" s="54"/>
      <c r="O1239" s="54"/>
      <c r="P1239" s="54"/>
      <c r="Q1239" s="54"/>
      <c r="R1239" s="54"/>
      <c r="S1239" s="54"/>
      <c r="T1239" s="54"/>
      <c r="U1239" s="54"/>
      <c r="V1239" s="54"/>
      <c r="W1239" s="54"/>
      <c r="X1239" s="54"/>
      <c r="Y1239" s="54"/>
      <c r="Z1239" s="54"/>
      <c r="AA1239" s="54"/>
      <c r="AB1239" s="54"/>
      <c r="AC1239" s="54"/>
      <c r="AD1239" s="54"/>
      <c r="AE1239" s="54"/>
    </row>
    <row r="1240" customFormat="false" ht="14.25" hidden="false" customHeight="false" outlineLevel="0" collapsed="false">
      <c r="A1240" s="54"/>
      <c r="B1240" s="54"/>
      <c r="C1240" s="54"/>
      <c r="D1240" s="54"/>
      <c r="E1240" s="54"/>
      <c r="F1240" s="54"/>
      <c r="G1240" s="270"/>
      <c r="H1240" s="54"/>
      <c r="I1240" s="54"/>
      <c r="J1240" s="54"/>
      <c r="K1240" s="54"/>
      <c r="L1240" s="54"/>
      <c r="M1240" s="54"/>
      <c r="N1240" s="54"/>
      <c r="O1240" s="54"/>
      <c r="P1240" s="54"/>
      <c r="Q1240" s="54"/>
      <c r="R1240" s="54"/>
      <c r="S1240" s="54"/>
      <c r="T1240" s="54"/>
      <c r="U1240" s="54"/>
      <c r="V1240" s="54"/>
      <c r="W1240" s="54"/>
      <c r="X1240" s="54"/>
      <c r="Y1240" s="54"/>
      <c r="Z1240" s="54"/>
      <c r="AA1240" s="54"/>
      <c r="AB1240" s="54"/>
      <c r="AC1240" s="54"/>
      <c r="AD1240" s="54"/>
      <c r="AE1240" s="54"/>
    </row>
    <row r="1241" customFormat="false" ht="14.25" hidden="false" customHeight="false" outlineLevel="0" collapsed="false">
      <c r="A1241" s="54"/>
      <c r="B1241" s="54"/>
      <c r="C1241" s="54"/>
      <c r="D1241" s="54"/>
      <c r="E1241" s="54"/>
      <c r="F1241" s="54"/>
      <c r="G1241" s="270"/>
      <c r="H1241" s="54"/>
      <c r="I1241" s="54"/>
      <c r="J1241" s="54"/>
      <c r="K1241" s="54"/>
      <c r="L1241" s="54"/>
      <c r="M1241" s="54"/>
      <c r="N1241" s="54"/>
      <c r="O1241" s="54"/>
      <c r="P1241" s="54"/>
      <c r="Q1241" s="54"/>
      <c r="R1241" s="54"/>
      <c r="S1241" s="54"/>
      <c r="T1241" s="54"/>
      <c r="U1241" s="54"/>
      <c r="V1241" s="54"/>
      <c r="W1241" s="54"/>
      <c r="X1241" s="54"/>
      <c r="Y1241" s="54"/>
      <c r="Z1241" s="54"/>
      <c r="AA1241" s="54"/>
      <c r="AB1241" s="54"/>
      <c r="AC1241" s="54"/>
      <c r="AD1241" s="54"/>
      <c r="AE1241" s="54"/>
    </row>
    <row r="1242" customFormat="false" ht="14.25" hidden="false" customHeight="false" outlineLevel="0" collapsed="false">
      <c r="A1242" s="54"/>
      <c r="B1242" s="54"/>
      <c r="C1242" s="54"/>
      <c r="D1242" s="54"/>
      <c r="E1242" s="54"/>
      <c r="F1242" s="54"/>
      <c r="G1242" s="270"/>
      <c r="H1242" s="54"/>
      <c r="I1242" s="54"/>
      <c r="J1242" s="54"/>
      <c r="K1242" s="54"/>
      <c r="L1242" s="54"/>
      <c r="M1242" s="54"/>
      <c r="N1242" s="54"/>
      <c r="O1242" s="54"/>
      <c r="P1242" s="54"/>
      <c r="Q1242" s="54"/>
      <c r="R1242" s="54"/>
      <c r="S1242" s="54"/>
      <c r="T1242" s="54"/>
      <c r="U1242" s="54"/>
      <c r="V1242" s="54"/>
      <c r="W1242" s="54"/>
      <c r="X1242" s="54"/>
      <c r="Y1242" s="54"/>
      <c r="Z1242" s="54"/>
      <c r="AA1242" s="54"/>
      <c r="AB1242" s="54"/>
      <c r="AC1242" s="54"/>
      <c r="AD1242" s="54"/>
      <c r="AE1242" s="54"/>
    </row>
    <row r="1243" customFormat="false" ht="14.25" hidden="false" customHeight="false" outlineLevel="0" collapsed="false">
      <c r="A1243" s="54"/>
      <c r="B1243" s="54"/>
      <c r="C1243" s="54"/>
      <c r="D1243" s="54"/>
      <c r="E1243" s="54"/>
      <c r="F1243" s="54"/>
      <c r="G1243" s="270"/>
      <c r="H1243" s="54"/>
      <c r="I1243" s="54"/>
      <c r="J1243" s="54"/>
      <c r="K1243" s="54"/>
      <c r="L1243" s="54"/>
      <c r="M1243" s="54"/>
      <c r="N1243" s="54"/>
      <c r="O1243" s="54"/>
      <c r="P1243" s="54"/>
      <c r="Q1243" s="54"/>
      <c r="R1243" s="54"/>
      <c r="S1243" s="54"/>
      <c r="T1243" s="54"/>
      <c r="U1243" s="54"/>
      <c r="V1243" s="54"/>
      <c r="W1243" s="54"/>
      <c r="X1243" s="54"/>
      <c r="Y1243" s="54"/>
      <c r="Z1243" s="54"/>
      <c r="AA1243" s="54"/>
      <c r="AB1243" s="54"/>
      <c r="AC1243" s="54"/>
      <c r="AD1243" s="54"/>
      <c r="AE1243" s="54"/>
    </row>
    <row r="1244" customFormat="false" ht="14.25" hidden="false" customHeight="false" outlineLevel="0" collapsed="false">
      <c r="A1244" s="54"/>
      <c r="B1244" s="54"/>
      <c r="C1244" s="54"/>
      <c r="D1244" s="54"/>
      <c r="E1244" s="54"/>
      <c r="F1244" s="54"/>
      <c r="G1244" s="270"/>
      <c r="H1244" s="54"/>
      <c r="I1244" s="54"/>
      <c r="J1244" s="54"/>
      <c r="K1244" s="54"/>
      <c r="L1244" s="54"/>
      <c r="M1244" s="54"/>
      <c r="N1244" s="54"/>
      <c r="O1244" s="54"/>
      <c r="P1244" s="54"/>
      <c r="Q1244" s="54"/>
      <c r="R1244" s="54"/>
      <c r="S1244" s="54"/>
      <c r="T1244" s="54"/>
      <c r="U1244" s="54"/>
      <c r="V1244" s="54"/>
      <c r="W1244" s="54"/>
      <c r="X1244" s="54"/>
      <c r="Y1244" s="54"/>
      <c r="Z1244" s="54"/>
      <c r="AA1244" s="54"/>
      <c r="AB1244" s="54"/>
      <c r="AC1244" s="54"/>
      <c r="AD1244" s="54"/>
      <c r="AE1244" s="54"/>
    </row>
    <row r="1245" customFormat="false" ht="14.25" hidden="false" customHeight="false" outlineLevel="0" collapsed="false">
      <c r="A1245" s="54"/>
      <c r="B1245" s="54"/>
      <c r="C1245" s="54"/>
      <c r="D1245" s="54"/>
      <c r="E1245" s="54"/>
      <c r="F1245" s="54"/>
      <c r="G1245" s="270"/>
      <c r="H1245" s="54"/>
      <c r="I1245" s="54"/>
      <c r="J1245" s="54"/>
      <c r="K1245" s="54"/>
      <c r="L1245" s="54"/>
      <c r="M1245" s="54"/>
      <c r="N1245" s="54"/>
      <c r="O1245" s="54"/>
      <c r="P1245" s="54"/>
      <c r="Q1245" s="54"/>
      <c r="R1245" s="54"/>
      <c r="S1245" s="54"/>
      <c r="T1245" s="54"/>
      <c r="U1245" s="54"/>
      <c r="V1245" s="54"/>
      <c r="W1245" s="54"/>
      <c r="X1245" s="54"/>
      <c r="Y1245" s="54"/>
      <c r="Z1245" s="54"/>
      <c r="AA1245" s="54"/>
      <c r="AB1245" s="54"/>
      <c r="AC1245" s="54"/>
      <c r="AD1245" s="54"/>
      <c r="AE1245" s="54"/>
    </row>
    <row r="1246" customFormat="false" ht="14.25" hidden="false" customHeight="false" outlineLevel="0" collapsed="false">
      <c r="A1246" s="54"/>
      <c r="B1246" s="54"/>
      <c r="C1246" s="54"/>
      <c r="D1246" s="54"/>
      <c r="E1246" s="54"/>
      <c r="F1246" s="54"/>
      <c r="G1246" s="270"/>
      <c r="H1246" s="54"/>
      <c r="I1246" s="54"/>
      <c r="J1246" s="54"/>
      <c r="K1246" s="54"/>
      <c r="L1246" s="54"/>
      <c r="M1246" s="54"/>
      <c r="N1246" s="54"/>
      <c r="O1246" s="54"/>
      <c r="P1246" s="54"/>
      <c r="Q1246" s="54"/>
      <c r="R1246" s="54"/>
      <c r="S1246" s="54"/>
      <c r="T1246" s="54"/>
      <c r="U1246" s="54"/>
      <c r="V1246" s="54"/>
      <c r="W1246" s="54"/>
      <c r="X1246" s="54"/>
      <c r="Y1246" s="54"/>
      <c r="Z1246" s="54"/>
      <c r="AA1246" s="54"/>
      <c r="AB1246" s="54"/>
      <c r="AC1246" s="54"/>
      <c r="AD1246" s="54"/>
      <c r="AE1246" s="54"/>
    </row>
    <row r="1247" customFormat="false" ht="14.25" hidden="false" customHeight="false" outlineLevel="0" collapsed="false">
      <c r="A1247" s="54"/>
      <c r="B1247" s="54"/>
      <c r="C1247" s="54"/>
      <c r="D1247" s="54"/>
      <c r="E1247" s="54"/>
      <c r="F1247" s="54"/>
      <c r="G1247" s="270"/>
      <c r="H1247" s="54"/>
      <c r="I1247" s="54"/>
      <c r="J1247" s="54"/>
      <c r="K1247" s="54"/>
      <c r="L1247" s="54"/>
      <c r="M1247" s="54"/>
      <c r="N1247" s="54"/>
      <c r="O1247" s="54"/>
      <c r="P1247" s="54"/>
      <c r="Q1247" s="54"/>
      <c r="R1247" s="54"/>
      <c r="S1247" s="54"/>
      <c r="T1247" s="54"/>
      <c r="U1247" s="54"/>
      <c r="V1247" s="54"/>
      <c r="W1247" s="54"/>
      <c r="X1247" s="54"/>
      <c r="Y1247" s="54"/>
      <c r="Z1247" s="54"/>
      <c r="AA1247" s="54"/>
      <c r="AB1247" s="54"/>
      <c r="AC1247" s="54"/>
      <c r="AD1247" s="54"/>
      <c r="AE1247" s="54"/>
    </row>
    <row r="1248" customFormat="false" ht="14.25" hidden="false" customHeight="false" outlineLevel="0" collapsed="false">
      <c r="A1248" s="54"/>
      <c r="B1248" s="54"/>
      <c r="C1248" s="54"/>
      <c r="D1248" s="54"/>
      <c r="E1248" s="54"/>
      <c r="F1248" s="54"/>
      <c r="G1248" s="270"/>
      <c r="H1248" s="54"/>
      <c r="I1248" s="54"/>
      <c r="J1248" s="54"/>
      <c r="K1248" s="54"/>
      <c r="L1248" s="54"/>
      <c r="M1248" s="54"/>
      <c r="N1248" s="54"/>
      <c r="O1248" s="54"/>
      <c r="P1248" s="54"/>
      <c r="Q1248" s="54"/>
      <c r="R1248" s="54"/>
      <c r="S1248" s="54"/>
      <c r="T1248" s="54"/>
      <c r="U1248" s="54"/>
      <c r="V1248" s="54"/>
      <c r="W1248" s="54"/>
      <c r="X1248" s="54"/>
      <c r="Y1248" s="54"/>
      <c r="Z1248" s="54"/>
      <c r="AA1248" s="54"/>
      <c r="AB1248" s="54"/>
      <c r="AC1248" s="54"/>
      <c r="AD1248" s="54"/>
      <c r="AE1248" s="54"/>
    </row>
    <row r="1249" customFormat="false" ht="14.25" hidden="false" customHeight="false" outlineLevel="0" collapsed="false">
      <c r="A1249" s="54"/>
      <c r="B1249" s="54"/>
      <c r="C1249" s="54"/>
      <c r="D1249" s="54"/>
      <c r="E1249" s="54"/>
      <c r="F1249" s="54"/>
      <c r="G1249" s="270"/>
      <c r="H1249" s="54"/>
      <c r="I1249" s="54"/>
      <c r="J1249" s="54"/>
      <c r="K1249" s="54"/>
      <c r="L1249" s="54"/>
      <c r="M1249" s="54"/>
      <c r="N1249" s="54"/>
      <c r="O1249" s="54"/>
      <c r="P1249" s="54"/>
      <c r="Q1249" s="54"/>
      <c r="R1249" s="54"/>
      <c r="S1249" s="54"/>
      <c r="T1249" s="54"/>
      <c r="U1249" s="54"/>
      <c r="V1249" s="54"/>
      <c r="W1249" s="54"/>
      <c r="X1249" s="54"/>
      <c r="Y1249" s="54"/>
      <c r="Z1249" s="54"/>
      <c r="AA1249" s="54"/>
      <c r="AB1249" s="54"/>
      <c r="AC1249" s="54"/>
      <c r="AD1249" s="54"/>
      <c r="AE1249" s="54"/>
    </row>
    <row r="1250" customFormat="false" ht="14.25" hidden="false" customHeight="false" outlineLevel="0" collapsed="false">
      <c r="A1250" s="54"/>
      <c r="B1250" s="54"/>
      <c r="C1250" s="54"/>
      <c r="D1250" s="54"/>
      <c r="E1250" s="54"/>
      <c r="F1250" s="54"/>
      <c r="G1250" s="270"/>
      <c r="H1250" s="54"/>
      <c r="I1250" s="54"/>
      <c r="J1250" s="54"/>
      <c r="K1250" s="54"/>
      <c r="L1250" s="54"/>
      <c r="M1250" s="54"/>
      <c r="N1250" s="54"/>
      <c r="O1250" s="54"/>
      <c r="P1250" s="54"/>
      <c r="Q1250" s="54"/>
      <c r="R1250" s="54"/>
      <c r="S1250" s="54"/>
      <c r="T1250" s="54"/>
      <c r="U1250" s="54"/>
      <c r="V1250" s="54"/>
      <c r="W1250" s="54"/>
      <c r="X1250" s="54"/>
      <c r="Y1250" s="54"/>
      <c r="Z1250" s="54"/>
      <c r="AA1250" s="54"/>
      <c r="AB1250" s="54"/>
      <c r="AC1250" s="54"/>
      <c r="AD1250" s="54"/>
      <c r="AE1250" s="54"/>
    </row>
    <row r="1251" customFormat="false" ht="14.25" hidden="false" customHeight="false" outlineLevel="0" collapsed="false">
      <c r="A1251" s="54"/>
      <c r="B1251" s="54"/>
      <c r="C1251" s="54"/>
      <c r="D1251" s="54"/>
      <c r="E1251" s="54"/>
      <c r="F1251" s="54"/>
      <c r="G1251" s="270"/>
      <c r="H1251" s="54"/>
      <c r="I1251" s="54"/>
      <c r="J1251" s="54"/>
      <c r="K1251" s="54"/>
      <c r="L1251" s="54"/>
      <c r="M1251" s="54"/>
      <c r="N1251" s="54"/>
      <c r="O1251" s="54"/>
      <c r="P1251" s="54"/>
      <c r="Q1251" s="54"/>
      <c r="R1251" s="54"/>
      <c r="S1251" s="54"/>
      <c r="T1251" s="54"/>
      <c r="U1251" s="54"/>
      <c r="V1251" s="54"/>
      <c r="W1251" s="54"/>
      <c r="X1251" s="54"/>
      <c r="Y1251" s="54"/>
      <c r="Z1251" s="54"/>
      <c r="AA1251" s="54"/>
      <c r="AB1251" s="54"/>
      <c r="AC1251" s="54"/>
      <c r="AD1251" s="54"/>
      <c r="AE1251" s="54"/>
    </row>
    <row r="1252" customFormat="false" ht="14.25" hidden="false" customHeight="false" outlineLevel="0" collapsed="false">
      <c r="A1252" s="54"/>
      <c r="B1252" s="54"/>
      <c r="C1252" s="54"/>
      <c r="D1252" s="54"/>
      <c r="E1252" s="54"/>
      <c r="F1252" s="54"/>
      <c r="G1252" s="270"/>
      <c r="H1252" s="54"/>
      <c r="I1252" s="54"/>
      <c r="J1252" s="54"/>
      <c r="K1252" s="54"/>
      <c r="L1252" s="54"/>
      <c r="M1252" s="54"/>
      <c r="N1252" s="54"/>
      <c r="O1252" s="54"/>
      <c r="P1252" s="54"/>
      <c r="Q1252" s="54"/>
      <c r="R1252" s="54"/>
      <c r="S1252" s="54"/>
      <c r="T1252" s="54"/>
      <c r="U1252" s="54"/>
      <c r="V1252" s="54"/>
      <c r="W1252" s="54"/>
      <c r="X1252" s="54"/>
      <c r="Y1252" s="54"/>
      <c r="Z1252" s="54"/>
      <c r="AA1252" s="54"/>
      <c r="AB1252" s="54"/>
      <c r="AC1252" s="54"/>
      <c r="AD1252" s="54"/>
      <c r="AE1252" s="54"/>
    </row>
    <row r="1253" customFormat="false" ht="14.25" hidden="false" customHeight="false" outlineLevel="0" collapsed="false">
      <c r="A1253" s="54"/>
      <c r="B1253" s="54"/>
      <c r="C1253" s="54"/>
      <c r="D1253" s="54"/>
      <c r="E1253" s="54"/>
      <c r="F1253" s="54"/>
      <c r="G1253" s="270"/>
      <c r="H1253" s="54"/>
      <c r="I1253" s="54"/>
      <c r="J1253" s="54"/>
      <c r="K1253" s="54"/>
      <c r="L1253" s="54"/>
      <c r="M1253" s="54"/>
      <c r="N1253" s="54"/>
      <c r="O1253" s="54"/>
      <c r="P1253" s="54"/>
      <c r="Q1253" s="54"/>
      <c r="R1253" s="54"/>
      <c r="S1253" s="54"/>
      <c r="T1253" s="54"/>
      <c r="U1253" s="54"/>
      <c r="V1253" s="54"/>
      <c r="W1253" s="54"/>
      <c r="X1253" s="54"/>
      <c r="Y1253" s="54"/>
      <c r="Z1253" s="54"/>
      <c r="AA1253" s="54"/>
      <c r="AB1253" s="54"/>
      <c r="AC1253" s="54"/>
      <c r="AD1253" s="54"/>
      <c r="AE1253" s="54"/>
    </row>
    <row r="1254" customFormat="false" ht="14.25" hidden="false" customHeight="false" outlineLevel="0" collapsed="false">
      <c r="A1254" s="54"/>
      <c r="B1254" s="54"/>
      <c r="C1254" s="54"/>
      <c r="D1254" s="54"/>
      <c r="E1254" s="54"/>
      <c r="F1254" s="54"/>
      <c r="G1254" s="270"/>
      <c r="H1254" s="54"/>
      <c r="I1254" s="54"/>
      <c r="J1254" s="54"/>
      <c r="K1254" s="54"/>
      <c r="L1254" s="54"/>
      <c r="M1254" s="54"/>
      <c r="N1254" s="54"/>
      <c r="O1254" s="54"/>
      <c r="P1254" s="54"/>
      <c r="Q1254" s="54"/>
      <c r="R1254" s="54"/>
      <c r="S1254" s="54"/>
      <c r="T1254" s="54"/>
      <c r="U1254" s="54"/>
      <c r="V1254" s="54"/>
      <c r="W1254" s="54"/>
      <c r="X1254" s="54"/>
      <c r="Y1254" s="54"/>
      <c r="Z1254" s="54"/>
      <c r="AA1254" s="54"/>
      <c r="AB1254" s="54"/>
      <c r="AC1254" s="54"/>
      <c r="AD1254" s="54"/>
      <c r="AE1254" s="54"/>
    </row>
    <row r="1255" customFormat="false" ht="14.25" hidden="false" customHeight="false" outlineLevel="0" collapsed="false">
      <c r="A1255" s="54"/>
      <c r="B1255" s="54"/>
      <c r="C1255" s="54"/>
      <c r="D1255" s="54"/>
      <c r="E1255" s="54"/>
      <c r="F1255" s="54"/>
      <c r="G1255" s="270"/>
      <c r="H1255" s="54"/>
      <c r="I1255" s="54"/>
      <c r="J1255" s="54"/>
      <c r="K1255" s="54"/>
      <c r="L1255" s="54"/>
      <c r="M1255" s="54"/>
      <c r="N1255" s="54"/>
      <c r="O1255" s="54"/>
      <c r="P1255" s="54"/>
      <c r="Q1255" s="54"/>
      <c r="R1255" s="54"/>
      <c r="S1255" s="54"/>
      <c r="T1255" s="54"/>
      <c r="U1255" s="54"/>
      <c r="V1255" s="54"/>
      <c r="W1255" s="54"/>
      <c r="X1255" s="54"/>
      <c r="Y1255" s="54"/>
      <c r="Z1255" s="54"/>
      <c r="AA1255" s="54"/>
      <c r="AB1255" s="54"/>
      <c r="AC1255" s="54"/>
      <c r="AD1255" s="54"/>
      <c r="AE1255" s="54"/>
    </row>
    <row r="1256" customFormat="false" ht="14.25" hidden="false" customHeight="false" outlineLevel="0" collapsed="false">
      <c r="A1256" s="54"/>
      <c r="B1256" s="54"/>
      <c r="C1256" s="54"/>
      <c r="D1256" s="54"/>
      <c r="E1256" s="54"/>
      <c r="F1256" s="54"/>
      <c r="G1256" s="270"/>
      <c r="H1256" s="54"/>
      <c r="I1256" s="54"/>
      <c r="J1256" s="54"/>
      <c r="K1256" s="54"/>
      <c r="L1256" s="54"/>
      <c r="M1256" s="54"/>
      <c r="N1256" s="54"/>
      <c r="O1256" s="54"/>
      <c r="P1256" s="54"/>
      <c r="Q1256" s="54"/>
      <c r="R1256" s="54"/>
      <c r="S1256" s="54"/>
      <c r="T1256" s="54"/>
      <c r="U1256" s="54"/>
      <c r="V1256" s="54"/>
      <c r="W1256" s="54"/>
      <c r="X1256" s="54"/>
      <c r="Y1256" s="54"/>
      <c r="Z1256" s="54"/>
      <c r="AA1256" s="54"/>
      <c r="AB1256" s="54"/>
      <c r="AC1256" s="54"/>
      <c r="AD1256" s="54"/>
      <c r="AE1256" s="54"/>
    </row>
    <row r="1257" customFormat="false" ht="14.25" hidden="false" customHeight="false" outlineLevel="0" collapsed="false">
      <c r="A1257" s="54"/>
      <c r="B1257" s="54"/>
      <c r="C1257" s="54"/>
      <c r="D1257" s="54"/>
      <c r="E1257" s="54"/>
      <c r="F1257" s="54"/>
      <c r="G1257" s="270"/>
      <c r="H1257" s="54"/>
      <c r="I1257" s="54"/>
      <c r="J1257" s="54"/>
      <c r="K1257" s="54"/>
      <c r="L1257" s="54"/>
      <c r="M1257" s="54"/>
      <c r="N1257" s="54"/>
      <c r="O1257" s="54"/>
      <c r="P1257" s="54"/>
      <c r="Q1257" s="54"/>
      <c r="R1257" s="54"/>
      <c r="S1257" s="54"/>
      <c r="T1257" s="54"/>
      <c r="U1257" s="54"/>
      <c r="V1257" s="54"/>
      <c r="W1257" s="54"/>
      <c r="X1257" s="54"/>
      <c r="Y1257" s="54"/>
      <c r="Z1257" s="54"/>
      <c r="AA1257" s="54"/>
      <c r="AB1257" s="54"/>
      <c r="AC1257" s="54"/>
      <c r="AD1257" s="54"/>
      <c r="AE1257" s="54"/>
    </row>
    <row r="1258" customFormat="false" ht="14.25" hidden="false" customHeight="false" outlineLevel="0" collapsed="false">
      <c r="A1258" s="54"/>
      <c r="B1258" s="54"/>
      <c r="C1258" s="54"/>
      <c r="D1258" s="54"/>
      <c r="E1258" s="54"/>
      <c r="F1258" s="54"/>
      <c r="G1258" s="270"/>
      <c r="H1258" s="54"/>
      <c r="I1258" s="54"/>
      <c r="J1258" s="54"/>
      <c r="K1258" s="54"/>
      <c r="L1258" s="54"/>
      <c r="M1258" s="54"/>
      <c r="N1258" s="54"/>
      <c r="O1258" s="54"/>
      <c r="P1258" s="54"/>
      <c r="Q1258" s="54"/>
      <c r="R1258" s="54"/>
      <c r="S1258" s="54"/>
      <c r="T1258" s="54"/>
      <c r="U1258" s="54"/>
      <c r="V1258" s="54"/>
      <c r="W1258" s="54"/>
      <c r="X1258" s="54"/>
      <c r="Y1258" s="54"/>
      <c r="Z1258" s="54"/>
      <c r="AA1258" s="54"/>
      <c r="AB1258" s="54"/>
      <c r="AC1258" s="54"/>
      <c r="AD1258" s="54"/>
      <c r="AE1258" s="54"/>
    </row>
    <row r="1259" customFormat="false" ht="14.25" hidden="false" customHeight="false" outlineLevel="0" collapsed="false">
      <c r="A1259" s="54"/>
      <c r="B1259" s="54"/>
      <c r="C1259" s="54"/>
      <c r="D1259" s="54"/>
      <c r="E1259" s="54"/>
      <c r="F1259" s="54"/>
      <c r="G1259" s="270"/>
      <c r="H1259" s="54"/>
      <c r="I1259" s="54"/>
      <c r="J1259" s="54"/>
      <c r="K1259" s="54"/>
      <c r="L1259" s="54"/>
      <c r="M1259" s="54"/>
      <c r="N1259" s="54"/>
      <c r="O1259" s="54"/>
      <c r="P1259" s="54"/>
      <c r="Q1259" s="54"/>
      <c r="R1259" s="54"/>
      <c r="S1259" s="54"/>
      <c r="T1259" s="54"/>
      <c r="U1259" s="54"/>
      <c r="V1259" s="54"/>
      <c r="W1259" s="54"/>
      <c r="X1259" s="54"/>
      <c r="Y1259" s="54"/>
      <c r="Z1259" s="54"/>
      <c r="AA1259" s="54"/>
      <c r="AB1259" s="54"/>
      <c r="AC1259" s="54"/>
      <c r="AD1259" s="54"/>
      <c r="AE1259" s="54"/>
    </row>
    <row r="1260" customFormat="false" ht="14.25" hidden="false" customHeight="false" outlineLevel="0" collapsed="false">
      <c r="A1260" s="54"/>
      <c r="B1260" s="54"/>
      <c r="C1260" s="54"/>
      <c r="D1260" s="54"/>
      <c r="E1260" s="54"/>
      <c r="F1260" s="54"/>
      <c r="G1260" s="270"/>
      <c r="H1260" s="54"/>
      <c r="I1260" s="54"/>
      <c r="J1260" s="54"/>
      <c r="K1260" s="54"/>
      <c r="L1260" s="54"/>
      <c r="M1260" s="54"/>
      <c r="N1260" s="54"/>
      <c r="O1260" s="54"/>
      <c r="P1260" s="54"/>
      <c r="Q1260" s="54"/>
      <c r="R1260" s="54"/>
      <c r="S1260" s="54"/>
      <c r="T1260" s="54"/>
      <c r="U1260" s="54"/>
      <c r="V1260" s="54"/>
      <c r="W1260" s="54"/>
      <c r="X1260" s="54"/>
      <c r="Y1260" s="54"/>
      <c r="Z1260" s="54"/>
      <c r="AA1260" s="54"/>
      <c r="AB1260" s="54"/>
      <c r="AC1260" s="54"/>
      <c r="AD1260" s="54"/>
      <c r="AE1260" s="54"/>
    </row>
    <row r="1261" customFormat="false" ht="14.25" hidden="false" customHeight="false" outlineLevel="0" collapsed="false">
      <c r="A1261" s="54"/>
      <c r="B1261" s="54"/>
      <c r="C1261" s="54"/>
      <c r="D1261" s="54"/>
      <c r="E1261" s="54"/>
      <c r="F1261" s="54"/>
      <c r="G1261" s="270"/>
      <c r="H1261" s="54"/>
      <c r="I1261" s="54"/>
      <c r="J1261" s="54"/>
      <c r="K1261" s="54"/>
      <c r="L1261" s="54"/>
      <c r="M1261" s="54"/>
      <c r="N1261" s="54"/>
      <c r="O1261" s="54"/>
      <c r="P1261" s="54"/>
      <c r="Q1261" s="54"/>
      <c r="R1261" s="54"/>
      <c r="S1261" s="54"/>
      <c r="T1261" s="54"/>
      <c r="U1261" s="54"/>
      <c r="V1261" s="54"/>
      <c r="W1261" s="54"/>
      <c r="X1261" s="54"/>
      <c r="Y1261" s="54"/>
      <c r="Z1261" s="54"/>
      <c r="AA1261" s="54"/>
      <c r="AB1261" s="54"/>
      <c r="AC1261" s="54"/>
      <c r="AD1261" s="54"/>
      <c r="AE1261" s="54"/>
    </row>
    <row r="1262" customFormat="false" ht="14.25" hidden="false" customHeight="false" outlineLevel="0" collapsed="false">
      <c r="A1262" s="54"/>
      <c r="B1262" s="54"/>
      <c r="C1262" s="54"/>
      <c r="D1262" s="54"/>
      <c r="E1262" s="54"/>
      <c r="F1262" s="54"/>
      <c r="G1262" s="270"/>
      <c r="H1262" s="54"/>
      <c r="I1262" s="54"/>
      <c r="J1262" s="54"/>
      <c r="K1262" s="54"/>
      <c r="L1262" s="54"/>
      <c r="M1262" s="54"/>
      <c r="N1262" s="54"/>
      <c r="O1262" s="54"/>
      <c r="P1262" s="54"/>
      <c r="Q1262" s="54"/>
      <c r="R1262" s="54"/>
      <c r="S1262" s="54"/>
      <c r="T1262" s="54"/>
      <c r="U1262" s="54"/>
      <c r="V1262" s="54"/>
      <c r="W1262" s="54"/>
      <c r="X1262" s="54"/>
      <c r="Y1262" s="54"/>
      <c r="Z1262" s="54"/>
      <c r="AA1262" s="54"/>
      <c r="AB1262" s="54"/>
      <c r="AC1262" s="54"/>
      <c r="AD1262" s="54"/>
      <c r="AE1262" s="54"/>
    </row>
    <row r="1263" customFormat="false" ht="14.25" hidden="false" customHeight="false" outlineLevel="0" collapsed="false">
      <c r="A1263" s="54"/>
      <c r="B1263" s="54"/>
      <c r="C1263" s="54"/>
      <c r="D1263" s="54"/>
      <c r="E1263" s="54"/>
      <c r="F1263" s="54"/>
      <c r="G1263" s="270"/>
      <c r="H1263" s="54"/>
      <c r="I1263" s="54"/>
      <c r="J1263" s="54"/>
      <c r="K1263" s="54"/>
      <c r="L1263" s="54"/>
      <c r="M1263" s="54"/>
      <c r="N1263" s="54"/>
      <c r="O1263" s="54"/>
      <c r="P1263" s="54"/>
      <c r="Q1263" s="54"/>
      <c r="R1263" s="54"/>
      <c r="S1263" s="54"/>
      <c r="T1263" s="54"/>
      <c r="U1263" s="54"/>
      <c r="V1263" s="54"/>
      <c r="W1263" s="54"/>
      <c r="X1263" s="54"/>
      <c r="Y1263" s="54"/>
      <c r="Z1263" s="54"/>
      <c r="AA1263" s="54"/>
      <c r="AB1263" s="54"/>
      <c r="AC1263" s="54"/>
      <c r="AD1263" s="54"/>
      <c r="AE1263" s="54"/>
    </row>
    <row r="1264" customFormat="false" ht="14.25" hidden="false" customHeight="false" outlineLevel="0" collapsed="false">
      <c r="A1264" s="54"/>
      <c r="B1264" s="54"/>
      <c r="C1264" s="54"/>
      <c r="D1264" s="54"/>
      <c r="E1264" s="54"/>
      <c r="F1264" s="54"/>
      <c r="G1264" s="270"/>
      <c r="H1264" s="54"/>
      <c r="I1264" s="54"/>
      <c r="J1264" s="54"/>
      <c r="K1264" s="54"/>
      <c r="L1264" s="54"/>
      <c r="M1264" s="54"/>
      <c r="N1264" s="54"/>
      <c r="O1264" s="54"/>
      <c r="P1264" s="54"/>
      <c r="Q1264" s="54"/>
      <c r="R1264" s="54"/>
      <c r="S1264" s="54"/>
      <c r="T1264" s="54"/>
      <c r="U1264" s="54"/>
      <c r="V1264" s="54"/>
      <c r="W1264" s="54"/>
      <c r="X1264" s="54"/>
      <c r="Y1264" s="54"/>
      <c r="Z1264" s="54"/>
      <c r="AA1264" s="54"/>
      <c r="AB1264" s="54"/>
      <c r="AC1264" s="54"/>
      <c r="AD1264" s="54"/>
      <c r="AE1264" s="54"/>
    </row>
    <row r="1265" customFormat="false" ht="14.25" hidden="false" customHeight="false" outlineLevel="0" collapsed="false">
      <c r="A1265" s="54"/>
      <c r="B1265" s="54"/>
      <c r="C1265" s="54"/>
      <c r="D1265" s="54"/>
      <c r="E1265" s="54"/>
      <c r="F1265" s="54"/>
      <c r="G1265" s="270"/>
      <c r="H1265" s="54"/>
      <c r="I1265" s="54"/>
      <c r="J1265" s="54"/>
      <c r="K1265" s="54"/>
      <c r="L1265" s="54"/>
      <c r="M1265" s="54"/>
      <c r="N1265" s="54"/>
      <c r="O1265" s="54"/>
      <c r="P1265" s="54"/>
      <c r="Q1265" s="54"/>
      <c r="R1265" s="54"/>
      <c r="S1265" s="54"/>
      <c r="T1265" s="54"/>
      <c r="U1265" s="54"/>
      <c r="V1265" s="54"/>
      <c r="W1265" s="54"/>
      <c r="X1265" s="54"/>
      <c r="Y1265" s="54"/>
      <c r="Z1265" s="54"/>
      <c r="AA1265" s="54"/>
      <c r="AB1265" s="54"/>
      <c r="AC1265" s="54"/>
      <c r="AD1265" s="54"/>
      <c r="AE1265" s="54"/>
    </row>
    <row r="1266" customFormat="false" ht="14.25" hidden="false" customHeight="false" outlineLevel="0" collapsed="false">
      <c r="A1266" s="54"/>
      <c r="B1266" s="54"/>
      <c r="C1266" s="54"/>
      <c r="D1266" s="54"/>
      <c r="E1266" s="54"/>
      <c r="F1266" s="54"/>
      <c r="G1266" s="270"/>
      <c r="H1266" s="54"/>
      <c r="I1266" s="54"/>
      <c r="J1266" s="54"/>
      <c r="K1266" s="54"/>
      <c r="L1266" s="54"/>
      <c r="M1266" s="54"/>
      <c r="N1266" s="54"/>
      <c r="O1266" s="54"/>
      <c r="P1266" s="54"/>
      <c r="Q1266" s="54"/>
      <c r="R1266" s="54"/>
      <c r="S1266" s="54"/>
      <c r="T1266" s="54"/>
      <c r="U1266" s="54"/>
      <c r="V1266" s="54"/>
      <c r="W1266" s="54"/>
      <c r="X1266" s="54"/>
      <c r="Y1266" s="54"/>
      <c r="Z1266" s="54"/>
      <c r="AA1266" s="54"/>
      <c r="AB1266" s="54"/>
      <c r="AC1266" s="54"/>
      <c r="AD1266" s="54"/>
      <c r="AE1266" s="54"/>
    </row>
    <row r="1267" customFormat="false" ht="14.25" hidden="false" customHeight="false" outlineLevel="0" collapsed="false">
      <c r="A1267" s="54"/>
      <c r="B1267" s="54"/>
      <c r="C1267" s="54"/>
      <c r="D1267" s="54"/>
      <c r="E1267" s="54"/>
      <c r="F1267" s="54"/>
      <c r="G1267" s="270"/>
      <c r="H1267" s="54"/>
      <c r="I1267" s="54"/>
      <c r="J1267" s="54"/>
      <c r="K1267" s="54"/>
      <c r="L1267" s="54"/>
      <c r="M1267" s="54"/>
      <c r="N1267" s="54"/>
      <c r="O1267" s="54"/>
      <c r="P1267" s="54"/>
      <c r="Q1267" s="54"/>
      <c r="R1267" s="54"/>
      <c r="S1267" s="54"/>
      <c r="T1267" s="54"/>
      <c r="U1267" s="54"/>
      <c r="V1267" s="54"/>
      <c r="W1267" s="54"/>
      <c r="X1267" s="54"/>
      <c r="Y1267" s="54"/>
      <c r="Z1267" s="54"/>
      <c r="AA1267" s="54"/>
      <c r="AB1267" s="54"/>
      <c r="AC1267" s="54"/>
      <c r="AD1267" s="54"/>
      <c r="AE1267" s="54"/>
    </row>
    <row r="1268" customFormat="false" ht="14.25" hidden="false" customHeight="false" outlineLevel="0" collapsed="false">
      <c r="A1268" s="54"/>
      <c r="B1268" s="54"/>
      <c r="C1268" s="54"/>
      <c r="D1268" s="54"/>
      <c r="E1268" s="54"/>
      <c r="F1268" s="54"/>
      <c r="G1268" s="270"/>
      <c r="H1268" s="54"/>
      <c r="I1268" s="54"/>
      <c r="J1268" s="54"/>
      <c r="K1268" s="54"/>
      <c r="L1268" s="54"/>
      <c r="M1268" s="54"/>
      <c r="N1268" s="54"/>
      <c r="O1268" s="54"/>
      <c r="P1268" s="54"/>
      <c r="Q1268" s="54"/>
      <c r="R1268" s="54"/>
      <c r="S1268" s="54"/>
      <c r="T1268" s="54"/>
      <c r="U1268" s="54"/>
      <c r="V1268" s="54"/>
      <c r="W1268" s="54"/>
      <c r="X1268" s="54"/>
      <c r="Y1268" s="54"/>
      <c r="Z1268" s="54"/>
      <c r="AA1268" s="54"/>
      <c r="AB1268" s="54"/>
      <c r="AC1268" s="54"/>
      <c r="AD1268" s="54"/>
      <c r="AE1268" s="54"/>
    </row>
    <row r="1269" customFormat="false" ht="14.25" hidden="false" customHeight="false" outlineLevel="0" collapsed="false">
      <c r="A1269" s="54"/>
      <c r="B1269" s="54"/>
      <c r="C1269" s="54"/>
      <c r="D1269" s="54"/>
      <c r="E1269" s="54"/>
      <c r="F1269" s="54"/>
      <c r="G1269" s="270"/>
      <c r="H1269" s="54"/>
      <c r="I1269" s="54"/>
      <c r="J1269" s="54"/>
      <c r="K1269" s="54"/>
      <c r="L1269" s="54"/>
      <c r="M1269" s="54"/>
      <c r="N1269" s="54"/>
      <c r="O1269" s="54"/>
      <c r="P1269" s="54"/>
      <c r="Q1269" s="54"/>
      <c r="R1269" s="54"/>
      <c r="S1269" s="54"/>
      <c r="T1269" s="54"/>
      <c r="U1269" s="54"/>
      <c r="V1269" s="54"/>
      <c r="W1269" s="54"/>
      <c r="X1269" s="54"/>
      <c r="Y1269" s="54"/>
      <c r="Z1269" s="54"/>
      <c r="AA1269" s="54"/>
      <c r="AB1269" s="54"/>
      <c r="AC1269" s="54"/>
      <c r="AD1269" s="54"/>
      <c r="AE1269" s="54"/>
    </row>
    <row r="1270" customFormat="false" ht="14.25" hidden="false" customHeight="false" outlineLevel="0" collapsed="false">
      <c r="A1270" s="54"/>
      <c r="B1270" s="54"/>
      <c r="C1270" s="54"/>
      <c r="D1270" s="54"/>
      <c r="E1270" s="54"/>
      <c r="F1270" s="54"/>
      <c r="G1270" s="270"/>
      <c r="H1270" s="54"/>
      <c r="I1270" s="54"/>
      <c r="J1270" s="54"/>
      <c r="K1270" s="54"/>
      <c r="L1270" s="54"/>
      <c r="M1270" s="54"/>
      <c r="N1270" s="54"/>
      <c r="O1270" s="54"/>
      <c r="P1270" s="54"/>
      <c r="Q1270" s="54"/>
      <c r="R1270" s="54"/>
      <c r="S1270" s="54"/>
      <c r="T1270" s="54"/>
      <c r="U1270" s="54"/>
      <c r="V1270" s="54"/>
      <c r="W1270" s="54"/>
      <c r="X1270" s="54"/>
      <c r="Y1270" s="54"/>
      <c r="Z1270" s="54"/>
      <c r="AA1270" s="54"/>
      <c r="AB1270" s="54"/>
      <c r="AC1270" s="54"/>
      <c r="AD1270" s="54"/>
      <c r="AE1270" s="54"/>
    </row>
    <row r="1271" customFormat="false" ht="14.25" hidden="false" customHeight="false" outlineLevel="0" collapsed="false">
      <c r="A1271" s="54"/>
      <c r="B1271" s="54"/>
      <c r="C1271" s="54"/>
      <c r="D1271" s="54"/>
      <c r="E1271" s="54"/>
      <c r="F1271" s="54"/>
      <c r="G1271" s="270"/>
      <c r="H1271" s="54"/>
      <c r="I1271" s="54"/>
      <c r="J1271" s="54"/>
      <c r="K1271" s="54"/>
      <c r="L1271" s="54"/>
      <c r="M1271" s="54"/>
      <c r="N1271" s="54"/>
      <c r="O1271" s="54"/>
      <c r="P1271" s="54"/>
      <c r="Q1271" s="54"/>
      <c r="R1271" s="54"/>
      <c r="S1271" s="54"/>
      <c r="T1271" s="54"/>
      <c r="U1271" s="54"/>
      <c r="V1271" s="54"/>
      <c r="W1271" s="54"/>
      <c r="X1271" s="54"/>
      <c r="Y1271" s="54"/>
      <c r="Z1271" s="54"/>
      <c r="AA1271" s="54"/>
      <c r="AB1271" s="54"/>
      <c r="AC1271" s="54"/>
      <c r="AD1271" s="54"/>
      <c r="AE1271" s="54"/>
    </row>
    <row r="1272" customFormat="false" ht="14.25" hidden="false" customHeight="false" outlineLevel="0" collapsed="false">
      <c r="A1272" s="54"/>
      <c r="B1272" s="54"/>
      <c r="C1272" s="54"/>
      <c r="D1272" s="54"/>
      <c r="E1272" s="54"/>
      <c r="F1272" s="54"/>
      <c r="G1272" s="270"/>
      <c r="H1272" s="54"/>
      <c r="I1272" s="54"/>
      <c r="J1272" s="54"/>
      <c r="K1272" s="54"/>
      <c r="L1272" s="54"/>
      <c r="M1272" s="54"/>
      <c r="N1272" s="54"/>
      <c r="O1272" s="54"/>
      <c r="P1272" s="54"/>
      <c r="Q1272" s="54"/>
      <c r="R1272" s="54"/>
      <c r="S1272" s="54"/>
      <c r="T1272" s="54"/>
      <c r="U1272" s="54"/>
      <c r="V1272" s="54"/>
      <c r="W1272" s="54"/>
      <c r="X1272" s="54"/>
      <c r="Y1272" s="54"/>
      <c r="Z1272" s="54"/>
      <c r="AA1272" s="54"/>
      <c r="AB1272" s="54"/>
      <c r="AC1272" s="54"/>
      <c r="AD1272" s="54"/>
      <c r="AE1272" s="54"/>
    </row>
    <row r="1273" customFormat="false" ht="14.25" hidden="false" customHeight="false" outlineLevel="0" collapsed="false">
      <c r="A1273" s="54"/>
      <c r="B1273" s="54"/>
      <c r="C1273" s="54"/>
      <c r="D1273" s="54"/>
      <c r="E1273" s="54"/>
      <c r="F1273" s="54"/>
      <c r="G1273" s="270"/>
      <c r="H1273" s="54"/>
      <c r="I1273" s="54"/>
      <c r="J1273" s="54"/>
      <c r="K1273" s="54"/>
      <c r="L1273" s="54"/>
      <c r="M1273" s="54"/>
      <c r="N1273" s="54"/>
      <c r="O1273" s="54"/>
      <c r="P1273" s="54"/>
      <c r="Q1273" s="54"/>
      <c r="R1273" s="54"/>
      <c r="S1273" s="54"/>
      <c r="T1273" s="54"/>
      <c r="U1273" s="54"/>
      <c r="V1273" s="54"/>
      <c r="W1273" s="54"/>
      <c r="X1273" s="54"/>
      <c r="Y1273" s="54"/>
      <c r="Z1273" s="54"/>
      <c r="AA1273" s="54"/>
      <c r="AB1273" s="54"/>
      <c r="AC1273" s="54"/>
      <c r="AD1273" s="54"/>
      <c r="AE1273" s="54"/>
    </row>
    <row r="1274" customFormat="false" ht="14.25" hidden="false" customHeight="false" outlineLevel="0" collapsed="false">
      <c r="A1274" s="54"/>
      <c r="B1274" s="54"/>
      <c r="C1274" s="54"/>
      <c r="D1274" s="54"/>
      <c r="E1274" s="54"/>
      <c r="F1274" s="54"/>
      <c r="G1274" s="270"/>
      <c r="H1274" s="54"/>
      <c r="I1274" s="54"/>
      <c r="J1274" s="54"/>
      <c r="K1274" s="54"/>
      <c r="L1274" s="54"/>
      <c r="M1274" s="54"/>
      <c r="N1274" s="54"/>
      <c r="O1274" s="54"/>
      <c r="P1274" s="54"/>
      <c r="Q1274" s="54"/>
      <c r="R1274" s="54"/>
      <c r="S1274" s="54"/>
      <c r="T1274" s="54"/>
      <c r="U1274" s="54"/>
      <c r="V1274" s="54"/>
      <c r="W1274" s="54"/>
      <c r="X1274" s="54"/>
      <c r="Y1274" s="54"/>
      <c r="Z1274" s="54"/>
      <c r="AA1274" s="54"/>
      <c r="AB1274" s="54"/>
      <c r="AC1274" s="54"/>
      <c r="AD1274" s="54"/>
      <c r="AE1274" s="54"/>
    </row>
    <row r="1275" customFormat="false" ht="14.25" hidden="false" customHeight="false" outlineLevel="0" collapsed="false">
      <c r="A1275" s="54"/>
      <c r="B1275" s="54"/>
      <c r="C1275" s="54"/>
      <c r="D1275" s="54"/>
      <c r="E1275" s="54"/>
      <c r="F1275" s="54"/>
      <c r="G1275" s="270"/>
      <c r="H1275" s="54"/>
      <c r="I1275" s="54"/>
      <c r="J1275" s="54"/>
      <c r="K1275" s="54"/>
      <c r="L1275" s="54"/>
      <c r="M1275" s="54"/>
      <c r="N1275" s="54"/>
      <c r="O1275" s="54"/>
      <c r="P1275" s="54"/>
      <c r="Q1275" s="54"/>
      <c r="R1275" s="54"/>
      <c r="S1275" s="54"/>
      <c r="T1275" s="54"/>
      <c r="U1275" s="54"/>
      <c r="V1275" s="54"/>
      <c r="W1275" s="54"/>
      <c r="X1275" s="54"/>
      <c r="Y1275" s="54"/>
      <c r="Z1275" s="54"/>
      <c r="AA1275" s="54"/>
      <c r="AB1275" s="54"/>
      <c r="AC1275" s="54"/>
      <c r="AD1275" s="54"/>
      <c r="AE1275" s="54"/>
    </row>
    <row r="1276" customFormat="false" ht="14.25" hidden="false" customHeight="false" outlineLevel="0" collapsed="false">
      <c r="A1276" s="54"/>
      <c r="B1276" s="54"/>
      <c r="C1276" s="54"/>
      <c r="D1276" s="54"/>
      <c r="E1276" s="54"/>
      <c r="F1276" s="54"/>
      <c r="G1276" s="270"/>
      <c r="H1276" s="54"/>
      <c r="I1276" s="54"/>
      <c r="J1276" s="54"/>
      <c r="K1276" s="54"/>
      <c r="L1276" s="54"/>
      <c r="M1276" s="54"/>
      <c r="N1276" s="54"/>
      <c r="O1276" s="54"/>
      <c r="P1276" s="54"/>
      <c r="Q1276" s="54"/>
      <c r="R1276" s="54"/>
      <c r="S1276" s="54"/>
      <c r="T1276" s="54"/>
      <c r="U1276" s="54"/>
      <c r="V1276" s="54"/>
      <c r="W1276" s="54"/>
      <c r="X1276" s="54"/>
      <c r="Y1276" s="54"/>
      <c r="Z1276" s="54"/>
      <c r="AA1276" s="54"/>
      <c r="AB1276" s="54"/>
      <c r="AC1276" s="54"/>
      <c r="AD1276" s="54"/>
      <c r="AE1276" s="54"/>
    </row>
    <row r="1277" customFormat="false" ht="14.25" hidden="false" customHeight="false" outlineLevel="0" collapsed="false">
      <c r="A1277" s="54"/>
      <c r="B1277" s="54"/>
      <c r="C1277" s="54"/>
      <c r="D1277" s="54"/>
      <c r="E1277" s="54"/>
      <c r="F1277" s="54"/>
      <c r="G1277" s="270"/>
      <c r="H1277" s="54"/>
      <c r="I1277" s="54"/>
      <c r="J1277" s="54"/>
      <c r="K1277" s="54"/>
      <c r="L1277" s="54"/>
      <c r="M1277" s="54"/>
      <c r="N1277" s="54"/>
      <c r="O1277" s="54"/>
      <c r="P1277" s="54"/>
      <c r="Q1277" s="54"/>
      <c r="R1277" s="54"/>
      <c r="S1277" s="54"/>
      <c r="T1277" s="54"/>
      <c r="U1277" s="54"/>
      <c r="V1277" s="54"/>
      <c r="W1277" s="54"/>
      <c r="X1277" s="54"/>
      <c r="Y1277" s="54"/>
      <c r="Z1277" s="54"/>
      <c r="AA1277" s="54"/>
      <c r="AB1277" s="54"/>
      <c r="AC1277" s="54"/>
      <c r="AD1277" s="54"/>
      <c r="AE1277" s="54"/>
    </row>
    <row r="1278" customFormat="false" ht="14.25" hidden="false" customHeight="false" outlineLevel="0" collapsed="false">
      <c r="A1278" s="54"/>
      <c r="B1278" s="54"/>
      <c r="C1278" s="54"/>
      <c r="D1278" s="54"/>
      <c r="E1278" s="54"/>
      <c r="F1278" s="54"/>
      <c r="G1278" s="270"/>
      <c r="H1278" s="54"/>
      <c r="I1278" s="54"/>
      <c r="J1278" s="54"/>
      <c r="K1278" s="54"/>
      <c r="L1278" s="54"/>
      <c r="M1278" s="54"/>
      <c r="N1278" s="54"/>
      <c r="O1278" s="54"/>
      <c r="P1278" s="54"/>
      <c r="Q1278" s="54"/>
      <c r="R1278" s="54"/>
      <c r="S1278" s="54"/>
      <c r="T1278" s="54"/>
      <c r="U1278" s="54"/>
      <c r="V1278" s="54"/>
      <c r="W1278" s="54"/>
      <c r="X1278" s="54"/>
      <c r="Y1278" s="54"/>
      <c r="Z1278" s="54"/>
      <c r="AA1278" s="54"/>
      <c r="AB1278" s="54"/>
      <c r="AC1278" s="54"/>
      <c r="AD1278" s="54"/>
      <c r="AE1278" s="54"/>
    </row>
    <row r="1279" customFormat="false" ht="14.25" hidden="false" customHeight="false" outlineLevel="0" collapsed="false">
      <c r="A1279" s="54"/>
      <c r="B1279" s="54"/>
      <c r="C1279" s="54"/>
      <c r="D1279" s="54"/>
      <c r="E1279" s="54"/>
      <c r="F1279" s="54"/>
      <c r="G1279" s="270"/>
      <c r="H1279" s="54"/>
      <c r="I1279" s="54"/>
      <c r="J1279" s="54"/>
      <c r="K1279" s="54"/>
      <c r="L1279" s="54"/>
      <c r="M1279" s="54"/>
      <c r="N1279" s="54"/>
      <c r="O1279" s="54"/>
      <c r="P1279" s="54"/>
      <c r="Q1279" s="54"/>
      <c r="R1279" s="54"/>
      <c r="S1279" s="54"/>
      <c r="T1279" s="54"/>
      <c r="U1279" s="54"/>
      <c r="V1279" s="54"/>
      <c r="W1279" s="54"/>
      <c r="X1279" s="54"/>
      <c r="Y1279" s="54"/>
      <c r="Z1279" s="54"/>
      <c r="AA1279" s="54"/>
      <c r="AB1279" s="54"/>
      <c r="AC1279" s="54"/>
      <c r="AD1279" s="54"/>
      <c r="AE1279" s="54"/>
    </row>
    <row r="1280" customFormat="false" ht="14.25" hidden="false" customHeight="false" outlineLevel="0" collapsed="false">
      <c r="A1280" s="54"/>
      <c r="B1280" s="54"/>
      <c r="C1280" s="54"/>
      <c r="D1280" s="54"/>
      <c r="E1280" s="54"/>
      <c r="F1280" s="54"/>
      <c r="G1280" s="270"/>
      <c r="H1280" s="54"/>
      <c r="I1280" s="54"/>
      <c r="J1280" s="54"/>
      <c r="K1280" s="54"/>
      <c r="L1280" s="54"/>
      <c r="M1280" s="54"/>
      <c r="N1280" s="54"/>
      <c r="O1280" s="54"/>
      <c r="P1280" s="54"/>
      <c r="Q1280" s="54"/>
      <c r="R1280" s="54"/>
      <c r="S1280" s="54"/>
      <c r="T1280" s="54"/>
      <c r="U1280" s="54"/>
      <c r="V1280" s="54"/>
      <c r="W1280" s="54"/>
      <c r="X1280" s="54"/>
      <c r="Y1280" s="54"/>
      <c r="Z1280" s="54"/>
      <c r="AA1280" s="54"/>
      <c r="AB1280" s="54"/>
      <c r="AC1280" s="54"/>
      <c r="AD1280" s="54"/>
      <c r="AE1280" s="54"/>
    </row>
    <row r="1281" customFormat="false" ht="14.25" hidden="false" customHeight="false" outlineLevel="0" collapsed="false">
      <c r="A1281" s="54"/>
      <c r="B1281" s="54"/>
      <c r="C1281" s="54"/>
      <c r="D1281" s="54"/>
      <c r="E1281" s="54"/>
      <c r="F1281" s="54"/>
      <c r="G1281" s="270"/>
      <c r="H1281" s="54"/>
      <c r="I1281" s="54"/>
      <c r="J1281" s="54"/>
      <c r="K1281" s="54"/>
      <c r="L1281" s="54"/>
      <c r="M1281" s="54"/>
      <c r="N1281" s="54"/>
      <c r="O1281" s="54"/>
      <c r="P1281" s="54"/>
      <c r="Q1281" s="54"/>
      <c r="R1281" s="54"/>
      <c r="S1281" s="54"/>
      <c r="T1281" s="54"/>
      <c r="U1281" s="54"/>
      <c r="V1281" s="54"/>
      <c r="W1281" s="54"/>
      <c r="X1281" s="54"/>
      <c r="Y1281" s="54"/>
      <c r="Z1281" s="54"/>
      <c r="AA1281" s="54"/>
      <c r="AB1281" s="54"/>
      <c r="AC1281" s="54"/>
      <c r="AD1281" s="54"/>
      <c r="AE1281" s="54"/>
    </row>
    <row r="1282" customFormat="false" ht="14.25" hidden="false" customHeight="false" outlineLevel="0" collapsed="false">
      <c r="A1282" s="54"/>
      <c r="B1282" s="54"/>
      <c r="C1282" s="54"/>
      <c r="D1282" s="54"/>
      <c r="E1282" s="54"/>
      <c r="F1282" s="54"/>
      <c r="G1282" s="270"/>
      <c r="H1282" s="54"/>
      <c r="I1282" s="54"/>
      <c r="J1282" s="54"/>
      <c r="K1282" s="54"/>
      <c r="L1282" s="54"/>
      <c r="M1282" s="54"/>
      <c r="N1282" s="54"/>
      <c r="O1282" s="54"/>
      <c r="P1282" s="54"/>
      <c r="Q1282" s="54"/>
      <c r="R1282" s="54"/>
      <c r="S1282" s="54"/>
      <c r="T1282" s="54"/>
      <c r="U1282" s="54"/>
      <c r="V1282" s="54"/>
      <c r="W1282" s="54"/>
      <c r="X1282" s="54"/>
      <c r="Y1282" s="54"/>
      <c r="Z1282" s="54"/>
      <c r="AA1282" s="54"/>
      <c r="AB1282" s="54"/>
      <c r="AC1282" s="54"/>
      <c r="AD1282" s="54"/>
      <c r="AE1282" s="54"/>
    </row>
    <row r="1283" customFormat="false" ht="14.25" hidden="false" customHeight="false" outlineLevel="0" collapsed="false">
      <c r="A1283" s="54"/>
      <c r="B1283" s="54"/>
      <c r="C1283" s="54"/>
      <c r="D1283" s="54"/>
      <c r="E1283" s="54"/>
      <c r="F1283" s="54"/>
      <c r="G1283" s="270"/>
      <c r="H1283" s="54"/>
      <c r="I1283" s="54"/>
      <c r="J1283" s="54"/>
      <c r="K1283" s="54"/>
      <c r="L1283" s="54"/>
      <c r="M1283" s="54"/>
      <c r="N1283" s="54"/>
      <c r="O1283" s="54"/>
      <c r="P1283" s="54"/>
      <c r="Q1283" s="54"/>
      <c r="R1283" s="54"/>
      <c r="S1283" s="54"/>
      <c r="T1283" s="54"/>
      <c r="U1283" s="54"/>
      <c r="V1283" s="54"/>
      <c r="W1283" s="54"/>
      <c r="X1283" s="54"/>
      <c r="Y1283" s="54"/>
      <c r="Z1283" s="54"/>
      <c r="AA1283" s="54"/>
      <c r="AB1283" s="54"/>
      <c r="AC1283" s="54"/>
      <c r="AD1283" s="54"/>
      <c r="AE1283" s="54"/>
    </row>
    <row r="1284" customFormat="false" ht="14.25" hidden="false" customHeight="false" outlineLevel="0" collapsed="false">
      <c r="A1284" s="54"/>
      <c r="B1284" s="54"/>
      <c r="C1284" s="54"/>
      <c r="D1284" s="54"/>
      <c r="E1284" s="54"/>
      <c r="F1284" s="54"/>
      <c r="G1284" s="270"/>
      <c r="H1284" s="54"/>
      <c r="I1284" s="54"/>
      <c r="J1284" s="54"/>
      <c r="K1284" s="54"/>
      <c r="L1284" s="54"/>
      <c r="M1284" s="54"/>
      <c r="N1284" s="54"/>
      <c r="O1284" s="54"/>
      <c r="P1284" s="54"/>
      <c r="Q1284" s="54"/>
      <c r="R1284" s="54"/>
      <c r="S1284" s="54"/>
      <c r="T1284" s="54"/>
      <c r="U1284" s="54"/>
      <c r="V1284" s="54"/>
      <c r="W1284" s="54"/>
      <c r="X1284" s="54"/>
      <c r="Y1284" s="54"/>
      <c r="Z1284" s="54"/>
      <c r="AA1284" s="54"/>
      <c r="AB1284" s="54"/>
      <c r="AC1284" s="54"/>
      <c r="AD1284" s="54"/>
      <c r="AE1284" s="54"/>
    </row>
    <row r="1285" customFormat="false" ht="14.25" hidden="false" customHeight="false" outlineLevel="0" collapsed="false">
      <c r="A1285" s="54"/>
      <c r="B1285" s="54"/>
      <c r="C1285" s="54"/>
      <c r="D1285" s="54"/>
      <c r="E1285" s="54"/>
      <c r="F1285" s="54"/>
      <c r="G1285" s="270"/>
      <c r="H1285" s="54"/>
      <c r="I1285" s="54"/>
      <c r="J1285" s="54"/>
      <c r="K1285" s="54"/>
      <c r="L1285" s="54"/>
      <c r="M1285" s="54"/>
      <c r="N1285" s="54"/>
      <c r="O1285" s="54"/>
      <c r="P1285" s="54"/>
      <c r="Q1285" s="54"/>
      <c r="R1285" s="54"/>
      <c r="S1285" s="54"/>
      <c r="T1285" s="54"/>
      <c r="U1285" s="54"/>
      <c r="V1285" s="54"/>
      <c r="W1285" s="54"/>
      <c r="X1285" s="54"/>
      <c r="Y1285" s="54"/>
      <c r="Z1285" s="54"/>
      <c r="AA1285" s="54"/>
      <c r="AB1285" s="54"/>
      <c r="AC1285" s="54"/>
      <c r="AD1285" s="54"/>
      <c r="AE1285" s="54"/>
    </row>
    <row r="1286" customFormat="false" ht="14.25" hidden="false" customHeight="false" outlineLevel="0" collapsed="false">
      <c r="A1286" s="54"/>
      <c r="B1286" s="54"/>
      <c r="C1286" s="54"/>
      <c r="D1286" s="54"/>
      <c r="E1286" s="54"/>
      <c r="F1286" s="54"/>
      <c r="G1286" s="270"/>
      <c r="H1286" s="54"/>
      <c r="I1286" s="54"/>
      <c r="J1286" s="54"/>
      <c r="K1286" s="54"/>
      <c r="L1286" s="54"/>
      <c r="M1286" s="54"/>
      <c r="N1286" s="54"/>
      <c r="O1286" s="54"/>
      <c r="P1286" s="54"/>
      <c r="Q1286" s="54"/>
      <c r="R1286" s="54"/>
      <c r="S1286" s="54"/>
      <c r="T1286" s="54"/>
      <c r="U1286" s="54"/>
      <c r="V1286" s="54"/>
      <c r="W1286" s="54"/>
      <c r="X1286" s="54"/>
      <c r="Y1286" s="54"/>
      <c r="Z1286" s="54"/>
      <c r="AA1286" s="54"/>
      <c r="AB1286" s="54"/>
      <c r="AC1286" s="54"/>
      <c r="AD1286" s="54"/>
      <c r="AE1286" s="54"/>
    </row>
    <row r="1287" customFormat="false" ht="14.25" hidden="false" customHeight="false" outlineLevel="0" collapsed="false">
      <c r="A1287" s="54"/>
      <c r="B1287" s="54"/>
      <c r="C1287" s="54"/>
      <c r="D1287" s="54"/>
      <c r="E1287" s="54"/>
      <c r="F1287" s="54"/>
      <c r="G1287" s="270"/>
      <c r="H1287" s="54"/>
      <c r="I1287" s="54"/>
      <c r="J1287" s="54"/>
      <c r="K1287" s="54"/>
      <c r="L1287" s="54"/>
      <c r="M1287" s="54"/>
      <c r="N1287" s="54"/>
      <c r="O1287" s="54"/>
      <c r="P1287" s="54"/>
      <c r="Q1287" s="54"/>
      <c r="R1287" s="54"/>
      <c r="S1287" s="54"/>
      <c r="T1287" s="54"/>
      <c r="U1287" s="54"/>
      <c r="V1287" s="54"/>
      <c r="W1287" s="54"/>
      <c r="X1287" s="54"/>
      <c r="Y1287" s="54"/>
      <c r="Z1287" s="54"/>
      <c r="AA1287" s="54"/>
      <c r="AB1287" s="54"/>
      <c r="AC1287" s="54"/>
      <c r="AD1287" s="54"/>
      <c r="AE1287" s="54"/>
    </row>
    <row r="1288" customFormat="false" ht="14.25" hidden="false" customHeight="false" outlineLevel="0" collapsed="false">
      <c r="A1288" s="54"/>
      <c r="B1288" s="54"/>
      <c r="C1288" s="54"/>
      <c r="D1288" s="54"/>
      <c r="E1288" s="54"/>
      <c r="F1288" s="54"/>
      <c r="G1288" s="270"/>
      <c r="H1288" s="54"/>
      <c r="I1288" s="54"/>
      <c r="J1288" s="54"/>
      <c r="K1288" s="54"/>
      <c r="L1288" s="54"/>
      <c r="M1288" s="54"/>
      <c r="N1288" s="54"/>
      <c r="O1288" s="54"/>
      <c r="P1288" s="54"/>
      <c r="Q1288" s="54"/>
      <c r="R1288" s="54"/>
      <c r="S1288" s="54"/>
      <c r="T1288" s="54"/>
      <c r="U1288" s="54"/>
      <c r="V1288" s="54"/>
      <c r="W1288" s="54"/>
      <c r="X1288" s="54"/>
      <c r="Y1288" s="54"/>
      <c r="Z1288" s="54"/>
      <c r="AA1288" s="54"/>
      <c r="AB1288" s="54"/>
      <c r="AC1288" s="54"/>
      <c r="AD1288" s="54"/>
      <c r="AE1288" s="54"/>
    </row>
    <row r="1289" customFormat="false" ht="14.25" hidden="false" customHeight="false" outlineLevel="0" collapsed="false">
      <c r="A1289" s="54"/>
      <c r="B1289" s="54"/>
      <c r="C1289" s="54"/>
      <c r="D1289" s="54"/>
      <c r="E1289" s="54"/>
      <c r="F1289" s="54"/>
      <c r="G1289" s="270"/>
      <c r="H1289" s="54"/>
      <c r="I1289" s="54"/>
      <c r="J1289" s="54"/>
      <c r="K1289" s="54"/>
      <c r="L1289" s="54"/>
      <c r="M1289" s="54"/>
      <c r="N1289" s="54"/>
      <c r="O1289" s="54"/>
      <c r="P1289" s="54"/>
      <c r="Q1289" s="54"/>
      <c r="R1289" s="54"/>
      <c r="S1289" s="54"/>
      <c r="T1289" s="54"/>
      <c r="U1289" s="54"/>
      <c r="V1289" s="54"/>
      <c r="W1289" s="54"/>
      <c r="X1289" s="54"/>
      <c r="Y1289" s="54"/>
      <c r="Z1289" s="54"/>
      <c r="AA1289" s="54"/>
      <c r="AB1289" s="54"/>
      <c r="AC1289" s="54"/>
      <c r="AD1289" s="54"/>
      <c r="AE1289" s="54"/>
    </row>
    <row r="1290" customFormat="false" ht="14.25" hidden="false" customHeight="false" outlineLevel="0" collapsed="false">
      <c r="A1290" s="54"/>
      <c r="B1290" s="54"/>
      <c r="C1290" s="54"/>
      <c r="D1290" s="54"/>
      <c r="E1290" s="54"/>
      <c r="F1290" s="54"/>
      <c r="G1290" s="270"/>
      <c r="H1290" s="54"/>
      <c r="I1290" s="54"/>
      <c r="J1290" s="54"/>
      <c r="K1290" s="54"/>
      <c r="L1290" s="54"/>
      <c r="M1290" s="54"/>
      <c r="N1290" s="54"/>
      <c r="O1290" s="54"/>
      <c r="P1290" s="54"/>
      <c r="Q1290" s="54"/>
      <c r="R1290" s="54"/>
      <c r="S1290" s="54"/>
      <c r="T1290" s="54"/>
      <c r="U1290" s="54"/>
      <c r="V1290" s="54"/>
      <c r="W1290" s="54"/>
      <c r="X1290" s="54"/>
      <c r="Y1290" s="54"/>
      <c r="Z1290" s="54"/>
      <c r="AA1290" s="54"/>
      <c r="AB1290" s="54"/>
      <c r="AC1290" s="54"/>
      <c r="AD1290" s="54"/>
      <c r="AE1290" s="54"/>
    </row>
    <row r="1291" customFormat="false" ht="14.25" hidden="false" customHeight="false" outlineLevel="0" collapsed="false">
      <c r="A1291" s="54"/>
      <c r="B1291" s="54"/>
      <c r="C1291" s="54"/>
      <c r="D1291" s="54"/>
      <c r="E1291" s="54"/>
      <c r="F1291" s="54"/>
      <c r="G1291" s="270"/>
      <c r="H1291" s="54"/>
      <c r="I1291" s="54"/>
      <c r="J1291" s="54"/>
      <c r="K1291" s="54"/>
      <c r="L1291" s="54"/>
      <c r="M1291" s="54"/>
      <c r="N1291" s="54"/>
      <c r="O1291" s="54"/>
      <c r="P1291" s="54"/>
      <c r="Q1291" s="54"/>
      <c r="R1291" s="54"/>
      <c r="S1291" s="54"/>
      <c r="T1291" s="54"/>
      <c r="U1291" s="54"/>
      <c r="V1291" s="54"/>
      <c r="W1291" s="54"/>
      <c r="X1291" s="54"/>
      <c r="Y1291" s="54"/>
      <c r="Z1291" s="54"/>
      <c r="AA1291" s="54"/>
      <c r="AB1291" s="54"/>
      <c r="AC1291" s="54"/>
      <c r="AD1291" s="54"/>
      <c r="AE1291" s="54"/>
    </row>
    <row r="1292" customFormat="false" ht="14.25" hidden="false" customHeight="false" outlineLevel="0" collapsed="false">
      <c r="A1292" s="54"/>
      <c r="B1292" s="54"/>
      <c r="C1292" s="54"/>
      <c r="D1292" s="54"/>
      <c r="E1292" s="54"/>
      <c r="F1292" s="54"/>
      <c r="G1292" s="270"/>
      <c r="H1292" s="54"/>
      <c r="I1292" s="54"/>
      <c r="J1292" s="54"/>
      <c r="K1292" s="54"/>
      <c r="L1292" s="54"/>
      <c r="M1292" s="54"/>
      <c r="N1292" s="54"/>
      <c r="O1292" s="54"/>
      <c r="P1292" s="54"/>
      <c r="Q1292" s="54"/>
      <c r="R1292" s="54"/>
      <c r="S1292" s="54"/>
      <c r="T1292" s="54"/>
      <c r="U1292" s="54"/>
      <c r="V1292" s="54"/>
      <c r="W1292" s="54"/>
      <c r="X1292" s="54"/>
      <c r="Y1292" s="54"/>
      <c r="Z1292" s="54"/>
      <c r="AA1292" s="54"/>
      <c r="AB1292" s="54"/>
      <c r="AC1292" s="54"/>
      <c r="AD1292" s="54"/>
      <c r="AE1292" s="54"/>
    </row>
    <row r="1293" customFormat="false" ht="14.25" hidden="false" customHeight="false" outlineLevel="0" collapsed="false">
      <c r="A1293" s="54"/>
      <c r="B1293" s="54"/>
      <c r="C1293" s="54"/>
      <c r="D1293" s="54"/>
      <c r="E1293" s="54"/>
      <c r="F1293" s="54"/>
      <c r="G1293" s="270"/>
      <c r="H1293" s="54"/>
      <c r="I1293" s="54"/>
      <c r="J1293" s="54"/>
      <c r="K1293" s="54"/>
      <c r="L1293" s="54"/>
      <c r="M1293" s="54"/>
      <c r="N1293" s="54"/>
      <c r="O1293" s="54"/>
      <c r="P1293" s="54"/>
      <c r="Q1293" s="54"/>
      <c r="R1293" s="54"/>
      <c r="S1293" s="54"/>
      <c r="T1293" s="54"/>
      <c r="U1293" s="54"/>
      <c r="V1293" s="54"/>
      <c r="W1293" s="54"/>
      <c r="X1293" s="54"/>
      <c r="Y1293" s="54"/>
      <c r="Z1293" s="54"/>
      <c r="AA1293" s="54"/>
      <c r="AB1293" s="54"/>
      <c r="AC1293" s="54"/>
      <c r="AD1293" s="54"/>
      <c r="AE1293" s="54"/>
    </row>
    <row r="1294" customFormat="false" ht="14.25" hidden="false" customHeight="false" outlineLevel="0" collapsed="false">
      <c r="A1294" s="54"/>
      <c r="B1294" s="54"/>
      <c r="C1294" s="54"/>
      <c r="D1294" s="54"/>
      <c r="E1294" s="54"/>
      <c r="F1294" s="54"/>
      <c r="G1294" s="270"/>
      <c r="H1294" s="54"/>
      <c r="I1294" s="54"/>
      <c r="J1294" s="54"/>
      <c r="K1294" s="54"/>
      <c r="L1294" s="54"/>
      <c r="M1294" s="54"/>
      <c r="N1294" s="54"/>
      <c r="O1294" s="54"/>
      <c r="P1294" s="54"/>
      <c r="Q1294" s="54"/>
      <c r="R1294" s="54"/>
      <c r="S1294" s="54"/>
      <c r="T1294" s="54"/>
      <c r="U1294" s="54"/>
      <c r="V1294" s="54"/>
      <c r="W1294" s="54"/>
      <c r="X1294" s="54"/>
      <c r="Y1294" s="54"/>
      <c r="Z1294" s="54"/>
      <c r="AA1294" s="54"/>
      <c r="AB1294" s="54"/>
      <c r="AC1294" s="54"/>
      <c r="AD1294" s="54"/>
      <c r="AE1294" s="54"/>
    </row>
  </sheetData>
  <sheetProtection algorithmName="SHA-512" hashValue="rSyRiH2igGYxhwGdKjjmPaBrsmysnPPMzRx/SKp2sIN6vWPPu1wo26GuwqmwJ0ZKPtwT+VclqDypVjIhUksiEQ==" saltValue="YghNf9exj3Pn2EgzrDbVvw==" spinCount="100000" sheet="true" objects="true" scenarios="true"/>
  <autoFilter ref="A17:AC1089"/>
  <mergeCells count="17">
    <mergeCell ref="B2:K6"/>
    <mergeCell ref="C11:E11"/>
    <mergeCell ref="C12:E12"/>
    <mergeCell ref="D13:E13"/>
    <mergeCell ref="B15:B16"/>
    <mergeCell ref="C15:C16"/>
    <mergeCell ref="D15:D16"/>
    <mergeCell ref="E15:E16"/>
    <mergeCell ref="F15:F16"/>
    <mergeCell ref="G15:G16"/>
    <mergeCell ref="H15:H16"/>
    <mergeCell ref="K15:K16"/>
    <mergeCell ref="B1092:D1092"/>
    <mergeCell ref="B1093:D1093"/>
    <mergeCell ref="J1093:K1093"/>
    <mergeCell ref="B1094:D1094"/>
    <mergeCell ref="J1094:K1094"/>
  </mergeCells>
  <printOptions headings="false" gridLines="false" gridLinesSet="true" horizontalCentered="true" verticalCentered="false"/>
  <pageMargins left="0.708333333333333" right="0.708333333333333" top="0.747916666666667" bottom="0.747916666666667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V85"/>
  <sheetViews>
    <sheetView showFormulas="false" showGridLines="true" showRowColHeaders="true" showZeros="true" rightToLeft="false" tabSelected="false" showOutlineSymbols="true" defaultGridColor="true" view="pageBreakPreview" topLeftCell="A1" colorId="64" zoomScale="80" zoomScaleNormal="100" zoomScalePageLayoutView="80" workbookViewId="0">
      <selection pane="topLeft" activeCell="O36" activeCellId="0" sqref="O36"/>
    </sheetView>
  </sheetViews>
  <sheetFormatPr defaultColWidth="8.6171875" defaultRowHeight="14.25" customHeight="false" zeroHeight="false" outlineLevelRow="0" outlineLevelCol="0"/>
  <cols>
    <col collapsed="false" customWidth="true" hidden="false" outlineLevel="0" max="2" min="2" style="0" width="5.88"/>
    <col collapsed="false" customWidth="true" hidden="false" outlineLevel="0" max="3" min="3" style="0" width="63"/>
    <col collapsed="false" customWidth="true" hidden="false" outlineLevel="0" max="4" min="4" style="0" width="18.5"/>
    <col collapsed="false" customWidth="true" hidden="false" outlineLevel="0" max="5" min="5" style="0" width="9.25"/>
    <col collapsed="false" customWidth="true" hidden="false" outlineLevel="0" max="10" min="6" style="0" width="15.62"/>
    <col collapsed="false" customWidth="true" hidden="false" outlineLevel="0" max="14" min="11" style="0" width="17.37"/>
    <col collapsed="false" customWidth="true" hidden="false" outlineLevel="0" max="15" min="15" style="0" width="15.62"/>
    <col collapsed="false" customWidth="true" hidden="false" outlineLevel="0" max="17" min="16" style="0" width="17.37"/>
    <col collapsed="false" customWidth="true" hidden="false" outlineLevel="0" max="18" min="18" style="0" width="8.38"/>
    <col collapsed="false" customWidth="true" hidden="false" outlineLevel="0" max="19" min="19" style="0" width="8.75"/>
    <col collapsed="false" customWidth="true" hidden="false" outlineLevel="0" max="21" min="21" style="0" width="17.76"/>
    <col collapsed="false" customWidth="true" hidden="false" outlineLevel="0" max="22" min="22" style="0" width="7.76"/>
  </cols>
  <sheetData>
    <row r="2" customFormat="false" ht="14.25" hidden="false" customHeight="false" outlineLevel="0" collapsed="false">
      <c r="B2" s="271" t="s">
        <v>2118</v>
      </c>
      <c r="C2" s="271"/>
      <c r="D2" s="271"/>
      <c r="E2" s="271"/>
    </row>
    <row r="3" customFormat="false" ht="14.25" hidden="false" customHeight="false" outlineLevel="0" collapsed="false">
      <c r="B3" s="271"/>
      <c r="C3" s="271"/>
      <c r="D3" s="271"/>
      <c r="E3" s="271"/>
    </row>
    <row r="4" customFormat="false" ht="15" hidden="false" customHeight="false" outlineLevel="0" collapsed="false">
      <c r="B4" s="271"/>
      <c r="C4" s="271"/>
      <c r="D4" s="271"/>
      <c r="E4" s="271"/>
      <c r="G4" s="272" t="str">
        <f aca="false">'DADOS GERAIS'!B8</f>
        <v>Secretaria de Atenção Especializada à Saúde</v>
      </c>
      <c r="H4" s="272"/>
      <c r="I4" s="272"/>
      <c r="J4" s="273"/>
    </row>
    <row r="5" customFormat="false" ht="15" hidden="false" customHeight="false" outlineLevel="0" collapsed="false">
      <c r="B5" s="271"/>
      <c r="C5" s="271"/>
      <c r="D5" s="271"/>
      <c r="E5" s="271"/>
      <c r="G5" s="274" t="s">
        <v>2119</v>
      </c>
      <c r="H5" s="274"/>
      <c r="I5" s="274"/>
      <c r="J5" s="274"/>
    </row>
    <row r="6" customFormat="false" ht="14.25" hidden="false" customHeight="false" outlineLevel="0" collapsed="false">
      <c r="B6" s="271"/>
      <c r="C6" s="271"/>
      <c r="D6" s="271"/>
      <c r="E6" s="271"/>
    </row>
    <row r="10" customFormat="false" ht="15" hidden="false" customHeight="false" outlineLevel="0" collapsed="false">
      <c r="B10" s="275" t="s">
        <v>28</v>
      </c>
      <c r="C10" s="276" t="s">
        <v>29</v>
      </c>
      <c r="D10" s="277" t="s">
        <v>136</v>
      </c>
      <c r="E10" s="278" t="s">
        <v>137</v>
      </c>
      <c r="F10" s="278" t="s">
        <v>2120</v>
      </c>
      <c r="G10" s="278" t="s">
        <v>2121</v>
      </c>
      <c r="H10" s="278" t="s">
        <v>2122</v>
      </c>
      <c r="I10" s="278" t="s">
        <v>2123</v>
      </c>
      <c r="J10" s="278" t="s">
        <v>2124</v>
      </c>
      <c r="K10" s="278" t="s">
        <v>2125</v>
      </c>
      <c r="L10" s="278" t="s">
        <v>2126</v>
      </c>
      <c r="M10" s="278" t="s">
        <v>2127</v>
      </c>
      <c r="N10" s="278" t="s">
        <v>2128</v>
      </c>
      <c r="O10" s="278" t="s">
        <v>2129</v>
      </c>
      <c r="P10" s="278" t="s">
        <v>2130</v>
      </c>
      <c r="Q10" s="278" t="s">
        <v>2131</v>
      </c>
      <c r="R10" s="279"/>
      <c r="S10" s="280"/>
    </row>
    <row r="11" customFormat="false" ht="14.25" hidden="false" customHeight="false" outlineLevel="0" collapsed="false"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1"/>
      <c r="P11" s="281"/>
      <c r="Q11" s="281"/>
      <c r="R11" s="282"/>
      <c r="S11" s="283"/>
    </row>
    <row r="12" customFormat="false" ht="15" hidden="false" customHeight="false" outlineLevel="0" collapsed="false">
      <c r="B12" s="284" t="n">
        <v>1</v>
      </c>
      <c r="C12" s="281" t="str">
        <f aca="false">VLOOKUP(B12,'ORC. SINTÉTICO'!B:K,4,FALSE())</f>
        <v>SERVIÇOS PRELIMINARES E INDIRETOS</v>
      </c>
      <c r="D12" s="285" t="n">
        <f aca="false">VLOOKUP(B12,'ORC. SINTÉTICO'!B:K,9,FALSE())</f>
        <v>541761.49</v>
      </c>
      <c r="E12" s="286" t="n">
        <f aca="false">D12/$D$56</f>
        <v>0.0496756301040547</v>
      </c>
      <c r="F12" s="287" t="n">
        <f aca="false">F13*$D$12</f>
        <v>330474.5089</v>
      </c>
      <c r="G12" s="287" t="n">
        <f aca="false">G13*$D$12</f>
        <v>18961.65215</v>
      </c>
      <c r="H12" s="287" t="n">
        <f aca="false">H13*$D$12</f>
        <v>18961.65215</v>
      </c>
      <c r="I12" s="287" t="n">
        <f aca="false">I13*$D$12</f>
        <v>18961.65215</v>
      </c>
      <c r="J12" s="287" t="n">
        <f aca="false">J13*$D$12</f>
        <v>18961.65215</v>
      </c>
      <c r="K12" s="287" t="n">
        <f aca="false">K13*$D$12</f>
        <v>18961.65215</v>
      </c>
      <c r="L12" s="287" t="n">
        <f aca="false">L13*$D$12</f>
        <v>18961.65215</v>
      </c>
      <c r="M12" s="287" t="n">
        <f aca="false">M13*$D$12</f>
        <v>18961.65215</v>
      </c>
      <c r="N12" s="287" t="n">
        <f aca="false">N13*$D$12</f>
        <v>18961.65215</v>
      </c>
      <c r="O12" s="287" t="n">
        <f aca="false">O13*$D$12</f>
        <v>18961.65215</v>
      </c>
      <c r="P12" s="287" t="n">
        <f aca="false">P13*$D$12</f>
        <v>18961.65215</v>
      </c>
      <c r="Q12" s="287" t="n">
        <f aca="false">Q13*$D$12</f>
        <v>21670.4596</v>
      </c>
      <c r="R12" s="288"/>
      <c r="S12" s="289"/>
      <c r="U12" s="290" t="n">
        <f aca="false">SUM(F12:S12)</f>
        <v>541761.49</v>
      </c>
      <c r="V12" s="0" t="n">
        <f aca="false">U12-D12</f>
        <v>0</v>
      </c>
    </row>
    <row r="13" customFormat="false" ht="15" hidden="false" customHeight="false" outlineLevel="0" collapsed="false">
      <c r="B13" s="284"/>
      <c r="C13" s="281"/>
      <c r="D13" s="285"/>
      <c r="E13" s="291"/>
      <c r="F13" s="292" t="n">
        <v>0.61</v>
      </c>
      <c r="G13" s="292" t="n">
        <v>0.035</v>
      </c>
      <c r="H13" s="292" t="n">
        <v>0.035</v>
      </c>
      <c r="I13" s="292" t="n">
        <v>0.035</v>
      </c>
      <c r="J13" s="292" t="n">
        <v>0.035</v>
      </c>
      <c r="K13" s="292" t="n">
        <v>0.035</v>
      </c>
      <c r="L13" s="292" t="n">
        <v>0.035</v>
      </c>
      <c r="M13" s="292" t="n">
        <v>0.035</v>
      </c>
      <c r="N13" s="292" t="n">
        <v>0.035</v>
      </c>
      <c r="O13" s="292" t="n">
        <v>0.035</v>
      </c>
      <c r="P13" s="292" t="n">
        <v>0.035</v>
      </c>
      <c r="Q13" s="292" t="n">
        <v>0.04</v>
      </c>
      <c r="R13" s="293"/>
      <c r="S13" s="294"/>
      <c r="U13" s="295" t="n">
        <f aca="false">SUM(F13:S13)</f>
        <v>1</v>
      </c>
    </row>
    <row r="14" customFormat="false" ht="15" hidden="false" customHeight="false" outlineLevel="0" collapsed="false">
      <c r="B14" s="284" t="n">
        <v>2</v>
      </c>
      <c r="C14" s="281" t="str">
        <f aca="false">VLOOKUP(B14,'ORC. SINTÉTICO'!B:K,4,FALSE())</f>
        <v>FUNDAÇÃO</v>
      </c>
      <c r="D14" s="285" t="n">
        <f aca="false">VLOOKUP(B14,'ORC. SINTÉTICO'!B:K,9,FALSE())</f>
        <v>1012449.4</v>
      </c>
      <c r="E14" s="286" t="n">
        <f aca="false">D14/$D$56</f>
        <v>0.0928343243693311</v>
      </c>
      <c r="F14" s="287" t="n">
        <f aca="false">F15*$D$14</f>
        <v>50622.47</v>
      </c>
      <c r="G14" s="287" t="n">
        <f aca="false">G15*$D$14</f>
        <v>253112.35</v>
      </c>
      <c r="H14" s="287" t="n">
        <f aca="false">H15*$D$14</f>
        <v>253112.35</v>
      </c>
      <c r="I14" s="287" t="n">
        <f aca="false">I15*$D$14</f>
        <v>253112.35</v>
      </c>
      <c r="J14" s="287" t="n">
        <f aca="false">J15*$D$14</f>
        <v>202489.88</v>
      </c>
      <c r="K14" s="296"/>
      <c r="L14" s="296"/>
      <c r="M14" s="296"/>
      <c r="N14" s="296"/>
      <c r="O14" s="296"/>
      <c r="P14" s="296"/>
      <c r="Q14" s="296"/>
      <c r="R14" s="297"/>
      <c r="S14" s="298"/>
      <c r="U14" s="0" t="n">
        <f aca="false">SUM(F14:S14)</f>
        <v>1012449.4</v>
      </c>
      <c r="V14" s="0" t="n">
        <f aca="false">U14-D14</f>
        <v>0</v>
      </c>
    </row>
    <row r="15" customFormat="false" ht="15" hidden="false" customHeight="false" outlineLevel="0" collapsed="false">
      <c r="B15" s="284"/>
      <c r="C15" s="281"/>
      <c r="D15" s="285"/>
      <c r="E15" s="291"/>
      <c r="F15" s="292" t="n">
        <v>0.05</v>
      </c>
      <c r="G15" s="292" t="n">
        <v>0.25</v>
      </c>
      <c r="H15" s="292" t="n">
        <v>0.25</v>
      </c>
      <c r="I15" s="292" t="n">
        <v>0.25</v>
      </c>
      <c r="J15" s="292" t="n">
        <v>0.2</v>
      </c>
      <c r="K15" s="292"/>
      <c r="L15" s="292"/>
      <c r="M15" s="292"/>
      <c r="N15" s="292"/>
      <c r="O15" s="292"/>
      <c r="P15" s="292"/>
      <c r="Q15" s="292"/>
      <c r="R15" s="293"/>
      <c r="S15" s="294"/>
      <c r="U15" s="295" t="n">
        <f aca="false">SUM(F15:S15)</f>
        <v>1</v>
      </c>
    </row>
    <row r="16" customFormat="false" ht="15" hidden="false" customHeight="false" outlineLevel="0" collapsed="false">
      <c r="B16" s="284" t="n">
        <v>3</v>
      </c>
      <c r="C16" s="281" t="str">
        <f aca="false">VLOOKUP(B16,'ORC. SINTÉTICO'!B:K,4,FALSE())</f>
        <v>ESTRUTURA</v>
      </c>
      <c r="D16" s="285" t="n">
        <f aca="false">VLOOKUP(B16,'ORC. SINTÉTICO'!B:K,9,FALSE())</f>
        <v>2605036.15</v>
      </c>
      <c r="E16" s="286" t="n">
        <f aca="false">D16/$D$56</f>
        <v>0.238863069051089</v>
      </c>
      <c r="F16" s="296"/>
      <c r="G16" s="287" t="n">
        <f aca="false">G17*$D$16</f>
        <v>130251.8075</v>
      </c>
      <c r="H16" s="287" t="n">
        <f aca="false">H17*$D$16</f>
        <v>260503.615</v>
      </c>
      <c r="I16" s="287" t="n">
        <f aca="false">I17*$D$16</f>
        <v>390755.4225</v>
      </c>
      <c r="J16" s="287" t="n">
        <f aca="false">J17*$D$16</f>
        <v>390755.4225</v>
      </c>
      <c r="K16" s="287" t="n">
        <f aca="false">K17*$D$16</f>
        <v>651259.0375</v>
      </c>
      <c r="L16" s="287" t="n">
        <f aca="false">L17*$D$16</f>
        <v>651259.0375</v>
      </c>
      <c r="M16" s="287" t="n">
        <f aca="false">M17*$D$16</f>
        <v>130251.8075</v>
      </c>
      <c r="N16" s="296"/>
      <c r="O16" s="296"/>
      <c r="P16" s="296"/>
      <c r="Q16" s="296"/>
      <c r="R16" s="297"/>
      <c r="S16" s="298"/>
      <c r="U16" s="0" t="n">
        <f aca="false">SUM(F16:S16)</f>
        <v>2605036.15</v>
      </c>
      <c r="V16" s="0" t="n">
        <f aca="false">U16-D16</f>
        <v>0</v>
      </c>
    </row>
    <row r="17" customFormat="false" ht="15" hidden="false" customHeight="false" outlineLevel="0" collapsed="false">
      <c r="B17" s="284"/>
      <c r="C17" s="281"/>
      <c r="D17" s="285"/>
      <c r="E17" s="291"/>
      <c r="F17" s="292"/>
      <c r="G17" s="292" t="n">
        <v>0.05</v>
      </c>
      <c r="H17" s="292" t="n">
        <v>0.1</v>
      </c>
      <c r="I17" s="292" t="n">
        <v>0.15</v>
      </c>
      <c r="J17" s="292" t="n">
        <v>0.15</v>
      </c>
      <c r="K17" s="292" t="n">
        <v>0.25</v>
      </c>
      <c r="L17" s="292" t="n">
        <v>0.25</v>
      </c>
      <c r="M17" s="292" t="n">
        <v>0.05</v>
      </c>
      <c r="N17" s="292"/>
      <c r="O17" s="292"/>
      <c r="P17" s="292"/>
      <c r="Q17" s="292"/>
      <c r="R17" s="293"/>
      <c r="S17" s="294"/>
      <c r="U17" s="295" t="n">
        <f aca="false">SUM(F17:S17)</f>
        <v>1</v>
      </c>
    </row>
    <row r="18" customFormat="false" ht="15" hidden="false" customHeight="false" outlineLevel="0" collapsed="false">
      <c r="B18" s="284" t="n">
        <v>4</v>
      </c>
      <c r="C18" s="281" t="str">
        <f aca="false">VLOOKUP(B18,'ORC. SINTÉTICO'!B:K,4,FALSE())</f>
        <v>ALVENARIA, VEDAÇÕES E DIVISÓRIAS</v>
      </c>
      <c r="D18" s="285" t="n">
        <f aca="false">VLOOKUP(B18,'ORC. SINTÉTICO'!B:K,9,FALSE())</f>
        <v>571052.95</v>
      </c>
      <c r="E18" s="286" t="n">
        <f aca="false">D18/$D$56</f>
        <v>0.0523614462039915</v>
      </c>
      <c r="F18" s="296"/>
      <c r="G18" s="296"/>
      <c r="H18" s="296"/>
      <c r="I18" s="287" t="n">
        <f aca="false">I19*$D$18</f>
        <v>57105.295</v>
      </c>
      <c r="J18" s="287" t="n">
        <f aca="false">J19*$D$18</f>
        <v>114210.59</v>
      </c>
      <c r="K18" s="287" t="n">
        <f aca="false">K19*$D$18</f>
        <v>142763.2375</v>
      </c>
      <c r="L18" s="287" t="n">
        <f aca="false">L19*$D$18</f>
        <v>114210.59</v>
      </c>
      <c r="M18" s="287" t="n">
        <f aca="false">M19*$D$18</f>
        <v>85657.9425</v>
      </c>
      <c r="N18" s="287" t="n">
        <f aca="false">N19*$D$18</f>
        <v>57105.295</v>
      </c>
      <c r="O18" s="287"/>
      <c r="P18" s="296"/>
      <c r="Q18" s="296"/>
      <c r="R18" s="297"/>
      <c r="S18" s="298"/>
      <c r="U18" s="0" t="n">
        <f aca="false">SUM(F18:S18)</f>
        <v>571052.95</v>
      </c>
      <c r="V18" s="0" t="n">
        <f aca="false">U18-D18</f>
        <v>0</v>
      </c>
    </row>
    <row r="19" customFormat="false" ht="15" hidden="false" customHeight="false" outlineLevel="0" collapsed="false">
      <c r="B19" s="284"/>
      <c r="C19" s="281"/>
      <c r="D19" s="285"/>
      <c r="E19" s="291"/>
      <c r="F19" s="296"/>
      <c r="G19" s="296"/>
      <c r="H19" s="296"/>
      <c r="I19" s="292" t="n">
        <v>0.1</v>
      </c>
      <c r="J19" s="292" t="n">
        <v>0.2</v>
      </c>
      <c r="K19" s="292" t="n">
        <v>0.25</v>
      </c>
      <c r="L19" s="292" t="n">
        <v>0.2</v>
      </c>
      <c r="M19" s="292" t="n">
        <v>0.15</v>
      </c>
      <c r="N19" s="292" t="n">
        <v>0.1</v>
      </c>
      <c r="O19" s="292"/>
      <c r="P19" s="292"/>
      <c r="Q19" s="296"/>
      <c r="R19" s="297"/>
      <c r="S19" s="298"/>
      <c r="U19" s="295" t="n">
        <f aca="false">SUM(F19:S19)</f>
        <v>1</v>
      </c>
    </row>
    <row r="20" customFormat="false" ht="15" hidden="false" customHeight="false" outlineLevel="0" collapsed="false">
      <c r="B20" s="284" t="n">
        <v>5</v>
      </c>
      <c r="C20" s="281" t="str">
        <f aca="false">VLOOKUP(B20,'ORC. SINTÉTICO'!B:K,4,FALSE())</f>
        <v>COBERTURA</v>
      </c>
      <c r="D20" s="285" t="n">
        <f aca="false">VLOOKUP(B20,'ORC. SINTÉTICO'!B:K,9,FALSE())</f>
        <v>707826.4</v>
      </c>
      <c r="E20" s="286" t="n">
        <f aca="false">D20/$D$56</f>
        <v>0.0649025873438968</v>
      </c>
      <c r="F20" s="296"/>
      <c r="G20" s="296"/>
      <c r="H20" s="296"/>
      <c r="I20" s="296"/>
      <c r="J20" s="287" t="n">
        <f aca="false">J21*$D$20</f>
        <v>70782.64</v>
      </c>
      <c r="K20" s="287" t="n">
        <f aca="false">K21*$D$20</f>
        <v>70782.64</v>
      </c>
      <c r="L20" s="287" t="n">
        <f aca="false">L21*$D$20</f>
        <v>141565.28</v>
      </c>
      <c r="M20" s="287" t="n">
        <f aca="false">M21*$D$20</f>
        <v>247739.24</v>
      </c>
      <c r="N20" s="287" t="n">
        <f aca="false">N21*$D$20</f>
        <v>176956.6</v>
      </c>
      <c r="O20" s="287"/>
      <c r="P20" s="296"/>
      <c r="Q20" s="296"/>
      <c r="R20" s="297"/>
      <c r="S20" s="298"/>
      <c r="U20" s="0" t="n">
        <f aca="false">SUM(F20:S20)</f>
        <v>707826.4</v>
      </c>
      <c r="V20" s="0" t="n">
        <f aca="false">U20-D20</f>
        <v>0</v>
      </c>
    </row>
    <row r="21" customFormat="false" ht="15" hidden="false" customHeight="false" outlineLevel="0" collapsed="false">
      <c r="B21" s="284"/>
      <c r="C21" s="281"/>
      <c r="D21" s="285"/>
      <c r="E21" s="291"/>
      <c r="F21" s="296"/>
      <c r="G21" s="296"/>
      <c r="H21" s="296"/>
      <c r="I21" s="296"/>
      <c r="J21" s="292" t="n">
        <v>0.1</v>
      </c>
      <c r="K21" s="292" t="n">
        <v>0.1</v>
      </c>
      <c r="L21" s="292" t="n">
        <v>0.2</v>
      </c>
      <c r="M21" s="292" t="n">
        <v>0.35</v>
      </c>
      <c r="N21" s="292" t="n">
        <v>0.25</v>
      </c>
      <c r="O21" s="292"/>
      <c r="P21" s="296"/>
      <c r="Q21" s="296"/>
      <c r="R21" s="297"/>
      <c r="S21" s="298"/>
      <c r="U21" s="295" t="n">
        <f aca="false">SUM(F21:S21)</f>
        <v>1</v>
      </c>
    </row>
    <row r="22" customFormat="false" ht="15" hidden="false" customHeight="false" outlineLevel="0" collapsed="false">
      <c r="B22" s="284" t="n">
        <v>6</v>
      </c>
      <c r="C22" s="281" t="str">
        <f aca="false">VLOOKUP(B22,'ORC. SINTÉTICO'!B:K,4,FALSE())</f>
        <v>COMPARTIMENTO RESERVATÓRIO (ALVENARIA E ACABAMENTOS)</v>
      </c>
      <c r="D22" s="285" t="n">
        <f aca="false">VLOOKUP(B22,'ORC. SINTÉTICO'!B:K,9,FALSE())</f>
        <v>17338.07</v>
      </c>
      <c r="E22" s="286" t="n">
        <f aca="false">D22/$D$56</f>
        <v>0.00158977625382381</v>
      </c>
      <c r="F22" s="296"/>
      <c r="G22" s="287"/>
      <c r="H22" s="287"/>
      <c r="I22" s="287"/>
      <c r="J22" s="287"/>
      <c r="K22" s="287"/>
      <c r="L22" s="287"/>
      <c r="M22" s="287" t="n">
        <f aca="false">M23*$D$22</f>
        <v>8669.035</v>
      </c>
      <c r="N22" s="287" t="n">
        <f aca="false">N23*$D$22</f>
        <v>8669.035</v>
      </c>
      <c r="O22" s="296"/>
      <c r="P22" s="296"/>
      <c r="Q22" s="296"/>
      <c r="R22" s="297"/>
      <c r="S22" s="298"/>
      <c r="U22" s="0" t="n">
        <f aca="false">SUM(F22:S22)</f>
        <v>17338.07</v>
      </c>
      <c r="V22" s="0" t="n">
        <f aca="false">U22-D22</f>
        <v>0</v>
      </c>
    </row>
    <row r="23" customFormat="false" ht="15" hidden="false" customHeight="false" outlineLevel="0" collapsed="false">
      <c r="B23" s="284"/>
      <c r="C23" s="281"/>
      <c r="D23" s="285"/>
      <c r="E23" s="291"/>
      <c r="F23" s="296"/>
      <c r="G23" s="292"/>
      <c r="H23" s="292"/>
      <c r="I23" s="292"/>
      <c r="J23" s="292"/>
      <c r="K23" s="292"/>
      <c r="L23" s="292"/>
      <c r="M23" s="292" t="n">
        <v>0.5</v>
      </c>
      <c r="N23" s="292" t="n">
        <v>0.5</v>
      </c>
      <c r="O23" s="296"/>
      <c r="P23" s="296"/>
      <c r="Q23" s="296"/>
      <c r="R23" s="297"/>
      <c r="S23" s="298"/>
      <c r="U23" s="295" t="n">
        <f aca="false">SUM(F23:S23)</f>
        <v>1</v>
      </c>
    </row>
    <row r="24" customFormat="false" ht="15" hidden="false" customHeight="false" outlineLevel="0" collapsed="false">
      <c r="B24" s="284" t="n">
        <v>7</v>
      </c>
      <c r="C24" s="281" t="str">
        <f aca="false">VLOOKUP(B24,'ORC. SINTÉTICO'!B:K,4,FALSE())</f>
        <v>ESQUADRIAS E GUARDA-CORPOS</v>
      </c>
      <c r="D24" s="285" t="n">
        <f aca="false">VLOOKUP(B24,'ORC. SINTÉTICO'!B:K,9,FALSE())</f>
        <v>754146.81</v>
      </c>
      <c r="E24" s="286" t="n">
        <f aca="false">D24/$D$56</f>
        <v>0.0691498356180925</v>
      </c>
      <c r="F24" s="296"/>
      <c r="G24" s="296"/>
      <c r="H24" s="296"/>
      <c r="I24" s="296"/>
      <c r="J24" s="296"/>
      <c r="K24" s="296"/>
      <c r="L24" s="287" t="n">
        <f aca="false">L25*$D$24</f>
        <v>75414.681</v>
      </c>
      <c r="M24" s="287" t="n">
        <f aca="false">M25*$D$24</f>
        <v>263951.3835</v>
      </c>
      <c r="N24" s="287" t="n">
        <f aca="false">N25*$D$24</f>
        <v>263951.3835</v>
      </c>
      <c r="O24" s="287" t="n">
        <f aca="false">O25*$D$24</f>
        <v>37707.3405</v>
      </c>
      <c r="P24" s="287" t="n">
        <f aca="false">P25*$D$24</f>
        <v>37707.3405</v>
      </c>
      <c r="Q24" s="287" t="n">
        <f aca="false">Q25*$D$24</f>
        <v>75414.681</v>
      </c>
      <c r="R24" s="297"/>
      <c r="S24" s="298"/>
      <c r="U24" s="0" t="n">
        <f aca="false">SUM(F24:S24)</f>
        <v>754146.81</v>
      </c>
      <c r="V24" s="290" t="n">
        <f aca="false">U24-D24</f>
        <v>0</v>
      </c>
    </row>
    <row r="25" customFormat="false" ht="15" hidden="false" customHeight="false" outlineLevel="0" collapsed="false">
      <c r="B25" s="284"/>
      <c r="C25" s="281"/>
      <c r="D25" s="285"/>
      <c r="E25" s="291"/>
      <c r="F25" s="296"/>
      <c r="G25" s="296"/>
      <c r="H25" s="296"/>
      <c r="I25" s="296"/>
      <c r="J25" s="296"/>
      <c r="K25" s="296"/>
      <c r="L25" s="292" t="n">
        <v>0.1</v>
      </c>
      <c r="M25" s="292" t="n">
        <v>0.35</v>
      </c>
      <c r="N25" s="292" t="n">
        <v>0.35</v>
      </c>
      <c r="O25" s="292" t="n">
        <v>0.05</v>
      </c>
      <c r="P25" s="292" t="n">
        <v>0.05</v>
      </c>
      <c r="Q25" s="292" t="n">
        <v>0.1</v>
      </c>
      <c r="R25" s="297"/>
      <c r="S25" s="298"/>
      <c r="U25" s="295" t="n">
        <f aca="false">SUM(F25:S25)</f>
        <v>1</v>
      </c>
    </row>
    <row r="26" customFormat="false" ht="15" hidden="false" customHeight="false" outlineLevel="0" collapsed="false">
      <c r="B26" s="284" t="n">
        <v>8</v>
      </c>
      <c r="C26" s="281" t="str">
        <f aca="false">VLOOKUP(B26,'ORC. SINTÉTICO'!B:K,4,FALSE())</f>
        <v>REVESTIMENTO DE PAREDE</v>
      </c>
      <c r="D26" s="285" t="n">
        <f aca="false">VLOOKUP(B26,'ORC. SINTÉTICO'!B:K,9,FALSE())</f>
        <v>273332.04</v>
      </c>
      <c r="E26" s="286" t="n">
        <f aca="false">D26/$D$56</f>
        <v>0.0250625811639485</v>
      </c>
      <c r="F26" s="296"/>
      <c r="G26" s="296"/>
      <c r="H26" s="296"/>
      <c r="I26" s="296"/>
      <c r="J26" s="287"/>
      <c r="K26" s="287"/>
      <c r="L26" s="287" t="n">
        <f aca="false">L27*$D$26</f>
        <v>27333.204</v>
      </c>
      <c r="M26" s="287" t="n">
        <f aca="false">M27*$D$26</f>
        <v>109332.816</v>
      </c>
      <c r="N26" s="287" t="n">
        <f aca="false">N27*$D$26</f>
        <v>109332.816</v>
      </c>
      <c r="O26" s="287" t="n">
        <f aca="false">O27*$D$26</f>
        <v>27333.204</v>
      </c>
      <c r="P26" s="296"/>
      <c r="Q26" s="296"/>
      <c r="R26" s="297"/>
      <c r="S26" s="298"/>
      <c r="U26" s="0" t="n">
        <f aca="false">SUM(F26:S26)</f>
        <v>273332.04</v>
      </c>
      <c r="V26" s="0" t="n">
        <f aca="false">U26-D26</f>
        <v>0</v>
      </c>
    </row>
    <row r="27" customFormat="false" ht="15" hidden="false" customHeight="false" outlineLevel="0" collapsed="false">
      <c r="B27" s="284"/>
      <c r="C27" s="281"/>
      <c r="D27" s="285"/>
      <c r="E27" s="291"/>
      <c r="F27" s="296"/>
      <c r="G27" s="296"/>
      <c r="H27" s="296"/>
      <c r="I27" s="296"/>
      <c r="J27" s="292"/>
      <c r="K27" s="292"/>
      <c r="L27" s="292" t="n">
        <v>0.1</v>
      </c>
      <c r="M27" s="292" t="n">
        <v>0.4</v>
      </c>
      <c r="N27" s="292" t="n">
        <v>0.4</v>
      </c>
      <c r="O27" s="292" t="n">
        <v>0.1</v>
      </c>
      <c r="P27" s="296"/>
      <c r="Q27" s="296"/>
      <c r="R27" s="297"/>
      <c r="S27" s="298"/>
      <c r="U27" s="295" t="n">
        <f aca="false">SUM(F27:S27)</f>
        <v>1</v>
      </c>
    </row>
    <row r="28" customFormat="false" ht="15" hidden="false" customHeight="false" outlineLevel="0" collapsed="false">
      <c r="B28" s="284" t="n">
        <v>9</v>
      </c>
      <c r="C28" s="281" t="str">
        <f aca="false">VLOOKUP(B28,'ORC. SINTÉTICO'!B:K,4,FALSE())</f>
        <v>REVESTIMENTO DE PISO INTERNO</v>
      </c>
      <c r="D28" s="285" t="n">
        <f aca="false">VLOOKUP(B28,'ORC. SINTÉTICO'!B:K,9,FALSE())</f>
        <v>562686.42</v>
      </c>
      <c r="E28" s="286" t="n">
        <f aca="false">D28/$D$56</f>
        <v>0.0515942956087462</v>
      </c>
      <c r="F28" s="296"/>
      <c r="G28" s="296"/>
      <c r="H28" s="296"/>
      <c r="I28" s="287"/>
      <c r="J28" s="287"/>
      <c r="K28" s="287"/>
      <c r="L28" s="287"/>
      <c r="M28" s="287" t="n">
        <f aca="false">M29*$D$28</f>
        <v>225074.568</v>
      </c>
      <c r="N28" s="287" t="n">
        <f aca="false">N29*$D$28</f>
        <v>168805.926</v>
      </c>
      <c r="O28" s="287" t="n">
        <f aca="false">O29*$D$28</f>
        <v>112537.284</v>
      </c>
      <c r="P28" s="287" t="n">
        <f aca="false">P29*$D$28</f>
        <v>56268.642</v>
      </c>
      <c r="Q28" s="296"/>
      <c r="R28" s="297"/>
      <c r="S28" s="298"/>
      <c r="U28" s="0" t="n">
        <f aca="false">SUM(F28:S28)</f>
        <v>562686.42</v>
      </c>
      <c r="V28" s="0" t="n">
        <f aca="false">U28-D28</f>
        <v>0</v>
      </c>
    </row>
    <row r="29" customFormat="false" ht="15" hidden="false" customHeight="false" outlineLevel="0" collapsed="false">
      <c r="B29" s="284"/>
      <c r="C29" s="281"/>
      <c r="D29" s="285"/>
      <c r="E29" s="291"/>
      <c r="F29" s="296"/>
      <c r="G29" s="296"/>
      <c r="H29" s="296"/>
      <c r="I29" s="292"/>
      <c r="J29" s="292"/>
      <c r="K29" s="292"/>
      <c r="L29" s="292"/>
      <c r="M29" s="292" t="n">
        <v>0.4</v>
      </c>
      <c r="N29" s="292" t="n">
        <v>0.3</v>
      </c>
      <c r="O29" s="292" t="n">
        <v>0.2</v>
      </c>
      <c r="P29" s="292" t="n">
        <v>0.1</v>
      </c>
      <c r="Q29" s="296"/>
      <c r="R29" s="297"/>
      <c r="S29" s="298"/>
      <c r="U29" s="295" t="n">
        <f aca="false">SUM(F29:S29)</f>
        <v>1</v>
      </c>
    </row>
    <row r="30" customFormat="false" ht="15" hidden="false" customHeight="false" outlineLevel="0" collapsed="false">
      <c r="B30" s="284" t="n">
        <v>10</v>
      </c>
      <c r="C30" s="281" t="str">
        <f aca="false">VLOOKUP(B30,'ORC. SINTÉTICO'!B:K,4,FALSE())</f>
        <v>REVESTIMENTO DE PISO EXTERNO</v>
      </c>
      <c r="D30" s="285" t="n">
        <f aca="false">VLOOKUP(B30,'ORC. SINTÉTICO'!B:K,9,FALSE())</f>
        <v>413536.25</v>
      </c>
      <c r="E30" s="286" t="n">
        <f aca="false">D30/$D$56</f>
        <v>0.0379182983080209</v>
      </c>
      <c r="F30" s="296"/>
      <c r="G30" s="296"/>
      <c r="H30" s="296"/>
      <c r="I30" s="296"/>
      <c r="J30" s="296"/>
      <c r="K30" s="296"/>
      <c r="L30" s="287"/>
      <c r="M30" s="287"/>
      <c r="N30" s="287" t="n">
        <f aca="false">N31*$D$30</f>
        <v>62030.4375</v>
      </c>
      <c r="O30" s="287" t="n">
        <f aca="false">O31*$D$30</f>
        <v>82707.25</v>
      </c>
      <c r="P30" s="287" t="n">
        <f aca="false">P31*$D$30</f>
        <v>124060.875</v>
      </c>
      <c r="Q30" s="287" t="n">
        <f aca="false">Q31*$D$30</f>
        <v>144737.6875</v>
      </c>
      <c r="R30" s="297"/>
      <c r="S30" s="298"/>
      <c r="U30" s="0" t="n">
        <f aca="false">SUM(F30:S30)</f>
        <v>413536.25</v>
      </c>
      <c r="V30" s="0" t="n">
        <f aca="false">U30-D30</f>
        <v>0</v>
      </c>
    </row>
    <row r="31" customFormat="false" ht="15" hidden="false" customHeight="false" outlineLevel="0" collapsed="false">
      <c r="B31" s="284"/>
      <c r="C31" s="281"/>
      <c r="D31" s="285"/>
      <c r="E31" s="291"/>
      <c r="F31" s="296"/>
      <c r="G31" s="296"/>
      <c r="H31" s="296"/>
      <c r="I31" s="296"/>
      <c r="J31" s="296"/>
      <c r="K31" s="296"/>
      <c r="L31" s="292"/>
      <c r="M31" s="292"/>
      <c r="N31" s="292" t="n">
        <v>0.15</v>
      </c>
      <c r="O31" s="292" t="n">
        <v>0.2</v>
      </c>
      <c r="P31" s="292" t="n">
        <v>0.3</v>
      </c>
      <c r="Q31" s="292" t="n">
        <v>0.35</v>
      </c>
      <c r="R31" s="297"/>
      <c r="S31" s="298"/>
      <c r="U31" s="295" t="n">
        <f aca="false">SUM(F31:S31)</f>
        <v>1</v>
      </c>
    </row>
    <row r="32" customFormat="false" ht="15" hidden="false" customHeight="false" outlineLevel="0" collapsed="false">
      <c r="B32" s="284" t="n">
        <v>11</v>
      </c>
      <c r="C32" s="281" t="str">
        <f aca="false">VLOOKUP(B32,'ORC. SINTÉTICO'!B:K,4,FALSE())</f>
        <v>REVESTIMENTO DE TETO</v>
      </c>
      <c r="D32" s="285" t="n">
        <f aca="false">VLOOKUP(B32,'ORC. SINTÉTICO'!B:K,9,FALSE())</f>
        <v>200244.31</v>
      </c>
      <c r="E32" s="286" t="n">
        <f aca="false">D32/$D$56</f>
        <v>0.0183609622640429</v>
      </c>
      <c r="F32" s="296"/>
      <c r="G32" s="296"/>
      <c r="H32" s="296"/>
      <c r="I32" s="296"/>
      <c r="J32" s="296"/>
      <c r="K32" s="287"/>
      <c r="L32" s="287" t="n">
        <f aca="false">L33*$D$32</f>
        <v>80097.724</v>
      </c>
      <c r="M32" s="287" t="n">
        <f aca="false">M33*$D$32</f>
        <v>80097.724</v>
      </c>
      <c r="N32" s="287" t="n">
        <f aca="false">N33*$D$32</f>
        <v>40048.862</v>
      </c>
      <c r="O32" s="287"/>
      <c r="P32" s="296"/>
      <c r="Q32" s="296"/>
      <c r="R32" s="297"/>
      <c r="S32" s="298"/>
      <c r="U32" s="0" t="n">
        <f aca="false">SUM(F32:S32)</f>
        <v>200244.31</v>
      </c>
      <c r="V32" s="0" t="n">
        <f aca="false">U32-D32</f>
        <v>0</v>
      </c>
    </row>
    <row r="33" customFormat="false" ht="15" hidden="false" customHeight="false" outlineLevel="0" collapsed="false">
      <c r="B33" s="284"/>
      <c r="C33" s="281"/>
      <c r="D33" s="285"/>
      <c r="E33" s="291"/>
      <c r="F33" s="296"/>
      <c r="G33" s="296"/>
      <c r="H33" s="296"/>
      <c r="I33" s="296"/>
      <c r="J33" s="296"/>
      <c r="K33" s="292"/>
      <c r="L33" s="292" t="n">
        <v>0.4</v>
      </c>
      <c r="M33" s="292" t="n">
        <v>0.4</v>
      </c>
      <c r="N33" s="292" t="n">
        <v>0.2</v>
      </c>
      <c r="O33" s="292"/>
      <c r="P33" s="296"/>
      <c r="Q33" s="296"/>
      <c r="R33" s="297"/>
      <c r="S33" s="298"/>
      <c r="U33" s="295" t="n">
        <f aca="false">SUM(F33:S33)</f>
        <v>1</v>
      </c>
    </row>
    <row r="34" customFormat="false" ht="15" hidden="false" customHeight="false" outlineLevel="0" collapsed="false">
      <c r="B34" s="284" t="n">
        <v>12</v>
      </c>
      <c r="C34" s="281" t="str">
        <f aca="false">VLOOKUP(B34,'ORC. SINTÉTICO'!B:K,4,FALSE())</f>
        <v>FACHADA</v>
      </c>
      <c r="D34" s="285" t="n">
        <f aca="false">VLOOKUP(B34,'ORC. SINTÉTICO'!B:K,9,FALSE())</f>
        <v>44220.89</v>
      </c>
      <c r="E34" s="286" t="n">
        <f aca="false">D34/$D$56</f>
        <v>0.00405473739839296</v>
      </c>
      <c r="F34" s="296"/>
      <c r="G34" s="296"/>
      <c r="H34" s="296"/>
      <c r="I34" s="296"/>
      <c r="J34" s="296"/>
      <c r="K34" s="296"/>
      <c r="L34" s="296"/>
      <c r="M34" s="296"/>
      <c r="N34" s="287"/>
      <c r="O34" s="287"/>
      <c r="P34" s="287" t="n">
        <f aca="false">P35*$D$34</f>
        <v>2211.0445</v>
      </c>
      <c r="Q34" s="287" t="n">
        <f aca="false">Q35*$D$34</f>
        <v>42009.8455</v>
      </c>
      <c r="R34" s="288"/>
      <c r="S34" s="289"/>
      <c r="U34" s="290" t="n">
        <f aca="false">SUM(F34:S34)</f>
        <v>44220.89</v>
      </c>
      <c r="V34" s="0" t="n">
        <f aca="false">U34-D34</f>
        <v>0</v>
      </c>
    </row>
    <row r="35" customFormat="false" ht="15" hidden="false" customHeight="false" outlineLevel="0" collapsed="false">
      <c r="B35" s="284"/>
      <c r="C35" s="281"/>
      <c r="D35" s="285"/>
      <c r="E35" s="291"/>
      <c r="F35" s="296"/>
      <c r="G35" s="296"/>
      <c r="H35" s="296"/>
      <c r="I35" s="296"/>
      <c r="J35" s="296"/>
      <c r="K35" s="296"/>
      <c r="L35" s="296"/>
      <c r="M35" s="296"/>
      <c r="N35" s="292"/>
      <c r="O35" s="292"/>
      <c r="P35" s="292" t="n">
        <v>0.05</v>
      </c>
      <c r="Q35" s="292" t="n">
        <v>0.95</v>
      </c>
      <c r="R35" s="293"/>
      <c r="S35" s="294"/>
      <c r="U35" s="295" t="n">
        <f aca="false">SUM(F35:S35)</f>
        <v>1</v>
      </c>
    </row>
    <row r="36" customFormat="false" ht="15" hidden="false" customHeight="false" outlineLevel="0" collapsed="false">
      <c r="B36" s="284" t="n">
        <v>13</v>
      </c>
      <c r="C36" s="281" t="str">
        <f aca="false">VLOOKUP(B36,'ORC. SINTÉTICO'!B:K,4,FALSE())</f>
        <v>PINTURA</v>
      </c>
      <c r="D36" s="285" t="n">
        <f aca="false">VLOOKUP(B36,'ORC. SINTÉTICO'!B:K,9,FALSE())</f>
        <v>387023.46</v>
      </c>
      <c r="E36" s="286" t="n">
        <f aca="false">D36/$D$56</f>
        <v>0.0354872662517068</v>
      </c>
      <c r="F36" s="296"/>
      <c r="G36" s="296"/>
      <c r="H36" s="296"/>
      <c r="I36" s="296"/>
      <c r="J36" s="296"/>
      <c r="K36" s="296"/>
      <c r="L36" s="296"/>
      <c r="M36" s="296"/>
      <c r="N36" s="296"/>
      <c r="O36" s="287" t="n">
        <f aca="false">O37*$D$36</f>
        <v>116107.038</v>
      </c>
      <c r="P36" s="287" t="n">
        <f aca="false">P37*$D$36</f>
        <v>193511.73</v>
      </c>
      <c r="Q36" s="287" t="n">
        <f aca="false">Q37*$D$36</f>
        <v>77404.692</v>
      </c>
      <c r="R36" s="288"/>
      <c r="S36" s="289"/>
      <c r="U36" s="290" t="n">
        <f aca="false">SUM(F36:S36)</f>
        <v>387023.46</v>
      </c>
      <c r="V36" s="0" t="n">
        <f aca="false">U36-D36</f>
        <v>0</v>
      </c>
    </row>
    <row r="37" customFormat="false" ht="15" hidden="false" customHeight="false" outlineLevel="0" collapsed="false">
      <c r="B37" s="284"/>
      <c r="C37" s="281"/>
      <c r="D37" s="285"/>
      <c r="E37" s="291"/>
      <c r="F37" s="296"/>
      <c r="G37" s="296"/>
      <c r="H37" s="296"/>
      <c r="I37" s="296"/>
      <c r="J37" s="296"/>
      <c r="K37" s="296"/>
      <c r="L37" s="296"/>
      <c r="M37" s="296"/>
      <c r="N37" s="296"/>
      <c r="O37" s="292" t="n">
        <v>0.3</v>
      </c>
      <c r="P37" s="292" t="n">
        <v>0.5</v>
      </c>
      <c r="Q37" s="292" t="n">
        <v>0.2</v>
      </c>
      <c r="R37" s="293"/>
      <c r="S37" s="294"/>
      <c r="U37" s="295" t="n">
        <f aca="false">SUM(F37:S37)</f>
        <v>1</v>
      </c>
    </row>
    <row r="38" customFormat="false" ht="15" hidden="false" customHeight="false" outlineLevel="0" collapsed="false">
      <c r="B38" s="284" t="n">
        <v>14</v>
      </c>
      <c r="C38" s="281" t="str">
        <f aca="false">VLOOKUP(B38,'ORC. SINTÉTICO'!B:K,4,FALSE())</f>
        <v>MARMORARIA</v>
      </c>
      <c r="D38" s="285" t="n">
        <f aca="false">VLOOKUP(B38,'ORC. SINTÉTICO'!B:K,9,FALSE())</f>
        <v>69966.9</v>
      </c>
      <c r="E38" s="286" t="n">
        <f aca="false">D38/$D$56</f>
        <v>0.00641546124647469</v>
      </c>
      <c r="F38" s="296"/>
      <c r="G38" s="296"/>
      <c r="H38" s="296"/>
      <c r="I38" s="296"/>
      <c r="J38" s="296"/>
      <c r="K38" s="296"/>
      <c r="L38" s="296"/>
      <c r="M38" s="296"/>
      <c r="N38" s="296"/>
      <c r="O38" s="287" t="n">
        <f aca="false">O39*$D$38</f>
        <v>6996.69</v>
      </c>
      <c r="P38" s="287" t="n">
        <f aca="false">P39*$D$38</f>
        <v>27986.76</v>
      </c>
      <c r="Q38" s="287" t="n">
        <f aca="false">Q39*$D$38</f>
        <v>34983.45</v>
      </c>
      <c r="R38" s="288"/>
      <c r="S38" s="289"/>
      <c r="U38" s="290" t="n">
        <f aca="false">SUM(F38:S38)</f>
        <v>69966.9</v>
      </c>
      <c r="V38" s="0" t="n">
        <f aca="false">U38-D38</f>
        <v>0</v>
      </c>
    </row>
    <row r="39" customFormat="false" ht="15" hidden="false" customHeight="false" outlineLevel="0" collapsed="false">
      <c r="B39" s="284"/>
      <c r="C39" s="281"/>
      <c r="D39" s="285"/>
      <c r="E39" s="291"/>
      <c r="F39" s="296"/>
      <c r="G39" s="296"/>
      <c r="H39" s="296"/>
      <c r="I39" s="296"/>
      <c r="J39" s="296"/>
      <c r="K39" s="296"/>
      <c r="L39" s="296"/>
      <c r="M39" s="296"/>
      <c r="N39" s="296"/>
      <c r="O39" s="292" t="n">
        <v>0.1</v>
      </c>
      <c r="P39" s="292" t="n">
        <v>0.4</v>
      </c>
      <c r="Q39" s="292" t="n">
        <v>0.5</v>
      </c>
      <c r="R39" s="293"/>
      <c r="S39" s="294"/>
      <c r="U39" s="295" t="n">
        <f aca="false">SUM(F39:S39)</f>
        <v>1</v>
      </c>
    </row>
    <row r="40" customFormat="false" ht="15" hidden="false" customHeight="false" outlineLevel="0" collapsed="false">
      <c r="B40" s="284" t="n">
        <v>15</v>
      </c>
      <c r="C40" s="281" t="str">
        <f aca="false">VLOOKUP(B40,'ORC. SINTÉTICO'!B:K,4,FALSE())</f>
        <v>LOUÇAS, METAIS E ACESSÓRIOS</v>
      </c>
      <c r="D40" s="285" t="n">
        <f aca="false">VLOOKUP(B40,'ORC. SINTÉTICO'!B:K,9,FALSE())</f>
        <v>153149.27</v>
      </c>
      <c r="E40" s="286" t="n">
        <f aca="false">D40/$D$56</f>
        <v>0.0140426859931037</v>
      </c>
      <c r="F40" s="296"/>
      <c r="G40" s="287"/>
      <c r="H40" s="287"/>
      <c r="I40" s="287"/>
      <c r="J40" s="287"/>
      <c r="K40" s="287"/>
      <c r="L40" s="287"/>
      <c r="M40" s="287"/>
      <c r="N40" s="287"/>
      <c r="O40" s="287" t="n">
        <f aca="false">O41*$D$40</f>
        <v>15314.927</v>
      </c>
      <c r="P40" s="287" t="n">
        <f aca="false">P41*$D$40</f>
        <v>61259.708</v>
      </c>
      <c r="Q40" s="287" t="n">
        <f aca="false">Q41*$D$40</f>
        <v>76574.635</v>
      </c>
      <c r="R40" s="288"/>
      <c r="S40" s="289"/>
      <c r="U40" s="290" t="n">
        <f aca="false">SUM(F40:S40)</f>
        <v>153149.27</v>
      </c>
      <c r="V40" s="0" t="n">
        <f aca="false">U40-D40</f>
        <v>0</v>
      </c>
    </row>
    <row r="41" customFormat="false" ht="15" hidden="false" customHeight="false" outlineLevel="0" collapsed="false">
      <c r="B41" s="284"/>
      <c r="C41" s="281"/>
      <c r="D41" s="285"/>
      <c r="E41" s="291"/>
      <c r="F41" s="296"/>
      <c r="G41" s="292"/>
      <c r="H41" s="292"/>
      <c r="I41" s="292"/>
      <c r="J41" s="292"/>
      <c r="K41" s="292"/>
      <c r="L41" s="292"/>
      <c r="M41" s="292"/>
      <c r="N41" s="292"/>
      <c r="O41" s="292" t="n">
        <v>0.1</v>
      </c>
      <c r="P41" s="292" t="n">
        <v>0.4</v>
      </c>
      <c r="Q41" s="292" t="n">
        <v>0.5</v>
      </c>
      <c r="R41" s="293"/>
      <c r="S41" s="294"/>
      <c r="U41" s="295" t="n">
        <f aca="false">SUM(F41:S41)</f>
        <v>1</v>
      </c>
    </row>
    <row r="42" customFormat="false" ht="15" hidden="false" customHeight="false" outlineLevel="0" collapsed="false">
      <c r="B42" s="284" t="n">
        <v>16</v>
      </c>
      <c r="C42" s="281" t="str">
        <f aca="false">VLOOKUP(B42,'ORC. SINTÉTICO'!B:K,4,FALSE())</f>
        <v>INSTALAÇÕES HIDROSSANITÁRIAS E PPCI</v>
      </c>
      <c r="D42" s="285" t="n">
        <f aca="false">VLOOKUP(B42,'ORC. SINTÉTICO'!B:K,9,FALSE())</f>
        <v>470449.53</v>
      </c>
      <c r="E42" s="286" t="n">
        <f aca="false">D42/$D$56</f>
        <v>0.0431368365346647</v>
      </c>
      <c r="F42" s="287" t="n">
        <f aca="false">F43*$D$42</f>
        <v>23522.4765</v>
      </c>
      <c r="G42" s="287" t="n">
        <f aca="false">G43*$D$42</f>
        <v>23522.4765</v>
      </c>
      <c r="H42" s="287" t="n">
        <f aca="false">H43*$D$42</f>
        <v>23522.4765</v>
      </c>
      <c r="I42" s="287" t="n">
        <f aca="false">I43*$D$42</f>
        <v>23522.4765</v>
      </c>
      <c r="J42" s="287" t="n">
        <f aca="false">J43*$D$42</f>
        <v>23522.4765</v>
      </c>
      <c r="K42" s="287" t="n">
        <f aca="false">K43*$D$42</f>
        <v>23522.4765</v>
      </c>
      <c r="L42" s="287" t="n">
        <f aca="false">L43*$D$42</f>
        <v>47044.953</v>
      </c>
      <c r="M42" s="287" t="n">
        <f aca="false">M43*$D$42</f>
        <v>47044.953</v>
      </c>
      <c r="N42" s="287" t="n">
        <f aca="false">N43*$D$42</f>
        <v>47044.953</v>
      </c>
      <c r="O42" s="287" t="n">
        <f aca="false">O43*$D$42</f>
        <v>47044.953</v>
      </c>
      <c r="P42" s="287" t="n">
        <f aca="false">P43*$D$42</f>
        <v>47044.953</v>
      </c>
      <c r="Q42" s="287" t="n">
        <f aca="false">Q43*$D$42</f>
        <v>94089.906</v>
      </c>
      <c r="R42" s="288"/>
      <c r="S42" s="298"/>
      <c r="U42" s="0" t="n">
        <f aca="false">SUM(F42:S42)</f>
        <v>470449.53</v>
      </c>
      <c r="V42" s="290" t="n">
        <f aca="false">U42-D42</f>
        <v>0</v>
      </c>
    </row>
    <row r="43" customFormat="false" ht="15" hidden="false" customHeight="false" outlineLevel="0" collapsed="false">
      <c r="B43" s="284"/>
      <c r="C43" s="281"/>
      <c r="D43" s="285"/>
      <c r="E43" s="291"/>
      <c r="F43" s="292" t="n">
        <v>0.05</v>
      </c>
      <c r="G43" s="292" t="n">
        <v>0.05</v>
      </c>
      <c r="H43" s="292" t="n">
        <v>0.05</v>
      </c>
      <c r="I43" s="292" t="n">
        <v>0.05</v>
      </c>
      <c r="J43" s="292" t="n">
        <v>0.05</v>
      </c>
      <c r="K43" s="292" t="n">
        <v>0.05</v>
      </c>
      <c r="L43" s="292" t="n">
        <v>0.1</v>
      </c>
      <c r="M43" s="292" t="n">
        <v>0.1</v>
      </c>
      <c r="N43" s="292" t="n">
        <v>0.1</v>
      </c>
      <c r="O43" s="292" t="n">
        <v>0.1</v>
      </c>
      <c r="P43" s="292" t="n">
        <v>0.1</v>
      </c>
      <c r="Q43" s="292" t="n">
        <v>0.2</v>
      </c>
      <c r="R43" s="293"/>
      <c r="S43" s="298"/>
      <c r="U43" s="295" t="n">
        <f aca="false">SUM(F43:S43)</f>
        <v>1</v>
      </c>
    </row>
    <row r="44" customFormat="false" ht="15" hidden="false" customHeight="false" outlineLevel="0" collapsed="false">
      <c r="B44" s="284" t="n">
        <v>17</v>
      </c>
      <c r="C44" s="281" t="str">
        <f aca="false">VLOOKUP(B44,'ORC. SINTÉTICO'!B:K,4,FALSE())</f>
        <v>INSTALAÇÕES ELÉTRICAS</v>
      </c>
      <c r="D44" s="285" t="n">
        <f aca="false">VLOOKUP(B44,'ORC. SINTÉTICO'!B:K,9,FALSE())</f>
        <v>708550.13</v>
      </c>
      <c r="E44" s="286" t="n">
        <f aca="false">D44/$D$56</f>
        <v>0.064968948176918</v>
      </c>
      <c r="F44" s="296"/>
      <c r="G44" s="296"/>
      <c r="H44" s="287" t="n">
        <f aca="false">H45*$D$44</f>
        <v>35427.5065</v>
      </c>
      <c r="I44" s="287" t="n">
        <f aca="false">I45*$D$44</f>
        <v>35427.5065</v>
      </c>
      <c r="J44" s="287" t="n">
        <f aca="false">J45*$D$44</f>
        <v>35427.5065</v>
      </c>
      <c r="K44" s="287" t="n">
        <f aca="false">K45*$D$44</f>
        <v>35427.5065</v>
      </c>
      <c r="L44" s="287" t="n">
        <f aca="false">L45*$D$44</f>
        <v>70855.013</v>
      </c>
      <c r="M44" s="287" t="n">
        <f aca="false">M45*$D$44</f>
        <v>70855.013</v>
      </c>
      <c r="N44" s="287" t="n">
        <f aca="false">N45*$D$44</f>
        <v>70855.013</v>
      </c>
      <c r="O44" s="287" t="n">
        <f aca="false">O45*$D$44</f>
        <v>106282.5195</v>
      </c>
      <c r="P44" s="287" t="n">
        <f aca="false">P45*$D$44</f>
        <v>134624.5247</v>
      </c>
      <c r="Q44" s="287" t="n">
        <f aca="false">Q45*$D$44</f>
        <v>113368.0208</v>
      </c>
      <c r="R44" s="288"/>
      <c r="S44" s="289"/>
      <c r="U44" s="290" t="n">
        <f aca="false">SUM(F44:S44)</f>
        <v>708550.13</v>
      </c>
      <c r="V44" s="0" t="n">
        <f aca="false">U44-D44</f>
        <v>0</v>
      </c>
    </row>
    <row r="45" customFormat="false" ht="15" hidden="false" customHeight="false" outlineLevel="0" collapsed="false">
      <c r="B45" s="284"/>
      <c r="C45" s="281"/>
      <c r="D45" s="285"/>
      <c r="E45" s="291"/>
      <c r="F45" s="296"/>
      <c r="G45" s="296"/>
      <c r="H45" s="292" t="n">
        <v>0.05</v>
      </c>
      <c r="I45" s="292" t="n">
        <v>0.05</v>
      </c>
      <c r="J45" s="292" t="n">
        <v>0.05</v>
      </c>
      <c r="K45" s="292" t="n">
        <v>0.05</v>
      </c>
      <c r="L45" s="292" t="n">
        <v>0.1</v>
      </c>
      <c r="M45" s="292" t="n">
        <v>0.1</v>
      </c>
      <c r="N45" s="292" t="n">
        <v>0.1</v>
      </c>
      <c r="O45" s="292" t="n">
        <v>0.15</v>
      </c>
      <c r="P45" s="292" t="n">
        <v>0.19</v>
      </c>
      <c r="Q45" s="292" t="n">
        <v>0.16</v>
      </c>
      <c r="R45" s="293"/>
      <c r="S45" s="294"/>
      <c r="U45" s="295" t="n">
        <f aca="false">SUM(F45:S45)</f>
        <v>1</v>
      </c>
    </row>
    <row r="46" customFormat="false" ht="15" hidden="false" customHeight="false" outlineLevel="0" collapsed="false">
      <c r="B46" s="284" t="n">
        <v>18</v>
      </c>
      <c r="C46" s="281" t="str">
        <f aca="false">VLOOKUP(B46,'ORC. SINTÉTICO'!B:K,4,FALSE())</f>
        <v>CLIMATIZAÇÃO</v>
      </c>
      <c r="D46" s="285" t="n">
        <f aca="false">VLOOKUP(B46,'ORC. SINTÉTICO'!B:K,9,FALSE())</f>
        <v>395781.06</v>
      </c>
      <c r="E46" s="286" t="n">
        <f aca="false">D46/$D$56</f>
        <v>0.0362902751518028</v>
      </c>
      <c r="F46" s="296"/>
      <c r="G46" s="296"/>
      <c r="H46" s="296"/>
      <c r="I46" s="296"/>
      <c r="J46" s="296"/>
      <c r="K46" s="287" t="n">
        <f aca="false">K47*$D$46</f>
        <v>39578.106</v>
      </c>
      <c r="L46" s="287" t="n">
        <f aca="false">L47*$D$46</f>
        <v>158312.424</v>
      </c>
      <c r="M46" s="287" t="n">
        <f aca="false">M47*$D$46</f>
        <v>158312.424</v>
      </c>
      <c r="N46" s="287" t="n">
        <f aca="false">N47*$D$46</f>
        <v>39578.106</v>
      </c>
      <c r="O46" s="287"/>
      <c r="P46" s="287"/>
      <c r="Q46" s="287"/>
      <c r="R46" s="288"/>
      <c r="S46" s="289"/>
      <c r="U46" s="290" t="n">
        <f aca="false">SUM(F46:S46)</f>
        <v>395781.06</v>
      </c>
      <c r="V46" s="0" t="n">
        <f aca="false">U46-D46</f>
        <v>0</v>
      </c>
    </row>
    <row r="47" customFormat="false" ht="15" hidden="false" customHeight="false" outlineLevel="0" collapsed="false">
      <c r="B47" s="284"/>
      <c r="C47" s="281"/>
      <c r="D47" s="285"/>
      <c r="E47" s="291"/>
      <c r="F47" s="296"/>
      <c r="G47" s="296"/>
      <c r="H47" s="296"/>
      <c r="I47" s="296"/>
      <c r="J47" s="296"/>
      <c r="K47" s="292" t="n">
        <v>0.1</v>
      </c>
      <c r="L47" s="292" t="n">
        <v>0.4</v>
      </c>
      <c r="M47" s="292" t="n">
        <v>0.4</v>
      </c>
      <c r="N47" s="292" t="n">
        <v>0.1</v>
      </c>
      <c r="O47" s="292"/>
      <c r="P47" s="292"/>
      <c r="Q47" s="292"/>
      <c r="R47" s="293"/>
      <c r="S47" s="294"/>
      <c r="U47" s="295" t="n">
        <f aca="false">SUM(F47:S47)</f>
        <v>1</v>
      </c>
    </row>
    <row r="48" customFormat="false" ht="15" hidden="false" customHeight="false" outlineLevel="0" collapsed="false">
      <c r="B48" s="284" t="n">
        <v>19</v>
      </c>
      <c r="C48" s="281" t="str">
        <f aca="false">VLOOKUP(B48,'ORC. SINTÉTICO'!B:K,4,FALSE())</f>
        <v>DADOS E VOZ</v>
      </c>
      <c r="D48" s="285" t="n">
        <f aca="false">VLOOKUP(B48,'ORC. SINTÉTICO'!B:K,9,FALSE())</f>
        <v>74904.26</v>
      </c>
      <c r="E48" s="286" t="n">
        <f aca="false">D48/$D$56</f>
        <v>0.00686818162911125</v>
      </c>
      <c r="F48" s="296"/>
      <c r="G48" s="296"/>
      <c r="H48" s="296"/>
      <c r="I48" s="296"/>
      <c r="J48" s="287" t="n">
        <f aca="false">J49*$D$48</f>
        <v>7490.426</v>
      </c>
      <c r="K48" s="287" t="n">
        <f aca="false">K49*$D$48</f>
        <v>7490.426</v>
      </c>
      <c r="L48" s="287" t="n">
        <f aca="false">L49*$D$48</f>
        <v>11235.639</v>
      </c>
      <c r="M48" s="287" t="n">
        <f aca="false">M49*$D$48</f>
        <v>11235.639</v>
      </c>
      <c r="N48" s="287" t="n">
        <f aca="false">N49*$D$48</f>
        <v>11235.639</v>
      </c>
      <c r="O48" s="287" t="n">
        <f aca="false">O49*$D$48</f>
        <v>11235.639</v>
      </c>
      <c r="P48" s="287" t="n">
        <f aca="false">P49*$D$48</f>
        <v>7490.426</v>
      </c>
      <c r="Q48" s="287" t="n">
        <f aca="false">Q49*$D$48</f>
        <v>7490.426</v>
      </c>
      <c r="R48" s="288"/>
      <c r="S48" s="298"/>
      <c r="U48" s="0" t="n">
        <f aca="false">SUM(F48:S48)</f>
        <v>74904.26</v>
      </c>
      <c r="V48" s="0" t="n">
        <f aca="false">U48-D48</f>
        <v>0</v>
      </c>
    </row>
    <row r="49" customFormat="false" ht="15" hidden="false" customHeight="false" outlineLevel="0" collapsed="false">
      <c r="B49" s="284"/>
      <c r="C49" s="281"/>
      <c r="D49" s="285"/>
      <c r="E49" s="291"/>
      <c r="F49" s="296"/>
      <c r="G49" s="296"/>
      <c r="H49" s="296"/>
      <c r="I49" s="296"/>
      <c r="J49" s="292" t="n">
        <v>0.1</v>
      </c>
      <c r="K49" s="292" t="n">
        <v>0.1</v>
      </c>
      <c r="L49" s="292" t="n">
        <v>0.15</v>
      </c>
      <c r="M49" s="292" t="n">
        <v>0.15</v>
      </c>
      <c r="N49" s="292" t="n">
        <v>0.15</v>
      </c>
      <c r="O49" s="292" t="n">
        <v>0.15</v>
      </c>
      <c r="P49" s="292" t="n">
        <v>0.1</v>
      </c>
      <c r="Q49" s="292" t="n">
        <v>0.1</v>
      </c>
      <c r="R49" s="293"/>
      <c r="S49" s="298"/>
      <c r="U49" s="295" t="n">
        <f aca="false">SUM(F49:S49)</f>
        <v>1</v>
      </c>
    </row>
    <row r="50" customFormat="false" ht="15" hidden="false" customHeight="false" outlineLevel="0" collapsed="false">
      <c r="B50" s="284" t="n">
        <v>20</v>
      </c>
      <c r="C50" s="281" t="str">
        <f aca="false">VLOOKUP(B50,'ORC. SINTÉTICO'!B:K,4,FALSE())</f>
        <v>URBANIZAÇÃO</v>
      </c>
      <c r="D50" s="285" t="n">
        <f aca="false">VLOOKUP(B50,'ORC. SINTÉTICO'!B:K,9,FALSE())</f>
        <v>402742.34</v>
      </c>
      <c r="E50" s="286" t="n">
        <f aca="false">D50/$D$56</f>
        <v>0.0369285744342615</v>
      </c>
      <c r="F50" s="296"/>
      <c r="G50" s="296"/>
      <c r="H50" s="296"/>
      <c r="I50" s="296"/>
      <c r="J50" s="296"/>
      <c r="K50" s="296"/>
      <c r="L50" s="296"/>
      <c r="M50" s="296"/>
      <c r="N50" s="296"/>
      <c r="O50" s="287" t="n">
        <f aca="false">O51*$D$50</f>
        <v>40274.234</v>
      </c>
      <c r="P50" s="287" t="n">
        <f aca="false">P51*$D$50</f>
        <v>40274.234</v>
      </c>
      <c r="Q50" s="287" t="n">
        <f aca="false">Q51*$D$50</f>
        <v>322193.872</v>
      </c>
      <c r="R50" s="297"/>
      <c r="S50" s="289"/>
      <c r="U50" s="290" t="n">
        <f aca="false">SUM(F50:S50)</f>
        <v>402742.34</v>
      </c>
      <c r="V50" s="0" t="n">
        <f aca="false">U50-D50</f>
        <v>0</v>
      </c>
    </row>
    <row r="51" customFormat="false" ht="15" hidden="false" customHeight="false" outlineLevel="0" collapsed="false">
      <c r="B51" s="284"/>
      <c r="C51" s="281"/>
      <c r="D51" s="285"/>
      <c r="E51" s="291"/>
      <c r="F51" s="296"/>
      <c r="G51" s="296"/>
      <c r="H51" s="296"/>
      <c r="I51" s="296"/>
      <c r="J51" s="296"/>
      <c r="K51" s="296"/>
      <c r="L51" s="296"/>
      <c r="M51" s="296"/>
      <c r="N51" s="296"/>
      <c r="O51" s="292" t="n">
        <v>0.1</v>
      </c>
      <c r="P51" s="292" t="n">
        <v>0.1</v>
      </c>
      <c r="Q51" s="292" t="n">
        <v>0.8</v>
      </c>
      <c r="R51" s="297"/>
      <c r="S51" s="294"/>
      <c r="U51" s="295" t="n">
        <f aca="false">SUM(F51:S51)</f>
        <v>1</v>
      </c>
    </row>
    <row r="52" customFormat="false" ht="15" hidden="false" customHeight="false" outlineLevel="0" collapsed="false">
      <c r="B52" s="284" t="n">
        <v>21</v>
      </c>
      <c r="C52" s="281" t="str">
        <f aca="false">VLOOKUP(B52,'ORC. SINTÉTICO'!B:K,4,FALSE())</f>
        <v>SERVIÇOS COMPLEMENTARES (LIMPEZA GERAL)</v>
      </c>
      <c r="D52" s="285" t="n">
        <f aca="false">VLOOKUP(B52,'ORC. SINTÉTICO'!B:K,9,FALSE())</f>
        <v>17957.31</v>
      </c>
      <c r="E52" s="286" t="n">
        <f aca="false">D52/$D$56</f>
        <v>0.00164655610575761</v>
      </c>
      <c r="F52" s="287" t="n">
        <f aca="false">F53*$D$52</f>
        <v>897.8655</v>
      </c>
      <c r="G52" s="287" t="n">
        <f aca="false">G53*$D$52</f>
        <v>897.8655</v>
      </c>
      <c r="H52" s="287" t="n">
        <f aca="false">H53*$D$52</f>
        <v>897.8655</v>
      </c>
      <c r="I52" s="287" t="n">
        <f aca="false">I53*$D$52</f>
        <v>897.8655</v>
      </c>
      <c r="J52" s="287" t="n">
        <f aca="false">J53*$D$52</f>
        <v>897.8655</v>
      </c>
      <c r="K52" s="287" t="n">
        <f aca="false">K53*$D$52</f>
        <v>897.8655</v>
      </c>
      <c r="L52" s="287" t="n">
        <f aca="false">L53*$D$52</f>
        <v>897.8655</v>
      </c>
      <c r="M52" s="287" t="n">
        <f aca="false">M53*$D$52</f>
        <v>897.8655</v>
      </c>
      <c r="N52" s="287" t="n">
        <f aca="false">N53*$D$52</f>
        <v>897.8655</v>
      </c>
      <c r="O52" s="287" t="n">
        <f aca="false">O53*$D$52</f>
        <v>897.8655</v>
      </c>
      <c r="P52" s="287" t="n">
        <f aca="false">P53*$D$52</f>
        <v>897.8655</v>
      </c>
      <c r="Q52" s="287" t="n">
        <f aca="false">Q53*$D$52</f>
        <v>8080.7895</v>
      </c>
      <c r="R52" s="297"/>
      <c r="S52" s="298"/>
      <c r="U52" s="0" t="n">
        <f aca="false">SUM(F52:S52)</f>
        <v>17957.31</v>
      </c>
      <c r="V52" s="0" t="n">
        <f aca="false">U52-D52</f>
        <v>0</v>
      </c>
    </row>
    <row r="53" customFormat="false" ht="15" hidden="false" customHeight="false" outlineLevel="0" collapsed="false">
      <c r="B53" s="284"/>
      <c r="C53" s="281"/>
      <c r="D53" s="285"/>
      <c r="E53" s="286"/>
      <c r="F53" s="292" t="n">
        <v>0.05</v>
      </c>
      <c r="G53" s="292" t="n">
        <v>0.05</v>
      </c>
      <c r="H53" s="292" t="n">
        <v>0.05</v>
      </c>
      <c r="I53" s="292" t="n">
        <v>0.05</v>
      </c>
      <c r="J53" s="292" t="n">
        <v>0.05</v>
      </c>
      <c r="K53" s="292" t="n">
        <v>0.05</v>
      </c>
      <c r="L53" s="292" t="n">
        <v>0.05</v>
      </c>
      <c r="M53" s="292" t="n">
        <v>0.05</v>
      </c>
      <c r="N53" s="292" t="n">
        <v>0.05</v>
      </c>
      <c r="O53" s="292" t="n">
        <v>0.05</v>
      </c>
      <c r="P53" s="292" t="n">
        <v>0.05</v>
      </c>
      <c r="Q53" s="292" t="n">
        <v>0.45</v>
      </c>
      <c r="R53" s="297"/>
      <c r="S53" s="298"/>
      <c r="U53" s="295" t="n">
        <f aca="false">SUM(F53:S53)</f>
        <v>1</v>
      </c>
    </row>
    <row r="54" customFormat="false" ht="15" hidden="false" customHeight="false" outlineLevel="0" collapsed="false">
      <c r="B54" s="284" t="n">
        <v>22</v>
      </c>
      <c r="C54" s="281" t="str">
        <f aca="false">VLOOKUP(B54,'ORC. SINTÉTICO'!B:K,4,FALSE())</f>
        <v>ATUALIZAÇÃO - PROJETO ELÉTRICO - GPPE</v>
      </c>
      <c r="D54" s="285" t="n">
        <f aca="false">VLOOKUP(B54,'ORC. SINTÉTICO'!B:K,9,FALSE())</f>
        <v>521825.8</v>
      </c>
      <c r="E54" s="286" t="n">
        <f aca="false">D54/$D$56</f>
        <v>0.047847670788768</v>
      </c>
      <c r="F54" s="296"/>
      <c r="G54" s="296"/>
      <c r="H54" s="287" t="n">
        <f aca="false">H55*$D$54</f>
        <v>26091.29</v>
      </c>
      <c r="I54" s="287" t="n">
        <f aca="false">I55*$D$54</f>
        <v>26091.29</v>
      </c>
      <c r="J54" s="287" t="n">
        <f aca="false">J55*$D$54</f>
        <v>26091.29</v>
      </c>
      <c r="K54" s="287" t="n">
        <f aca="false">K55*$D$54</f>
        <v>26091.29</v>
      </c>
      <c r="L54" s="287" t="n">
        <f aca="false">L55*$D$54</f>
        <v>52182.58</v>
      </c>
      <c r="M54" s="287" t="n">
        <f aca="false">M55*$D$54</f>
        <v>52182.58</v>
      </c>
      <c r="N54" s="287" t="n">
        <f aca="false">N55*$D$54</f>
        <v>52182.58</v>
      </c>
      <c r="O54" s="287" t="n">
        <f aca="false">O55*$D$54</f>
        <v>78273.87</v>
      </c>
      <c r="P54" s="287" t="n">
        <f aca="false">P55*$D$54</f>
        <v>99146.902</v>
      </c>
      <c r="Q54" s="287" t="n">
        <f aca="false">Q55*$D$54</f>
        <v>83492.128</v>
      </c>
      <c r="R54" s="288"/>
      <c r="S54" s="289"/>
      <c r="U54" s="290" t="n">
        <f aca="false">SUM(F54:S54)</f>
        <v>521825.8</v>
      </c>
      <c r="V54" s="0" t="n">
        <f aca="false">U54-D54</f>
        <v>0</v>
      </c>
    </row>
    <row r="55" customFormat="false" ht="15" hidden="false" customHeight="false" outlineLevel="0" collapsed="false">
      <c r="B55" s="284"/>
      <c r="C55" s="281"/>
      <c r="D55" s="285"/>
      <c r="E55" s="286"/>
      <c r="F55" s="296"/>
      <c r="G55" s="296"/>
      <c r="H55" s="292" t="n">
        <v>0.05</v>
      </c>
      <c r="I55" s="292" t="n">
        <v>0.05</v>
      </c>
      <c r="J55" s="292" t="n">
        <v>0.05</v>
      </c>
      <c r="K55" s="292" t="n">
        <v>0.05</v>
      </c>
      <c r="L55" s="292" t="n">
        <v>0.1</v>
      </c>
      <c r="M55" s="292" t="n">
        <v>0.1</v>
      </c>
      <c r="N55" s="292" t="n">
        <v>0.1</v>
      </c>
      <c r="O55" s="292" t="n">
        <v>0.15</v>
      </c>
      <c r="P55" s="292" t="n">
        <v>0.19</v>
      </c>
      <c r="Q55" s="292" t="n">
        <v>0.16</v>
      </c>
      <c r="R55" s="293"/>
      <c r="S55" s="294"/>
      <c r="U55" s="295" t="n">
        <f aca="false">SUM(F55:S55)</f>
        <v>1</v>
      </c>
    </row>
    <row r="56" customFormat="false" ht="15" hidden="false" customHeight="false" outlineLevel="0" collapsed="false">
      <c r="B56" s="275" t="s">
        <v>138</v>
      </c>
      <c r="C56" s="275"/>
      <c r="D56" s="299" t="n">
        <f aca="false">SUM(D12:D55)</f>
        <v>10905981.24</v>
      </c>
      <c r="E56" s="278" t="e">
        <f aca="false">SUM(E12,E14,E16,E18,E20,E22,E24,E26,E28,E30,E32,E34,E36,E40,E42,E44,E46,E48,E50,E52,E38,E54,#REF!)</f>
        <v>#REF!</v>
      </c>
      <c r="F56" s="299" t="n">
        <f aca="false">SUM(F12,F14,F16,F18,F20,F22,F24,F26,F28,F30,F32,F34,F36,F40,F42,F44,F46,F48,F50,F52,F38,F54)</f>
        <v>405517.3209</v>
      </c>
      <c r="G56" s="299" t="n">
        <f aca="false">SUM(G12,G14,G16,G18,G20,G22,G24,G26,G28,G30,G32,G34,G36,G40,G42,G44,G46,G48,G50,G52,G38,G54)</f>
        <v>426746.15165</v>
      </c>
      <c r="H56" s="299" t="n">
        <f aca="false">SUM(H12,H14,H16,H18,H20,H22,H24,H26,H28,H30,H32,H34,H36,H40,H42,H44,H46,H48,H50,H52,H38,H54)</f>
        <v>618516.75565</v>
      </c>
      <c r="I56" s="299" t="n">
        <f aca="false">SUM(I12,I14,I16,I18,I20,I22,I24,I26,I28,I30,I32,I34,I36,I40,I42,I44,I46,I48,I50,I52,I38,I54)</f>
        <v>805873.85815</v>
      </c>
      <c r="J56" s="299" t="n">
        <f aca="false">SUM(J12,J14,J16,J18,J20,J22,J24,J26,J28,J30,J32,J34,J36,J40,J42,J44,J46,J48,J50,J52,J38,J54)</f>
        <v>890629.74915</v>
      </c>
      <c r="K56" s="299" t="n">
        <f aca="false">SUM(K12,K14,K16,K18,K20,K22,K24,K26,K28,K30,K32,K34,K36,K40,K42,K44,K46,K48,K50,K52,K38,K54)</f>
        <v>1016774.23765</v>
      </c>
      <c r="L56" s="299" t="n">
        <f aca="false">SUM(L12,L14,L16,L18,L20,L22,L24,L26,L28,L30,L32,L34,L36,L40,L42,L44,L46,L48,L50,L52,L38,L54)</f>
        <v>1449370.64315</v>
      </c>
      <c r="M56" s="299" t="n">
        <f aca="false">SUM(M12,M14,M16,M18,M20,M22,M24,M26,M28,M30,M32,M34,M36,M40,M42,M44,M46,M48,M50,M52,M38,M54)</f>
        <v>1510264.64315</v>
      </c>
      <c r="N56" s="299" t="n">
        <f aca="false">SUM(N12,N14,N16,N18,N20,N22,N24,N26,N28,N30,N32,N34,N36,N40,N42,N44,N46,N48,N50,N52,N38,N54)</f>
        <v>1127656.16365</v>
      </c>
      <c r="O56" s="299" t="n">
        <f aca="false">SUM(O12,O14,O16,O18,O20,O22,O24,O26,O28,O30,O32,O34,O36,O40,O42,O44,O46,O48,O50,O52,O38,O54)</f>
        <v>701674.46665</v>
      </c>
      <c r="P56" s="299" t="n">
        <f aca="false">SUM(P12,P14,P16,P18,P20,P22,P24,P26,P28,P30,P32,P34,P36,P40,P42,P44,P46,P48,P50,P52,P38,P54)</f>
        <v>851446.65735</v>
      </c>
      <c r="Q56" s="299" t="n">
        <f aca="false">SUM(Q12,Q14,Q16,Q18,Q20,Q22,Q24,Q26,Q28,Q30,Q32,Q34,Q36,Q40,Q42,Q44,Q46,Q48,Q50,Q52,Q38,Q54)</f>
        <v>1101510.5929</v>
      </c>
      <c r="R56" s="300"/>
      <c r="S56" s="301"/>
      <c r="U56" s="302" t="n">
        <f aca="false">SUM(F56:S56)</f>
        <v>10905981.24</v>
      </c>
    </row>
    <row r="57" customFormat="false" ht="15" hidden="false" customHeight="false" outlineLevel="0" collapsed="false">
      <c r="F57" s="303" t="n">
        <f aca="false">F56/$D$56</f>
        <v>0.0371830202139611</v>
      </c>
      <c r="G57" s="303" t="n">
        <f aca="false">G56/$D$56</f>
        <v>0.0391295512305503</v>
      </c>
      <c r="H57" s="303" t="n">
        <f aca="false">H56/$D$56</f>
        <v>0.056713535631389</v>
      </c>
      <c r="I57" s="303" t="n">
        <f aca="false">I56/$D$56</f>
        <v>0.0738928337043426</v>
      </c>
      <c r="J57" s="303" t="n">
        <f aca="false">J56/$D$56</f>
        <v>0.081664339003576</v>
      </c>
      <c r="K57" s="303" t="n">
        <f aca="false">K56/$D$56</f>
        <v>0.0932308808601985</v>
      </c>
      <c r="L57" s="303" t="n">
        <f aca="false">L56/$D$56</f>
        <v>0.132896858270224</v>
      </c>
      <c r="M57" s="303" t="n">
        <f aca="false">M56/$D$56</f>
        <v>0.138480399875509</v>
      </c>
      <c r="N57" s="303" t="n">
        <f aca="false">N56/$D$56</f>
        <v>0.103397955565344</v>
      </c>
      <c r="O57" s="303" t="n">
        <f aca="false">O56/$D$56</f>
        <v>0.0643384993251648</v>
      </c>
      <c r="P57" s="303" t="n">
        <f aca="false">P56/$D$56</f>
        <v>0.0780715314480038</v>
      </c>
      <c r="Q57" s="303" t="n">
        <f aca="false">Q56/$D$56</f>
        <v>0.101000594871737</v>
      </c>
      <c r="R57" s="304"/>
      <c r="S57" s="305"/>
    </row>
    <row r="58" customFormat="false" ht="14.25" hidden="false" customHeight="false" outlineLevel="0" collapsed="false">
      <c r="C58" s="306" t="s">
        <v>2132</v>
      </c>
    </row>
    <row r="59" customFormat="false" ht="14.25" hidden="false" customHeight="false" outlineLevel="0" collapsed="false">
      <c r="C59" s="307" t="s">
        <v>2133</v>
      </c>
    </row>
    <row r="63" customFormat="false" ht="15" hidden="false" customHeight="false" outlineLevel="0" collapsed="false">
      <c r="B63" s="0" t="n">
        <v>1</v>
      </c>
      <c r="C63" s="0" t="str">
        <f aca="false">VLOOKUP(B63,B:D,2,FALSE())</f>
        <v>SERVIÇOS PRELIMINARES E INDIRETOS</v>
      </c>
      <c r="D63" s="308" t="n">
        <f aca="false">VLOOKUP(B63,B:D,3,FALSE())</f>
        <v>541761.49</v>
      </c>
    </row>
    <row r="64" customFormat="false" ht="15" hidden="false" customHeight="false" outlineLevel="0" collapsed="false">
      <c r="B64" s="0" t="n">
        <v>2</v>
      </c>
      <c r="C64" s="0" t="str">
        <f aca="false">VLOOKUP(B64,B:D,2,FALSE())</f>
        <v>FUNDAÇÃO</v>
      </c>
      <c r="D64" s="308" t="n">
        <f aca="false">VLOOKUP(B64,B:D,3,FALSE())</f>
        <v>1012449.4</v>
      </c>
    </row>
    <row r="65" customFormat="false" ht="15" hidden="false" customHeight="false" outlineLevel="0" collapsed="false">
      <c r="B65" s="0" t="n">
        <v>3</v>
      </c>
      <c r="C65" s="0" t="str">
        <f aca="false">VLOOKUP(B65,B:D,2,FALSE())</f>
        <v>ESTRUTURA</v>
      </c>
      <c r="D65" s="308" t="n">
        <f aca="false">VLOOKUP(B65,B:D,3,FALSE())</f>
        <v>2605036.15</v>
      </c>
    </row>
    <row r="66" customFormat="false" ht="15" hidden="false" customHeight="false" outlineLevel="0" collapsed="false">
      <c r="B66" s="0" t="n">
        <v>4</v>
      </c>
      <c r="C66" s="0" t="str">
        <f aca="false">VLOOKUP(B66,B:D,2,FALSE())</f>
        <v>ALVENARIA, VEDAÇÕES E DIVISÓRIAS</v>
      </c>
      <c r="D66" s="308" t="n">
        <f aca="false">VLOOKUP(B66,B:D,3,FALSE())</f>
        <v>571052.95</v>
      </c>
    </row>
    <row r="67" customFormat="false" ht="15" hidden="false" customHeight="false" outlineLevel="0" collapsed="false">
      <c r="B67" s="0" t="n">
        <v>5</v>
      </c>
      <c r="C67" s="0" t="str">
        <f aca="false">VLOOKUP(B67,B:D,2,FALSE())</f>
        <v>COBERTURA</v>
      </c>
      <c r="D67" s="308" t="n">
        <f aca="false">VLOOKUP(B67,B:D,3,FALSE())</f>
        <v>707826.4</v>
      </c>
    </row>
    <row r="68" customFormat="false" ht="15" hidden="false" customHeight="false" outlineLevel="0" collapsed="false">
      <c r="B68" s="0" t="n">
        <v>6</v>
      </c>
      <c r="C68" s="0" t="str">
        <f aca="false">VLOOKUP(B68,B:D,2,FALSE())</f>
        <v>COMPARTIMENTO RESERVATÓRIO (ALVENARIA E ACABAMENTOS)</v>
      </c>
      <c r="D68" s="308" t="n">
        <f aca="false">VLOOKUP(B68,B:D,3,FALSE())</f>
        <v>17338.07</v>
      </c>
    </row>
    <row r="69" customFormat="false" ht="15" hidden="false" customHeight="false" outlineLevel="0" collapsed="false">
      <c r="B69" s="0" t="n">
        <v>7</v>
      </c>
      <c r="C69" s="0" t="str">
        <f aca="false">VLOOKUP(B69,B:D,2,FALSE())</f>
        <v>ESQUADRIAS E GUARDA-CORPOS</v>
      </c>
      <c r="D69" s="308" t="n">
        <f aca="false">VLOOKUP(B69,B:D,3,FALSE())</f>
        <v>754146.81</v>
      </c>
    </row>
    <row r="70" customFormat="false" ht="15" hidden="false" customHeight="false" outlineLevel="0" collapsed="false">
      <c r="B70" s="0" t="n">
        <v>8</v>
      </c>
      <c r="C70" s="0" t="str">
        <f aca="false">VLOOKUP(B70,B:D,2,FALSE())</f>
        <v>REVESTIMENTO DE PAREDE</v>
      </c>
      <c r="D70" s="308" t="n">
        <f aca="false">VLOOKUP(B70,B:D,3,FALSE())</f>
        <v>273332.04</v>
      </c>
    </row>
    <row r="71" customFormat="false" ht="15" hidden="false" customHeight="false" outlineLevel="0" collapsed="false">
      <c r="B71" s="0" t="n">
        <v>9</v>
      </c>
      <c r="C71" s="0" t="str">
        <f aca="false">VLOOKUP(B71,B:D,2,FALSE())</f>
        <v>REVESTIMENTO DE PISO INTERNO</v>
      </c>
      <c r="D71" s="308" t="n">
        <f aca="false">VLOOKUP(B71,B:D,3,FALSE())</f>
        <v>562686.42</v>
      </c>
    </row>
    <row r="72" customFormat="false" ht="15" hidden="false" customHeight="false" outlineLevel="0" collapsed="false">
      <c r="B72" s="0" t="n">
        <v>10</v>
      </c>
      <c r="C72" s="0" t="str">
        <f aca="false">VLOOKUP(B72,B:D,2,FALSE())</f>
        <v>REVESTIMENTO DE PISO EXTERNO</v>
      </c>
      <c r="D72" s="308" t="n">
        <f aca="false">VLOOKUP(B72,B:D,3,FALSE())</f>
        <v>413536.25</v>
      </c>
    </row>
    <row r="73" customFormat="false" ht="15" hidden="false" customHeight="false" outlineLevel="0" collapsed="false">
      <c r="B73" s="0" t="n">
        <v>11</v>
      </c>
      <c r="C73" s="0" t="str">
        <f aca="false">VLOOKUP(B73,B:D,2,FALSE())</f>
        <v>REVESTIMENTO DE TETO</v>
      </c>
      <c r="D73" s="308" t="n">
        <f aca="false">VLOOKUP(B73,B:D,3,FALSE())</f>
        <v>200244.31</v>
      </c>
    </row>
    <row r="74" customFormat="false" ht="15" hidden="false" customHeight="false" outlineLevel="0" collapsed="false">
      <c r="B74" s="0" t="n">
        <v>12</v>
      </c>
      <c r="C74" s="0" t="str">
        <f aca="false">VLOOKUP(B74,B:D,2,FALSE())</f>
        <v>FACHADA</v>
      </c>
      <c r="D74" s="308" t="n">
        <f aca="false">VLOOKUP(B74,B:D,3,FALSE())</f>
        <v>44220.89</v>
      </c>
    </row>
    <row r="75" customFormat="false" ht="15" hidden="false" customHeight="false" outlineLevel="0" collapsed="false">
      <c r="B75" s="0" t="n">
        <v>13</v>
      </c>
      <c r="C75" s="0" t="str">
        <f aca="false">VLOOKUP(B75,B:D,2,FALSE())</f>
        <v>PINTURA</v>
      </c>
      <c r="D75" s="308" t="n">
        <f aca="false">VLOOKUP(B75,B:D,3,FALSE())</f>
        <v>387023.46</v>
      </c>
    </row>
    <row r="76" customFormat="false" ht="15" hidden="false" customHeight="false" outlineLevel="0" collapsed="false">
      <c r="B76" s="0" t="n">
        <v>14</v>
      </c>
      <c r="C76" s="0" t="str">
        <f aca="false">VLOOKUP(B76,B:D,2,FALSE())</f>
        <v>MARMORARIA</v>
      </c>
      <c r="D76" s="308" t="n">
        <f aca="false">VLOOKUP(B76,B:D,3,FALSE())</f>
        <v>69966.9</v>
      </c>
    </row>
    <row r="77" customFormat="false" ht="15" hidden="false" customHeight="false" outlineLevel="0" collapsed="false">
      <c r="B77" s="0" t="n">
        <v>15</v>
      </c>
      <c r="C77" s="0" t="str">
        <f aca="false">VLOOKUP(B77,B:D,2,FALSE())</f>
        <v>LOUÇAS, METAIS E ACESSÓRIOS</v>
      </c>
      <c r="D77" s="308" t="n">
        <f aca="false">VLOOKUP(B77,B:D,3,FALSE())</f>
        <v>153149.27</v>
      </c>
    </row>
    <row r="78" customFormat="false" ht="15" hidden="false" customHeight="false" outlineLevel="0" collapsed="false">
      <c r="B78" s="0" t="n">
        <v>16</v>
      </c>
      <c r="C78" s="0" t="str">
        <f aca="false">VLOOKUP(B78,B:D,2,FALSE())</f>
        <v>INSTALAÇÕES HIDROSSANITÁRIAS E PPCI</v>
      </c>
      <c r="D78" s="308" t="n">
        <f aca="false">VLOOKUP(B78,B:D,3,FALSE())</f>
        <v>470449.53</v>
      </c>
    </row>
    <row r="79" customFormat="false" ht="15" hidden="false" customHeight="false" outlineLevel="0" collapsed="false">
      <c r="B79" s="0" t="n">
        <v>17</v>
      </c>
      <c r="C79" s="0" t="str">
        <f aca="false">VLOOKUP(B79,B:D,2,FALSE())</f>
        <v>INSTALAÇÕES ELÉTRICAS</v>
      </c>
      <c r="D79" s="308" t="n">
        <f aca="false">VLOOKUP(B79,B:D,3,FALSE())</f>
        <v>708550.13</v>
      </c>
    </row>
    <row r="80" customFormat="false" ht="15" hidden="false" customHeight="false" outlineLevel="0" collapsed="false">
      <c r="B80" s="0" t="n">
        <v>18</v>
      </c>
      <c r="C80" s="0" t="str">
        <f aca="false">VLOOKUP(B80,B:D,2,FALSE())</f>
        <v>CLIMATIZAÇÃO</v>
      </c>
      <c r="D80" s="308" t="n">
        <f aca="false">VLOOKUP(B80,B:D,3,FALSE())</f>
        <v>395781.06</v>
      </c>
    </row>
    <row r="81" customFormat="false" ht="15" hidden="false" customHeight="false" outlineLevel="0" collapsed="false">
      <c r="B81" s="0" t="n">
        <v>19</v>
      </c>
      <c r="C81" s="0" t="str">
        <f aca="false">VLOOKUP(B81,B:D,2,FALSE())</f>
        <v>DADOS E VOZ</v>
      </c>
      <c r="D81" s="308" t="n">
        <f aca="false">VLOOKUP(B81,B:D,3,FALSE())</f>
        <v>74904.26</v>
      </c>
    </row>
    <row r="82" customFormat="false" ht="15" hidden="false" customHeight="false" outlineLevel="0" collapsed="false">
      <c r="B82" s="0" t="n">
        <v>20</v>
      </c>
      <c r="C82" s="0" t="str">
        <f aca="false">VLOOKUP(B82,B:D,2,FALSE())</f>
        <v>URBANIZAÇÃO</v>
      </c>
      <c r="D82" s="308" t="n">
        <f aca="false">VLOOKUP(B82,B:D,3,FALSE())</f>
        <v>402742.34</v>
      </c>
    </row>
    <row r="83" customFormat="false" ht="15" hidden="false" customHeight="false" outlineLevel="0" collapsed="false">
      <c r="B83" s="0" t="n">
        <v>21</v>
      </c>
      <c r="C83" s="0" t="str">
        <f aca="false">VLOOKUP(B83,B:D,2,FALSE())</f>
        <v>SERVIÇOS COMPLEMENTARES (LIMPEZA GERAL)</v>
      </c>
      <c r="D83" s="308" t="n">
        <f aca="false">VLOOKUP(B83,B:D,3,FALSE())</f>
        <v>17957.31</v>
      </c>
    </row>
    <row r="84" customFormat="false" ht="15" hidden="false" customHeight="false" outlineLevel="0" collapsed="false">
      <c r="B84" s="0" t="n">
        <v>22</v>
      </c>
      <c r="C84" s="0" t="str">
        <f aca="false">VLOOKUP(B84,B:D,2,FALSE())</f>
        <v>ATUALIZAÇÃO - PROJETO ELÉTRICO - GPPE</v>
      </c>
      <c r="D84" s="308" t="n">
        <f aca="false">VLOOKUP(B84,B:D,3,FALSE())</f>
        <v>521825.8</v>
      </c>
    </row>
    <row r="85" customFormat="false" ht="15" hidden="false" customHeight="false" outlineLevel="0" collapsed="false">
      <c r="C85" s="309" t="s">
        <v>138</v>
      </c>
      <c r="D85" s="308" t="n">
        <f aca="false">SUM(D63:D84)</f>
        <v>10905981.24</v>
      </c>
    </row>
  </sheetData>
  <sheetProtection algorithmName="SHA-512" hashValue="KAaptoknnM++hLYDwOb0frMk2NJb3Qu0e8R3bC7eJOpt6m364eSdBhKA0UKKtRiyUoFWMB81UCIjgqJYX+4cqg==" saltValue="Zk27RFdv9hI+N5xlg0AVPQ==" spinCount="100000" sheet="true" objects="true" scenarios="true"/>
  <mergeCells count="4">
    <mergeCell ref="B2:E6"/>
    <mergeCell ref="G4:I4"/>
    <mergeCell ref="G5:J5"/>
    <mergeCell ref="B56:C56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d1913f4-eb67-4ce4-bc33-692ad237a14e" xsi:nil="true"/>
    <lcf76f155ced4ddcb4097134ff3c332f xmlns="77f2289b-328e-41ee-863f-89012ddc927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7BA4F9D70754345ABE71C200CF16679" ma:contentTypeVersion="12" ma:contentTypeDescription="Crie um novo documento." ma:contentTypeScope="" ma:versionID="cb0f1affdb1f959b01f1aaff93f04663">
  <xsd:schema xmlns:xsd="http://www.w3.org/2001/XMLSchema" xmlns:xs="http://www.w3.org/2001/XMLSchema" xmlns:p="http://schemas.microsoft.com/office/2006/metadata/properties" xmlns:ns2="77f2289b-328e-41ee-863f-89012ddc9275" xmlns:ns3="ad1913f4-eb67-4ce4-bc33-692ad237a14e" targetNamespace="http://schemas.microsoft.com/office/2006/metadata/properties" ma:root="true" ma:fieldsID="fb551744bb1fb0aca71e44bed1c5ce18" ns2:_="" ns3:_="">
    <xsd:import namespace="77f2289b-328e-41ee-863f-89012ddc9275"/>
    <xsd:import namespace="ad1913f4-eb67-4ce4-bc33-692ad237a1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f2289b-328e-41ee-863f-89012ddc92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Marcações de imagem" ma:readOnly="false" ma:fieldId="{5cf76f15-5ced-4ddc-b409-7134ff3c332f}" ma:taxonomyMulti="true" ma:sspId="08562b07-c12b-440e-8652-dcaac954a86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1913f4-eb67-4ce4-bc33-692ad237a14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c19ad5a-c81a-448e-95c6-c5a9d5698572}" ma:internalName="TaxCatchAll" ma:showField="CatchAllData" ma:web="ad1913f4-eb67-4ce4-bc33-692ad237a1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29A2A9-D898-4D5E-B770-7741ED72D01D}">
  <ds:schemaRefs>
    <ds:schemaRef ds:uri="http://schemas.microsoft.com/office/2006/metadata/properties"/>
    <ds:schemaRef ds:uri="http://schemas.microsoft.com/office/infopath/2007/PartnerControls"/>
    <ds:schemaRef ds:uri="ad1913f4-eb67-4ce4-bc33-692ad237a14e"/>
    <ds:schemaRef ds:uri="77f2289b-328e-41ee-863f-89012ddc9275"/>
  </ds:schemaRefs>
</ds:datastoreItem>
</file>

<file path=customXml/itemProps2.xml><?xml version="1.0" encoding="utf-8"?>
<ds:datastoreItem xmlns:ds="http://schemas.openxmlformats.org/officeDocument/2006/customXml" ds:itemID="{757E78B3-25F8-4B49-8931-ED9CD58F06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f2289b-328e-41ee-863f-89012ddc9275"/>
    <ds:schemaRef ds:uri="ad1913f4-eb67-4ce4-bc33-692ad237a1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D91274-2DB3-41AA-BD21-A16D2128FB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2024-03-24T14:34:26Z</dcterms:created>
  <dc:creator>Thais Pellaquim</dc:creator>
  <dc:description/>
  <dc:language>pt-BR</dc:language>
  <cp:lastModifiedBy>Guilherme Valente Elias</cp:lastModifiedBy>
  <cp:lastPrinted>2026-03-17T13:16:58Z</cp:lastPrinted>
  <dcterms:modified xsi:type="dcterms:W3CDTF">2026-03-17T16:24:35Z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0x01010017BA4F9D70754345ABE71C200CF16679</vt:lpwstr>
  </property>
</Properties>
</file>