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drawings/drawing1.xml" ContentType="application/vnd.openxmlformats-officedocument.drawing+xml"/>
  <Override PartName="/xl/drawings/vmlDrawing1.vml" ContentType="application/vnd.openxmlformats-officedocument.vmlDrawing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comments1.xml" ContentType="application/vnd.openxmlformats-officedocument.spreadsheetml.comment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. Limpeza Publica" sheetId="1" state="visible" r:id="rId3"/>
    <sheet name="2.Encargos Sociais" sheetId="2" state="visible" r:id="rId4"/>
    <sheet name="3.CAGED" sheetId="3" state="visible" r:id="rId5"/>
    <sheet name="4.BDI" sheetId="4" state="visible" r:id="rId6"/>
    <sheet name="5. Depreciação" sheetId="5" state="visible" r:id="rId7"/>
    <sheet name="6.Remuneração de capital" sheetId="6" state="visible" r:id="rId8"/>
    <sheet name="Planilha7" sheetId="7" state="visible" r:id="rId9"/>
  </sheets>
  <definedNames>
    <definedName function="false" hidden="false" localSheetId="0" name="_xlnm.Print_Area" vbProcedure="false">'1. Limpeza Publica'!$A$1:$F$921</definedName>
    <definedName function="false" hidden="false" localSheetId="1" name="_xlnm.Print_Area" vbProcedure="false">'2.Encargos Sociais'!$A$1:$D$39</definedName>
    <definedName function="false" hidden="false" name="AbaDeprec" vbProcedure="false">'5. Depreciação'!$A$1</definedName>
    <definedName function="false" hidden="false" name="AbaRemun" vbProcedure="false">'6.Remuneração de capital'!$A$1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comments1.xml><?xml version="1.0" encoding="utf-8"?>
<comments xmlns="http://schemas.openxmlformats.org/spreadsheetml/2006/main" xmlns:xdr="http://schemas.openxmlformats.org/drawingml/2006/spreadsheetDrawing">
  <authors>
    <author>Autor desconhecido</author>
    <author>Clauber Bridi</author>
  </authors>
  <commentList>
    <comment ref="A4" authorId="1">
      <text>
        <r>
          <rPr>
            <sz val="10"/>
            <rFont val="Arial"/>
            <family val="2"/>
          </rPr>
          <t xml:space="preserve">Qualquer custo previsto no edital e não contemplado nesta planilha modelo deverá ser devidamente incluído
</t>
        </r>
      </text>
    </comment>
    <comment ref="A51" authorId="1">
      <text>
        <r>
          <rPr>
            <sz val="10"/>
            <rFont val="Arial"/>
            <family val="2"/>
          </rPr>
          <t xml:space="preserve">Cálculo do descanso semanal remunerado incidente sobre as horas extras habitualmente prestadas. Considerada a média de 63 feriados + domingos e 302 dias trabalhados por ano
</t>
        </r>
      </text>
    </comment>
    <comment ref="A65" authorId="1">
      <text>
        <r>
          <rPr>
            <sz val="10"/>
            <rFont val="Arial"/>
            <family val="2"/>
          </rPr>
          <t xml:space="preserve">Cálculo do descanso semanal remunerado incidente sobre as horas extras habitualmente prestadas. Considerada a média de 63 feriados + domingos e 302 dias trabalhados por ano
</t>
        </r>
      </text>
    </comment>
    <comment ref="A79" authorId="1">
      <text>
        <r>
          <rPr>
            <sz val="10"/>
            <rFont val="Arial"/>
            <family val="2"/>
          </rPr>
          <t xml:space="preserve">Cálculo do descanso semanal remunerado incidente sobre as horas extras habitualmente prestadas. Considerada a média de 63 feriados + domingos e 302 dias trabalhados por ano
</t>
        </r>
      </text>
    </comment>
    <comment ref="A93" authorId="1">
      <text>
        <r>
          <rPr>
            <sz val="10"/>
            <rFont val="Arial"/>
            <family val="2"/>
          </rPr>
          <t xml:space="preserve">Cálculo do descanso semanal remunerado incidente sobre as horas extras habitualmente prestadas. Considerada a média de 63 feriados + domingos e 302 dias trabalhados por ano
</t>
        </r>
      </text>
    </comment>
    <comment ref="A107" authorId="1">
      <text>
        <r>
          <rPr>
            <sz val="10"/>
            <rFont val="Arial"/>
            <family val="2"/>
          </rPr>
          <t xml:space="preserve">Cálculo do descanso semanal remunerado incidente sobre as horas extras habitualmente prestadas. Considerada a média de 63 feriados + domingos e 302 dias trabalhados por ano
</t>
        </r>
      </text>
    </comment>
    <comment ref="A121" authorId="1">
      <text>
        <r>
          <rPr>
            <sz val="10"/>
            <rFont val="Arial"/>
            <family val="2"/>
          </rPr>
          <t xml:space="preserve">Cálculo do descanso semanal remunerado incidente sobre as horas extras habitualmente prestadas. Considerada a média de 63 feriados + domingos e 302 dias trabalhados por ano
</t>
        </r>
      </text>
    </comment>
    <comment ref="A135" authorId="1">
      <text>
        <r>
          <rPr>
            <sz val="10"/>
            <rFont val="Arial"/>
            <family val="2"/>
          </rPr>
          <t xml:space="preserve">Cálculo do descanso semanal remunerado incidente sobre as horas extras habitualmente prestadas. Considerada a média de 63 feriados + domingos e 302 dias trabalhados por ano
</t>
        </r>
      </text>
    </comment>
    <comment ref="C49" authorId="1">
      <text>
        <r>
          <rPr>
            <sz val="10"/>
            <rFont val="Arial"/>
            <family val="2"/>
          </rPr>
          <t xml:space="preserve">Informar o número de horas extras trabalhadas nos domingos e feriados em horário diurno
</t>
        </r>
      </text>
    </comment>
    <comment ref="C50" authorId="1">
      <text>
        <r>
          <rPr>
            <sz val="10"/>
            <rFont val="Arial"/>
            <family val="2"/>
          </rPr>
          <t xml:space="preserve">Informar o número de horas extras trabalhadas em horário diurno de segunda a sábado 
</t>
        </r>
      </text>
    </comment>
    <comment ref="C57" authorId="1">
      <text>
        <r>
          <rPr>
            <sz val="10"/>
            <rFont val="Arial"/>
            <family val="2"/>
          </rPr>
          <t xml:space="preserve">Informar a quantidade de trabalhadores na função</t>
        </r>
      </text>
    </comment>
    <comment ref="C63" authorId="1">
      <text>
        <r>
          <rPr>
            <sz val="10"/>
            <rFont val="Arial"/>
            <family val="2"/>
          </rPr>
          <t xml:space="preserve">Informar o número de horas extras trabalhadas nos domingos e feriados em horário diurno
</t>
        </r>
      </text>
    </comment>
    <comment ref="C71" authorId="1">
      <text>
        <r>
          <rPr>
            <sz val="10"/>
            <rFont val="Arial"/>
            <family val="2"/>
          </rPr>
          <t xml:space="preserve">Informar a quantidade de trabalhadores na função</t>
        </r>
      </text>
    </comment>
    <comment ref="C77" authorId="1">
      <text>
        <r>
          <rPr>
            <sz val="10"/>
            <rFont val="Arial"/>
            <family val="2"/>
          </rPr>
          <t xml:space="preserve">Informar o número de horas extras trabalhadas nos domingos e feriados em horário diurno
</t>
        </r>
      </text>
    </comment>
    <comment ref="C78" authorId="1">
      <text>
        <r>
          <rPr>
            <sz val="10"/>
            <rFont val="Arial"/>
            <family val="2"/>
          </rPr>
          <t xml:space="preserve">Informar o número de horas extras trabalhadas em horário diurno de segunda a sábado 
</t>
        </r>
      </text>
    </comment>
    <comment ref="C85" authorId="1">
      <text>
        <r>
          <rPr>
            <sz val="10"/>
            <rFont val="Arial"/>
            <family val="2"/>
          </rPr>
          <t xml:space="preserve">Informar a quantidade de trabalhadores na função</t>
        </r>
      </text>
    </comment>
    <comment ref="C91" authorId="1">
      <text>
        <r>
          <rPr>
            <sz val="10"/>
            <rFont val="Arial"/>
            <family val="2"/>
          </rPr>
          <t xml:space="preserve">Informar o número de horas extras trabalhadas nos domingos e feriados em horário diurno
</t>
        </r>
      </text>
    </comment>
    <comment ref="C92" authorId="1">
      <text>
        <r>
          <rPr>
            <sz val="10"/>
            <rFont val="Arial"/>
            <family val="2"/>
          </rPr>
          <t xml:space="preserve">Informar o número de horas extras trabalhadas em horário diurno de segunda a sábado 
</t>
        </r>
      </text>
    </comment>
    <comment ref="C99" authorId="1">
      <text>
        <r>
          <rPr>
            <sz val="10"/>
            <rFont val="Arial"/>
            <family val="2"/>
          </rPr>
          <t xml:space="preserve">Informar a quantidade de trabalhadores na função</t>
        </r>
      </text>
    </comment>
    <comment ref="C105" authorId="1">
      <text>
        <r>
          <rPr>
            <sz val="10"/>
            <rFont val="Arial"/>
            <family val="2"/>
          </rPr>
          <t xml:space="preserve">Informar o número de horas extras trabalhadas nos domingos e feriados em horário diurno
</t>
        </r>
      </text>
    </comment>
    <comment ref="C106" authorId="1">
      <text>
        <r>
          <rPr>
            <sz val="10"/>
            <rFont val="Arial"/>
            <family val="2"/>
          </rPr>
          <t xml:space="preserve">Informar o número de horas extras trabalhadas em horário diurno de segunda a sábado 
</t>
        </r>
      </text>
    </comment>
    <comment ref="C113" authorId="1">
      <text>
        <r>
          <rPr>
            <sz val="10"/>
            <rFont val="Arial"/>
            <family val="2"/>
          </rPr>
          <t xml:space="preserve">Informar a quantidade de trabalhadores na função</t>
        </r>
      </text>
    </comment>
    <comment ref="C119" authorId="1">
      <text>
        <r>
          <rPr>
            <sz val="10"/>
            <rFont val="Arial"/>
            <family val="2"/>
          </rPr>
          <t xml:space="preserve">Informar o número de horas extras trabalhadas nos domingos e feriados em horário diurno
</t>
        </r>
      </text>
    </comment>
    <comment ref="C120" authorId="1">
      <text>
        <r>
          <rPr>
            <sz val="10"/>
            <rFont val="Arial"/>
            <family val="2"/>
          </rPr>
          <t xml:space="preserve">Informar o número de horas extras trabalhadas em horário diurno de segunda a sábado 
</t>
        </r>
      </text>
    </comment>
    <comment ref="C127" authorId="1">
      <text>
        <r>
          <rPr>
            <sz val="10"/>
            <rFont val="Arial"/>
            <family val="2"/>
          </rPr>
          <t xml:space="preserve">Informar a quantidade de trabalhadores na função</t>
        </r>
      </text>
    </comment>
    <comment ref="C133" authorId="1">
      <text>
        <r>
          <rPr>
            <sz val="10"/>
            <rFont val="Arial"/>
            <family val="2"/>
          </rPr>
          <t xml:space="preserve">Informar o número de horas extras trabalhadas nos domingos e feriados em horário diurno
</t>
        </r>
      </text>
    </comment>
    <comment ref="C134" authorId="1">
      <text>
        <r>
          <rPr>
            <sz val="10"/>
            <rFont val="Arial"/>
            <family val="2"/>
          </rPr>
          <t xml:space="preserve">Informar o número de horas extras trabalhadas em horário diurno de segunda a sábado 
</t>
        </r>
      </text>
    </comment>
    <comment ref="C141" authorId="1">
      <text>
        <r>
          <rPr>
            <sz val="10"/>
            <rFont val="Arial"/>
            <family val="2"/>
          </rPr>
          <t xml:space="preserve">Informar a quantidade de trabalhadores na função</t>
        </r>
      </text>
    </comment>
    <comment ref="C165" authorId="1">
      <text>
        <r>
          <rPr>
            <sz val="10"/>
            <rFont val="Arial"/>
            <family val="2"/>
          </rPr>
          <t xml:space="preserve">Informar o número médio de dias trabalhados por mês</t>
        </r>
      </text>
    </comment>
    <comment ref="C226" authorId="1">
      <text>
        <r>
          <rPr>
            <sz val="10"/>
            <rFont val="Arial"/>
            <family val="2"/>
          </rPr>
          <t xml:space="preserve">Informar a vida útil estimada para o caminhão, em anos</t>
        </r>
      </text>
    </comment>
    <comment ref="C227" authorId="1">
      <text>
        <r>
          <rPr>
            <sz val="10"/>
            <rFont val="Arial"/>
            <family val="2"/>
          </rPr>
          <t xml:space="preserve">Na elaboração do orçamento-base da licitação, informar 0 (zero). Na proposta da licitante, informar a idade do veículo proposto.</t>
        </r>
      </text>
    </comment>
    <comment ref="C231" authorId="1">
      <text>
        <r>
          <rPr>
            <sz val="10"/>
            <rFont val="Arial"/>
            <family val="2"/>
          </rPr>
          <t xml:space="preserve">Informar a quantidade de caminhões compactadores do respectivo modelo</t>
        </r>
      </text>
    </comment>
    <comment ref="E212" authorId="0">
      <text>
        <r>
          <rPr>
            <sz val="10"/>
            <rFont val="Arial"/>
            <family val="2"/>
          </rPr>
          <t xml:space="preserve">FORMULA: Linhas 209 a 211
 SOMENTE para 48 trab. corte de grama</t>
        </r>
      </text>
    </comment>
  </commentList>
</comments>
</file>

<file path=xl/sharedStrings.xml><?xml version="1.0" encoding="utf-8"?>
<sst xmlns="http://schemas.openxmlformats.org/spreadsheetml/2006/main" count="1656" uniqueCount="420">
  <si>
    <t xml:space="preserve">SERVIÇO DE LIMPEZA URBANA</t>
  </si>
  <si>
    <t xml:space="preserve">Planilha de Composição de Custos para instruir processo licitatório</t>
  </si>
  <si>
    <t xml:space="preserve">Orçamento Sintético</t>
  </si>
  <si>
    <t xml:space="preserve">Descrição do Item</t>
  </si>
  <si>
    <t xml:space="preserve">Custo (R$/mês)</t>
  </si>
  <si>
    <t xml:space="preserve">%</t>
  </si>
  <si>
    <t xml:space="preserve">PREÇO TOTAL MENSAL</t>
  </si>
  <si>
    <t xml:space="preserve">Quantitativos</t>
  </si>
  <si>
    <t xml:space="preserve">Mão-de-obra</t>
  </si>
  <si>
    <t xml:space="preserve">Quantidade</t>
  </si>
  <si>
    <t xml:space="preserve">Total de mão-de-obra (postos de trabalho)</t>
  </si>
  <si>
    <t xml:space="preserve">1. MÃO-DE-OBRA</t>
  </si>
  <si>
    <t xml:space="preserve">1.1.  TRABALHADOR DE SERVIÇO DE LIMPEZA E CONSERVAÇÃO DE ÁREAS PÚBLICAS - CBO  5142-25</t>
  </si>
  <si>
    <t xml:space="preserve">Discriminação</t>
  </si>
  <si>
    <t xml:space="preserve">Unidade</t>
  </si>
  <si>
    <t xml:space="preserve">Custo unitário</t>
  </si>
  <si>
    <t xml:space="preserve">Subtotal</t>
  </si>
  <si>
    <r>
      <rPr>
        <b val="true"/>
        <sz val="9"/>
        <rFont val="Arial"/>
        <family val="2"/>
        <charset val="1"/>
      </rPr>
      <t xml:space="preserve">Total </t>
    </r>
    <r>
      <rPr>
        <b val="true"/>
        <u val="single"/>
        <sz val="9"/>
        <rFont val="Arial"/>
        <family val="2"/>
        <charset val="1"/>
      </rPr>
      <t xml:space="preserve">(R$)</t>
    </r>
  </si>
  <si>
    <t xml:space="preserve">Piso da categoria</t>
  </si>
  <si>
    <t xml:space="preserve">mês</t>
  </si>
  <si>
    <t xml:space="preserve">Horas Extras (100%)</t>
  </si>
  <si>
    <t xml:space="preserve">hora</t>
  </si>
  <si>
    <t xml:space="preserve">Horas Extras (50%)</t>
  </si>
  <si>
    <t xml:space="preserve">Descanso Semanal Remunerado (DSR) - hora extra</t>
  </si>
  <si>
    <t xml:space="preserve">R$</t>
  </si>
  <si>
    <t xml:space="preserve">Adicional de Insalubridade</t>
  </si>
  <si>
    <t xml:space="preserve">Benefício Social</t>
  </si>
  <si>
    <t xml:space="preserve">Soma</t>
  </si>
  <si>
    <t xml:space="preserve">Encargos Sociais</t>
  </si>
  <si>
    <t xml:space="preserve">Total por Trabalhador</t>
  </si>
  <si>
    <t xml:space="preserve">Total do Efetivo</t>
  </si>
  <si>
    <t xml:space="preserve">homem</t>
  </si>
  <si>
    <t xml:space="preserve">Fator de utilização</t>
  </si>
  <si>
    <t xml:space="preserve">1.2.  RECEPCIONISTA - CBO  4221</t>
  </si>
  <si>
    <t xml:space="preserve">Total por Recepcionista</t>
  </si>
  <si>
    <t xml:space="preserve">1.3. ENCARREGADO / TRABALHADOR DE SERVIÇO DE LIMPEZA E CONSERVAÇÃO DE ÁREAS PÚBLICAS - CBO  5142-25 </t>
  </si>
  <si>
    <t xml:space="preserve">Total por Supervisor</t>
  </si>
  <si>
    <t xml:space="preserve">1.4.  OPERADOR DE  MAQUINAS RODOVIÁRIA CBO 7151</t>
  </si>
  <si>
    <t xml:space="preserve">Total por Operador de trator</t>
  </si>
  <si>
    <t xml:space="preserve">1.5.  MOTORISTA DE CAMINHÃO - CBO 7825‑10</t>
  </si>
  <si>
    <t xml:space="preserve">Adicional de Insalubridade – 20% Para os 4 da coleta</t>
  </si>
  <si>
    <t xml:space="preserve">Total por Motorista </t>
  </si>
  <si>
    <t xml:space="preserve">1.6.  MOTORISTA DE CAMINHÃO COLETA- CBO 7825‑10</t>
  </si>
  <si>
    <t xml:space="preserve">Soma </t>
  </si>
  <si>
    <t xml:space="preserve">1.7.  AUXILIAR DE MECÂNICO- CBO‐9144</t>
  </si>
  <si>
    <t xml:space="preserve">Total por Coletor</t>
  </si>
  <si>
    <t xml:space="preserve">Custo Mensal com Mão-de-obra (R$/mês)</t>
  </si>
  <si>
    <t xml:space="preserve">2. VALE TRANSPORTE E AUXÍLIO ALIMENTAÇÃO</t>
  </si>
  <si>
    <t xml:space="preserve">2.1 Vale Transporte</t>
  </si>
  <si>
    <t xml:space="preserve">Vale Transporte</t>
  </si>
  <si>
    <t xml:space="preserve">Dias Trabalhados por mês</t>
  </si>
  <si>
    <t xml:space="preserve">dia</t>
  </si>
  <si>
    <t xml:space="preserve">2.2. Auxílio Alimentação </t>
  </si>
  <si>
    <t xml:space="preserve">Custo diário</t>
  </si>
  <si>
    <t xml:space="preserve">unidade</t>
  </si>
  <si>
    <t xml:space="preserve">Custo Mensal com Auxilios (R$/mês)</t>
  </si>
  <si>
    <t xml:space="preserve">3. UNIFORMES E EQUIPAMENTOS DE PROTEÇÃO INDIVIDUAL</t>
  </si>
  <si>
    <t xml:space="preserve">3.1. Uniformes para todos</t>
  </si>
  <si>
    <t xml:space="preserve">Durabilidade (meses)</t>
  </si>
  <si>
    <t xml:space="preserve">Jaqueta com reflexivo (NBR 15.292)</t>
  </si>
  <si>
    <t xml:space="preserve">Calça</t>
  </si>
  <si>
    <t xml:space="preserve">Camiseta</t>
  </si>
  <si>
    <t xml:space="preserve">Botina de segurança </t>
  </si>
  <si>
    <t xml:space="preserve">par</t>
  </si>
  <si>
    <t xml:space="preserve">Meia de algodão com cano alto</t>
  </si>
  <si>
    <t xml:space="preserve">Higienização de uniformes e EPIs</t>
  </si>
  <si>
    <t xml:space="preserve">R$ mensal</t>
  </si>
  <si>
    <t xml:space="preserve">3.2. EPIs </t>
  </si>
  <si>
    <t xml:space="preserve">Boné</t>
  </si>
  <si>
    <t xml:space="preserve">Capa de chuva amarela com reflexivo</t>
  </si>
  <si>
    <t xml:space="preserve">Colete reflexivo</t>
  </si>
  <si>
    <t xml:space="preserve">Luva de proteção</t>
  </si>
  <si>
    <t xml:space="preserve">Protetor solar FPS 30</t>
  </si>
  <si>
    <t xml:space="preserve">frasco 120g</t>
  </si>
  <si>
    <t xml:space="preserve">Protetor auricular tipo abafador</t>
  </si>
  <si>
    <t xml:space="preserve">Caneleira perneira para roçador</t>
  </si>
  <si>
    <t xml:space="preserve">Protetor facial para roçador</t>
  </si>
  <si>
    <t xml:space="preserve">Custo Mensal com Uniformes e EPIs (R$/mês)</t>
  </si>
  <si>
    <t xml:space="preserve">4 VEÍCULOS, MÁQUINAS, EQUIPAMENTOS, FERRAMENTAS E MATERIAIS</t>
  </si>
  <si>
    <t xml:space="preserve">4.1 ROÇADEIRA </t>
  </si>
  <si>
    <t xml:space="preserve">4.1 .1.DEPRECIAÇÃO</t>
  </si>
  <si>
    <t xml:space="preserve">Custo de aquisição Roçadeira Costal</t>
  </si>
  <si>
    <t xml:space="preserve">Vida útil</t>
  </si>
  <si>
    <t xml:space="preserve">anos</t>
  </si>
  <si>
    <t xml:space="preserve">Idade</t>
  </si>
  <si>
    <t xml:space="preserve">Depreciação</t>
  </si>
  <si>
    <t xml:space="preserve">Depreciação mensal</t>
  </si>
  <si>
    <t xml:space="preserve">Total por máquina</t>
  </si>
  <si>
    <t xml:space="preserve">Total das máquinas</t>
  </si>
  <si>
    <t xml:space="preserve">4.1.2REMUNERAÇÃO DO CAPITAL</t>
  </si>
  <si>
    <t xml:space="preserve">Taxa de juros anual nominal</t>
  </si>
  <si>
    <t xml:space="preserve">Valor do veículo proposto (V0)</t>
  </si>
  <si>
    <t xml:space="preserve">Investimento médio total</t>
  </si>
  <si>
    <t xml:space="preserve">Remuneração mensal de capital</t>
  </si>
  <si>
    <t xml:space="preserve">HORA/MÁQUINA</t>
  </si>
  <si>
    <t xml:space="preserve">Nylom/MÁQUINA</t>
  </si>
  <si>
    <t xml:space="preserve">4.1.3. Consumos</t>
  </si>
  <si>
    <t xml:space="preserve">Consumo</t>
  </si>
  <si>
    <t xml:space="preserve">Total (R$)</t>
  </si>
  <si>
    <t xml:space="preserve">Custo de Combustível / HORA TRABALHADA</t>
  </si>
  <si>
    <t xml:space="preserve">L/HORA</t>
  </si>
  <si>
    <t xml:space="preserve">Custo mensal com Combustível</t>
  </si>
  <si>
    <t xml:space="preserve">HORAS</t>
  </si>
  <si>
    <t xml:space="preserve">Custo de Óleo 2T – LITRO</t>
  </si>
  <si>
    <t xml:space="preserve">Custo mensal com óleo</t>
  </si>
  <si>
    <t xml:space="preserve">Custo de Nylon (metro)</t>
  </si>
  <si>
    <t xml:space="preserve">M</t>
  </si>
  <si>
    <t xml:space="preserve">TOTAL FROTA</t>
  </si>
  <si>
    <t xml:space="preserve">Custo Mensal com Roçadeiras</t>
  </si>
  <si>
    <t xml:space="preserve">CUSTO OPERADORES</t>
  </si>
  <si>
    <t xml:space="preserve">TOTAL OPERADOR</t>
  </si>
  <si>
    <t xml:space="preserve">4.2. RETROESCAVADEIRA</t>
  </si>
  <si>
    <t xml:space="preserve">SALÁRIO</t>
  </si>
  <si>
    <t xml:space="preserve">EPIs</t>
  </si>
  <si>
    <t xml:space="preserve">V. TRANSPORTE</t>
  </si>
  <si>
    <t xml:space="preserve">V. ALIMENTAÇÃO</t>
  </si>
  <si>
    <t xml:space="preserve">4.2.1. Depreciação</t>
  </si>
  <si>
    <t xml:space="preserve">Custo de aquisição do chassis</t>
  </si>
  <si>
    <t xml:space="preserve">Vida útil do chassis</t>
  </si>
  <si>
    <t xml:space="preserve">Idade do veículo</t>
  </si>
  <si>
    <t xml:space="preserve">Depreciação do chassis</t>
  </si>
  <si>
    <t xml:space="preserve">Total por veículo</t>
  </si>
  <si>
    <t xml:space="preserve">Total da frota</t>
  </si>
  <si>
    <t xml:space="preserve">4.2.2. Remuneração do Capital</t>
  </si>
  <si>
    <t xml:space="preserve">Custo do chassis</t>
  </si>
  <si>
    <t xml:space="preserve">Investimento médio total do chassis</t>
  </si>
  <si>
    <t xml:space="preserve">Remuneração mensal de capital do chassis</t>
  </si>
  <si>
    <t xml:space="preserve">4.2.3. Impostos e Seguros</t>
  </si>
  <si>
    <t xml:space="preserve">IPVA</t>
  </si>
  <si>
    <t xml:space="preserve">Licenciamento e Seguro obrigatório</t>
  </si>
  <si>
    <t xml:space="preserve">Seguro contra terceiros</t>
  </si>
  <si>
    <t xml:space="preserve">Impostos e seguros mensais</t>
  </si>
  <si>
    <t xml:space="preserve">4.2.4. Consumos</t>
  </si>
  <si>
    <t xml:space="preserve">Custo de óleo diesel / HORA TRABALHADA</t>
  </si>
  <si>
    <t xml:space="preserve">Custo mensal com óleo diesel</t>
  </si>
  <si>
    <t xml:space="preserve">Custo de óleo do motor /500 HORAS TRABALHADAS</t>
  </si>
  <si>
    <t xml:space="preserve">l/500H</t>
  </si>
  <si>
    <t xml:space="preserve">Custo mensal com óleo do motor</t>
  </si>
  <si>
    <t xml:space="preserve">Custo de óleo da transmissão /500 HORAS TRABALHADAS</t>
  </si>
  <si>
    <t xml:space="preserve">Custo mensal com óleo da transmissão</t>
  </si>
  <si>
    <t xml:space="preserve">Custo de óleo hidráulico / 500 HORAS TRABALHADAS</t>
  </si>
  <si>
    <t xml:space="preserve">Custo mensal com óleo hidráulico</t>
  </si>
  <si>
    <t xml:space="preserve">Custo de graxa /500 HORAS TRABALHADAS</t>
  </si>
  <si>
    <t xml:space="preserve">kg/500H</t>
  </si>
  <si>
    <t xml:space="preserve">Custo mensal com graxa</t>
  </si>
  <si>
    <t xml:space="preserve">Custo com consumos/hora trabalhada</t>
  </si>
  <si>
    <t xml:space="preserve">R$/hora trabalhada</t>
  </si>
  <si>
    <t xml:space="preserve">4.2.5. Manutenção</t>
  </si>
  <si>
    <t xml:space="preserve">Custo de manutenção</t>
  </si>
  <si>
    <t xml:space="preserve">R$/hora </t>
  </si>
  <si>
    <t xml:space="preserve">4.2.6. Pneus </t>
  </si>
  <si>
    <t xml:space="preserve">Custo do jogo de pneus </t>
  </si>
  <si>
    <t xml:space="preserve">Número de recapagens por pneu</t>
  </si>
  <si>
    <t xml:space="preserve">Custo de recapagem</t>
  </si>
  <si>
    <t xml:space="preserve">Custo jg. compl. + X recap./ km rodado</t>
  </si>
  <si>
    <t xml:space="preserve">horas/jogo</t>
  </si>
  <si>
    <t xml:space="preserve">Custo mensal com pneus</t>
  </si>
  <si>
    <t xml:space="preserve">km</t>
  </si>
  <si>
    <t xml:space="preserve">4.2.7. Pneus</t>
  </si>
  <si>
    <t xml:space="preserve">Custo do jogo de pneus</t>
  </si>
  <si>
    <t xml:space="preserve">Custo Mensal com Retroescavadeira</t>
  </si>
  <si>
    <t xml:space="preserve">4.3. MINICARREGADEIRA COM ESCOVÃO</t>
  </si>
  <si>
    <t xml:space="preserve">CUSTO OPERADOR</t>
  </si>
  <si>
    <t xml:space="preserve">4.3.1. Depreciação</t>
  </si>
  <si>
    <t xml:space="preserve">Depreciação mensal </t>
  </si>
  <si>
    <t xml:space="preserve">Custo de aquisição – Implemento roçadeira</t>
  </si>
  <si>
    <t xml:space="preserve">Vida útil – Implemento roçadeira</t>
  </si>
  <si>
    <t xml:space="preserve">Idade – Implemento roçadeira</t>
  </si>
  <si>
    <r>
      <rPr>
        <sz val="9"/>
        <rFont val="Arial"/>
        <family val="2"/>
        <charset val="1"/>
      </rPr>
      <t xml:space="preserve">Depreciação </t>
    </r>
    <r>
      <rPr>
        <sz val="8"/>
        <rFont val="Arial"/>
        <family val="2"/>
        <charset val="1"/>
      </rPr>
      <t xml:space="preserve">– Implemento roçadeira</t>
    </r>
  </si>
  <si>
    <t xml:space="preserve">4.3.2. Remuneração do Capital</t>
  </si>
  <si>
    <t xml:space="preserve">Valor do veículo proposto (V0) – Implemento roçadeira</t>
  </si>
  <si>
    <t xml:space="preserve">4.3.3. Impostos e Seguros</t>
  </si>
  <si>
    <t xml:space="preserve">4.3.4. Consumos</t>
  </si>
  <si>
    <t xml:space="preserve">Custo de óleo diesel / hora máquina</t>
  </si>
  <si>
    <t xml:space="preserve">litros/hora</t>
  </si>
  <si>
    <t xml:space="preserve">Custo de óleo do motor /500 horas </t>
  </si>
  <si>
    <t xml:space="preserve">l/hora máquina</t>
  </si>
  <si>
    <t xml:space="preserve">Custo de óleo da transmissão /500 horas</t>
  </si>
  <si>
    <t xml:space="preserve">Custo de óleo hidráulico / 500 horas</t>
  </si>
  <si>
    <t xml:space="preserve">Custo de graxa /500 horas</t>
  </si>
  <si>
    <t xml:space="preserve">Custo mensal com cerdas de aço vassoura /440h</t>
  </si>
  <si>
    <t xml:space="preserve">Custo com consumos/hora máquina</t>
  </si>
  <si>
    <t xml:space="preserve">hora/máquina rodado</t>
  </si>
  <si>
    <t xml:space="preserve">4.3.5. Manutenção</t>
  </si>
  <si>
    <t xml:space="preserve">R$/hora máquina</t>
  </si>
  <si>
    <t xml:space="preserve">4.3.6. Pneus</t>
  </si>
  <si>
    <t xml:space="preserve">hora/jogo</t>
  </si>
  <si>
    <t xml:space="preserve">horas</t>
  </si>
  <si>
    <t xml:space="preserve">Custo Mensal com Minicarregadeira</t>
  </si>
  <si>
    <t xml:space="preserve">4.4. TRATOR ROÇADEIRA COM BRAÇO ARTICULADO</t>
  </si>
  <si>
    <t xml:space="preserve">4.4.1. Depreciação</t>
  </si>
  <si>
    <t xml:space="preserve">4.4.2. Remuneração do Capital</t>
  </si>
  <si>
    <t xml:space="preserve">4.4.3. Impostos e Seguros</t>
  </si>
  <si>
    <t xml:space="preserve">4.4.4. Consumos</t>
  </si>
  <si>
    <t xml:space="preserve">4.4.5. Manutenção</t>
  </si>
  <si>
    <t xml:space="preserve">4.4.6. Pneus</t>
  </si>
  <si>
    <t xml:space="preserve">Custo Mensal com Trator Roçadeira</t>
  </si>
  <si>
    <t xml:space="preserve">4.5. VEÍCULO CAMINHÃO BAÚ</t>
  </si>
  <si>
    <t xml:space="preserve">4.5.1. Depreciação</t>
  </si>
  <si>
    <t xml:space="preserve">Depreciação mensal veículos </t>
  </si>
  <si>
    <t xml:space="preserve">Custo de aquisição baú</t>
  </si>
  <si>
    <t xml:space="preserve">Vida útil baú</t>
  </si>
  <si>
    <t xml:space="preserve">Idade baú</t>
  </si>
  <si>
    <t xml:space="preserve">Depreciação do baú</t>
  </si>
  <si>
    <t xml:space="preserve">Depreciação mensal do baú</t>
  </si>
  <si>
    <t xml:space="preserve">3.1.2. Remuneração do Capital</t>
  </si>
  <si>
    <t xml:space="preserve">Custo do baú</t>
  </si>
  <si>
    <t xml:space="preserve">Valor proposto (V0)</t>
  </si>
  <si>
    <t xml:space="preserve">Investimento médio total do baú</t>
  </si>
  <si>
    <t xml:space="preserve">Remuneração mensal de capital </t>
  </si>
  <si>
    <t xml:space="preserve">3.1.3. Impostos e Seguros</t>
  </si>
  <si>
    <t xml:space="preserve">Quilometragem mensal</t>
  </si>
  <si>
    <t xml:space="preserve">3.1.4. Consumos</t>
  </si>
  <si>
    <t xml:space="preserve">Custo de óleo diesel / km rodado</t>
  </si>
  <si>
    <t xml:space="preserve">km/l</t>
  </si>
  <si>
    <t xml:space="preserve">Custo de óleo do motor /1.000 km rodados</t>
  </si>
  <si>
    <t xml:space="preserve">l/1.000 km</t>
  </si>
  <si>
    <t xml:space="preserve">Custo de óleo da transmissão /1.000 km</t>
  </si>
  <si>
    <t xml:space="preserve">Custo de óleo hidráulico / 1.000 km</t>
  </si>
  <si>
    <t xml:space="preserve">Custo de graxa /1.000 km rodados</t>
  </si>
  <si>
    <t xml:space="preserve">kg/1.000 km</t>
  </si>
  <si>
    <t xml:space="preserve">Custo com consumos/km rodado</t>
  </si>
  <si>
    <t xml:space="preserve">R$/km rodado</t>
  </si>
  <si>
    <t xml:space="preserve">3.1.5. Manutenção</t>
  </si>
  <si>
    <t xml:space="preserve">3.1.6. Pneus</t>
  </si>
  <si>
    <t xml:space="preserve">km/jogo</t>
  </si>
  <si>
    <t xml:space="preserve">Custo Mensal com Caminhão Baú</t>
  </si>
  <si>
    <r>
      <rPr>
        <b val="true"/>
        <sz val="9"/>
        <rFont val="Arial"/>
        <family val="2"/>
        <charset val="1"/>
      </rPr>
      <t xml:space="preserve">4.6. </t>
    </r>
    <r>
      <rPr>
        <b val="true"/>
        <sz val="9"/>
        <rFont val="Calibri"/>
        <family val="2"/>
        <charset val="1"/>
      </rPr>
      <t xml:space="preserve">CAMINHÃO TOCO CARROCERIA BAIXA </t>
    </r>
  </si>
  <si>
    <t xml:space="preserve">4.6.1. Depreciação</t>
  </si>
  <si>
    <t xml:space="preserve">Depreciação mensal veículos</t>
  </si>
  <si>
    <t xml:space="preserve">Custo de aquisição do complemento</t>
  </si>
  <si>
    <t xml:space="preserve">Vida útil do carroceria de madeira</t>
  </si>
  <si>
    <t xml:space="preserve">Idade do carroceria de madeira</t>
  </si>
  <si>
    <t xml:space="preserve">Depreciação do carroceria de madeira</t>
  </si>
  <si>
    <t xml:space="preserve">Depreciação mensal da carroceria de madeira</t>
  </si>
  <si>
    <t xml:space="preserve">4.6.2. Remuneração do Capital</t>
  </si>
  <si>
    <t xml:space="preserve">Custo</t>
  </si>
  <si>
    <t xml:space="preserve">Investimento médio total carroceria de madeira</t>
  </si>
  <si>
    <t xml:space="preserve">Remuneração mensal de capital da carroceria de madeira</t>
  </si>
  <si>
    <t xml:space="preserve">4.6.3. Impostos e Seguros</t>
  </si>
  <si>
    <t xml:space="preserve">4.6.4. Consumos</t>
  </si>
  <si>
    <t xml:space="preserve">4.6.5. Manutenção</t>
  </si>
  <si>
    <t xml:space="preserve">4.6.6. Pneus</t>
  </si>
  <si>
    <t xml:space="preserve">Custo Mensal com Caminhão carroceria baixa</t>
  </si>
  <si>
    <t xml:space="preserve">4.7. VEÍCULO CAMINHÃO COM CAÇAMBA BASCULANTE</t>
  </si>
  <si>
    <t xml:space="preserve">4.1.1. Depreciação</t>
  </si>
  <si>
    <t xml:space="preserve">4.7.2. Remuneração do Capital</t>
  </si>
  <si>
    <t xml:space="preserve">4.7.3. Impostos e Seguros</t>
  </si>
  <si>
    <t xml:space="preserve">4.7.4. Consumos</t>
  </si>
  <si>
    <t xml:space="preserve">4.7.5. Manutenção</t>
  </si>
  <si>
    <t xml:space="preserve">4.7.6. Pneus</t>
  </si>
  <si>
    <t xml:space="preserve">Custo Mensal com Caminhão Caçamba</t>
  </si>
  <si>
    <t xml:space="preserve">4.8. TRATOR ESCOVÃO CAPINADEIRA</t>
  </si>
  <si>
    <t xml:space="preserve">4.8.1. Depreciação</t>
  </si>
  <si>
    <t xml:space="preserve">Custo de aquisição Implemento</t>
  </si>
  <si>
    <t xml:space="preserve">Vida útil Implemento</t>
  </si>
  <si>
    <t xml:space="preserve">Idade Implemento</t>
  </si>
  <si>
    <t xml:space="preserve">Depreciação Implemento</t>
  </si>
  <si>
    <t xml:space="preserve">Depreciação mensal Implemento</t>
  </si>
  <si>
    <t xml:space="preserve">4.8.2. Remuneração do Capital</t>
  </si>
  <si>
    <t xml:space="preserve">Investimento médio total da capinadeira</t>
  </si>
  <si>
    <t xml:space="preserve">4.8.3. Impostos e Seguros</t>
  </si>
  <si>
    <t xml:space="preserve">4.8.4. Consumos</t>
  </si>
  <si>
    <t xml:space="preserve">4.8.5. Manutenção</t>
  </si>
  <si>
    <t xml:space="preserve">Custo Mensal com Trator Capinadeira</t>
  </si>
  <si>
    <t xml:space="preserve">4.9. MICRO-ÔNIBUS</t>
  </si>
  <si>
    <t xml:space="preserve">4.9.1. Depreciação</t>
  </si>
  <si>
    <t xml:space="preserve">Depreciação mensal veículo</t>
  </si>
  <si>
    <t xml:space="preserve">4.9.2. Remuneração do Capital</t>
  </si>
  <si>
    <t xml:space="preserve">4.9.3. Impostos e Seguros</t>
  </si>
  <si>
    <t xml:space="preserve">4.9.4. Consumos</t>
  </si>
  <si>
    <t xml:space="preserve">4.9.5. Manutenção</t>
  </si>
  <si>
    <t xml:space="preserve">4.9.6. Pneus</t>
  </si>
  <si>
    <t xml:space="preserve">Custo Mensal com Microonibus</t>
  </si>
  <si>
    <t xml:space="preserve">4. TOTAL MENSAL VEÍCULOS E EQUIPAMENTOS</t>
  </si>
  <si>
    <t xml:space="preserve">5. FERRAMENTAS E MATERIAIS DE CONSUMO</t>
  </si>
  <si>
    <t xml:space="preserve">vida útil estimada em meses</t>
  </si>
  <si>
    <t xml:space="preserve">Quantidade necessária</t>
  </si>
  <si>
    <t xml:space="preserve">Subtotal             (custo mensal)</t>
  </si>
  <si>
    <t xml:space="preserve">Carrinho de mão (unidade)</t>
  </si>
  <si>
    <t xml:space="preserve">Enxada (unidade)</t>
  </si>
  <si>
    <t xml:space="preserve">Lutocar (unidade)</t>
  </si>
  <si>
    <t xml:space="preserve">Pá de concha (unidade)</t>
  </si>
  <si>
    <t xml:space="preserve">Pazinha (unidade)</t>
  </si>
  <si>
    <t xml:space="preserve">Sacos Plásticos (unidade)</t>
  </si>
  <si>
    <t xml:space="preserve">Vassoura de jardim (unidade)</t>
  </si>
  <si>
    <t xml:space="preserve">Vassourão tipo gari (unidade)</t>
  </si>
  <si>
    <t xml:space="preserve">Custo Mensal com Ferramentas e Materiais de Consumo (R$/mês)</t>
  </si>
  <si>
    <t xml:space="preserve">milhe</t>
  </si>
  <si>
    <t xml:space="preserve">5. TOTAL MENSAL FERRAMENTAS E MATERIAL</t>
  </si>
  <si>
    <t xml:space="preserve">CUSTO TOTAL MENSAL COM DESPESAS OPERACIONAIS (R$/mês)</t>
  </si>
  <si>
    <t xml:space="preserve">6. Benefícios e Despesas Indiretas - BDI</t>
  </si>
  <si>
    <t xml:space="preserve">Benefícios e despesas indiretas</t>
  </si>
  <si>
    <t xml:space="preserve">6. CUSTO MENSAL COM BDI (R$/mês)</t>
  </si>
  <si>
    <t xml:space="preserve">PREÇO MENSAL TOTAL (R$/mês)</t>
  </si>
  <si>
    <t xml:space="preserve">Rio Grande, 05 de Maio de 2026.</t>
  </si>
  <si>
    <t xml:space="preserve">Orientações para preenchimento:</t>
  </si>
  <si>
    <t xml:space="preserve">1. Preencha previamente os dados de entrada na planilha 3.CAGED</t>
  </si>
  <si>
    <t xml:space="preserve">O TCE/RS não se responsabiliza pelo uso incorreto desta planilha.</t>
  </si>
  <si>
    <t xml:space="preserve">O orçamento deve ser realizado por responsável técnico habilitado e é de responsabilidade do seu autor.</t>
  </si>
  <si>
    <t xml:space="preserve">2. Composição dos Encargos Sociais </t>
  </si>
  <si>
    <t xml:space="preserve">Código</t>
  </si>
  <si>
    <t xml:space="preserve">Descrição</t>
  </si>
  <si>
    <t xml:space="preserve">Valor</t>
  </si>
  <si>
    <t xml:space="preserve">A1</t>
  </si>
  <si>
    <t xml:space="preserve">INSS</t>
  </si>
  <si>
    <t xml:space="preserve">A2</t>
  </si>
  <si>
    <t xml:space="preserve">SESI</t>
  </si>
  <si>
    <t xml:space="preserve">A3</t>
  </si>
  <si>
    <t xml:space="preserve">SENAI</t>
  </si>
  <si>
    <t xml:space="preserve">A4</t>
  </si>
  <si>
    <t xml:space="preserve">INCRA</t>
  </si>
  <si>
    <t xml:space="preserve">A5</t>
  </si>
  <si>
    <t xml:space="preserve">SEBRAE</t>
  </si>
  <si>
    <t xml:space="preserve">A6</t>
  </si>
  <si>
    <t xml:space="preserve">Salário educação</t>
  </si>
  <si>
    <t xml:space="preserve">A7</t>
  </si>
  <si>
    <t xml:space="preserve">Seguro contra acidentes de trabalho</t>
  </si>
  <si>
    <t xml:space="preserve">A8</t>
  </si>
  <si>
    <t xml:space="preserve">FGTS</t>
  </si>
  <si>
    <t xml:space="preserve">A</t>
  </si>
  <si>
    <t xml:space="preserve">SOMA GRUPO A</t>
  </si>
  <si>
    <t xml:space="preserve">B1</t>
  </si>
  <si>
    <t xml:space="preserve">Férias gozadas</t>
  </si>
  <si>
    <t xml:space="preserve">B2</t>
  </si>
  <si>
    <t xml:space="preserve">13º salário</t>
  </si>
  <si>
    <t xml:space="preserve">B3</t>
  </si>
  <si>
    <t xml:space="preserve">Licença Paternidade</t>
  </si>
  <si>
    <t xml:space="preserve">B4</t>
  </si>
  <si>
    <t xml:space="preserve">Faltas justificadas</t>
  </si>
  <si>
    <t xml:space="preserve">B5</t>
  </si>
  <si>
    <t xml:space="preserve">Auxilio acidente de trabalho</t>
  </si>
  <si>
    <t xml:space="preserve">B6</t>
  </si>
  <si>
    <t xml:space="preserve">Auxilio doença</t>
  </si>
  <si>
    <t xml:space="preserve">B</t>
  </si>
  <si>
    <t xml:space="preserve">SOMA GRUPO B</t>
  </si>
  <si>
    <t xml:space="preserve">C1</t>
  </si>
  <si>
    <t xml:space="preserve">Aviso prévio indenizado</t>
  </si>
  <si>
    <t xml:space="preserve">C2</t>
  </si>
  <si>
    <t xml:space="preserve">Férias indenizadas </t>
  </si>
  <si>
    <t xml:space="preserve">C3</t>
  </si>
  <si>
    <t xml:space="preserve">Férias indenizadas s/ aviso previo inden.</t>
  </si>
  <si>
    <t xml:space="preserve">C4</t>
  </si>
  <si>
    <t xml:space="preserve">Depósito rescisão sem justa causa</t>
  </si>
  <si>
    <t xml:space="preserve">C5</t>
  </si>
  <si>
    <t xml:space="preserve">Indenização adicional</t>
  </si>
  <si>
    <t xml:space="preserve">C</t>
  </si>
  <si>
    <t xml:space="preserve">SOMA GRUPO C</t>
  </si>
  <si>
    <t xml:space="preserve">D1</t>
  </si>
  <si>
    <t xml:space="preserve">Reincidência de Grupo A sobre Grupo B</t>
  </si>
  <si>
    <t xml:space="preserve">D2</t>
  </si>
  <si>
    <t xml:space="preserve">Reincidência de FGTS sobre aviso prévio indenizado</t>
  </si>
  <si>
    <t xml:space="preserve">D</t>
  </si>
  <si>
    <t xml:space="preserve">SOMA GRUPO D</t>
  </si>
  <si>
    <t xml:space="preserve">SOMA (A+B+C+D)</t>
  </si>
  <si>
    <t xml:space="preserve">CÁLCULO DAS VERBAS INDENIZATÓRIAS DOS EMPREGADOS NO SETOR DE COLETA DE RSU</t>
  </si>
  <si>
    <t xml:space="preserve">Tendo em vista que o CAGED foi descontinuado em janeiro de 2020, esta planilha foi atualizada até 31/12/2019.</t>
  </si>
  <si>
    <t xml:space="preserve">Preencha as células em amarelo</t>
  </si>
  <si>
    <t xml:space="preserve">3. CAGED</t>
  </si>
  <si>
    <t xml:space="preserve">Rio Grande do Sul  - Coleta de Resíduos Não-Perigosos - CNAE 38114</t>
  </si>
  <si>
    <t xml:space="preserve">Admissões</t>
  </si>
  <si>
    <t xml:space="preserve">Desligamentos</t>
  </si>
  <si>
    <t xml:space="preserve">Dispensados com justa causa</t>
  </si>
  <si>
    <t xml:space="preserve">Dispensados sem justa causa</t>
  </si>
  <si>
    <t xml:space="preserve">Espontâneos</t>
  </si>
  <si>
    <t xml:space="preserve">Fim de contrato por prazo determinado</t>
  </si>
  <si>
    <t xml:space="preserve">Término de contrato</t>
  </si>
  <si>
    <t xml:space="preserve">Aposentados</t>
  </si>
  <si>
    <t xml:space="preserve">Mortos</t>
  </si>
  <si>
    <t xml:space="preserve">Transferência de saída</t>
  </si>
  <si>
    <t xml:space="preserve">Acordo</t>
  </si>
  <si>
    <t xml:space="preserve"> </t>
  </si>
  <si>
    <t xml:space="preserve">Indicadores</t>
  </si>
  <si>
    <t xml:space="preserve">Estoque recuperado início do Período 01-01-2024</t>
  </si>
  <si>
    <t xml:space="preserve">Estoque recuperado final do Período 31-12-2024</t>
  </si>
  <si>
    <t xml:space="preserve">Variação Emprego Absoluta de 01-01-2024 a 31-12-2024</t>
  </si>
  <si>
    <t xml:space="preserve">Estoque Médio</t>
  </si>
  <si>
    <t xml:space="preserve">% Demitidos s/ Justa Causa em relação ao Estoque Médio</t>
  </si>
  <si>
    <t xml:space="preserve">Taxa de Rotatividade</t>
  </si>
  <si>
    <t xml:space="preserve">Rotatividade temporal (meses)</t>
  </si>
  <si>
    <t xml:space="preserve">Dias ano</t>
  </si>
  <si>
    <t xml:space="preserve">1/3 de férias (dias)</t>
  </si>
  <si>
    <t xml:space="preserve">Férias (dias)</t>
  </si>
  <si>
    <t xml:space="preserve">13º Salário (dias)</t>
  </si>
  <si>
    <t xml:space="preserve">Dias de Aviso prévio</t>
  </si>
  <si>
    <t xml:space="preserve">Multa FGTS</t>
  </si>
  <si>
    <t xml:space="preserve">1. Esta planilha é somente um modelo-base e deve ser ajustada conforme cada caso concreto.</t>
  </si>
  <si>
    <t xml:space="preserve">2. Preencher somente células em amarelo</t>
  </si>
  <si>
    <t xml:space="preserve">4. Composição do BDI - Benefícios e Despesas Indiretas</t>
  </si>
  <si>
    <t xml:space="preserve">Referência estudo TCE</t>
  </si>
  <si>
    <t xml:space="preserve">1° Quartil</t>
  </si>
  <si>
    <t xml:space="preserve">Médio</t>
  </si>
  <si>
    <t xml:space="preserve">3° Quartil</t>
  </si>
  <si>
    <t xml:space="preserve">Administração Central</t>
  </si>
  <si>
    <t xml:space="preserve">AC</t>
  </si>
  <si>
    <t xml:space="preserve">Seguros/Riscos/Garantias</t>
  </si>
  <si>
    <t xml:space="preserve">SRG</t>
  </si>
  <si>
    <t xml:space="preserve">Lucro</t>
  </si>
  <si>
    <t xml:space="preserve">L</t>
  </si>
  <si>
    <t xml:space="preserve">Despesas Financeiras</t>
  </si>
  <si>
    <t xml:space="preserve">DF</t>
  </si>
  <si>
    <t xml:space="preserve">i</t>
  </si>
  <si>
    <t xml:space="preserve">Tributos - ISS</t>
  </si>
  <si>
    <t xml:space="preserve">T</t>
  </si>
  <si>
    <t xml:space="preserve">DU</t>
  </si>
  <si>
    <t xml:space="preserve">Tributos - PIS/COFINS</t>
  </si>
  <si>
    <t xml:space="preserve">Fórmula para o cálculo do BDI:</t>
  </si>
  <si>
    <t xml:space="preserve">{[(1+AC+SRG) x (1+L) x (1+DF)] / (1-T)} -1</t>
  </si>
  <si>
    <t xml:space="preserve">Resultado do cálculo do BDI:</t>
  </si>
  <si>
    <t xml:space="preserve">5. Depreciação Referencial TCE/RS (%)</t>
  </si>
  <si>
    <t xml:space="preserve">Idade do veículo (ano)</t>
  </si>
  <si>
    <t xml:space="preserve">Depreciação Média</t>
  </si>
  <si>
    <t xml:space="preserve">6. Remuneração de Capital</t>
  </si>
  <si>
    <t xml:space="preserve">Fórmula de cálculo da remuneração de capital:</t>
  </si>
  <si>
    <r>
      <rPr>
        <sz val="12"/>
        <color theme="1"/>
        <rFont val="Arial"/>
        <family val="2"/>
        <charset val="1"/>
      </rPr>
      <t xml:space="preserve">J</t>
    </r>
    <r>
      <rPr>
        <vertAlign val="subscript"/>
        <sz val="12"/>
        <color rgb="FF000000"/>
        <rFont val="Arial"/>
        <family val="2"/>
        <charset val="1"/>
      </rPr>
      <t xml:space="preserve">m</t>
    </r>
    <r>
      <rPr>
        <sz val="12"/>
        <color rgb="FF000000"/>
        <rFont val="Arial"/>
        <family val="2"/>
        <charset val="1"/>
      </rPr>
      <t xml:space="preserve"> = remuneração de capital mensal</t>
    </r>
  </si>
  <si>
    <t xml:space="preserve">i = taxa de juros do mercado (sugere-se adotar a taxa SELIC)</t>
  </si>
  <si>
    <t xml:space="preserve">Im = investimento médio</t>
  </si>
  <si>
    <r>
      <rPr>
        <sz val="12"/>
        <color theme="1"/>
        <rFont val="Arial"/>
        <family val="2"/>
        <charset val="1"/>
      </rPr>
      <t xml:space="preserve">V</t>
    </r>
    <r>
      <rPr>
        <vertAlign val="subscript"/>
        <sz val="12"/>
        <color rgb="FF000000"/>
        <rFont val="Arial"/>
        <family val="2"/>
        <charset val="1"/>
      </rPr>
      <t xml:space="preserve">0</t>
    </r>
    <r>
      <rPr>
        <sz val="12"/>
        <color rgb="FF000000"/>
        <rFont val="Arial"/>
        <family val="2"/>
        <charset val="1"/>
      </rPr>
      <t xml:space="preserve"> = valor inicial do bem</t>
    </r>
  </si>
  <si>
    <r>
      <rPr>
        <sz val="12"/>
        <color theme="1"/>
        <rFont val="Arial"/>
        <family val="2"/>
        <charset val="1"/>
      </rPr>
      <t xml:space="preserve">V</t>
    </r>
    <r>
      <rPr>
        <vertAlign val="subscript"/>
        <sz val="12"/>
        <color rgb="FF000000"/>
        <rFont val="Arial"/>
        <family val="2"/>
        <charset val="1"/>
      </rPr>
      <t xml:space="preserve">r</t>
    </r>
    <r>
      <rPr>
        <sz val="12"/>
        <color rgb="FF000000"/>
        <rFont val="Arial"/>
        <family val="2"/>
        <charset val="1"/>
      </rPr>
      <t xml:space="preserve"> = valor residual do bem</t>
    </r>
  </si>
  <si>
    <t xml:space="preserve">n = vida útil do bem em anos</t>
  </si>
</sst>
</file>

<file path=xl/styles.xml><?xml version="1.0" encoding="utf-8"?>
<styleSheet xmlns="http://schemas.openxmlformats.org/spreadsheetml/2006/main">
  <numFmts count="17">
    <numFmt numFmtId="164" formatCode="General"/>
    <numFmt numFmtId="165" formatCode="_-&quot;R$ &quot;* #,##0.00_-;&quot;-R$ &quot;* #,##0.00_-;_-&quot;R$ &quot;* \-??_-;_-@_-"/>
    <numFmt numFmtId="166" formatCode="0%"/>
    <numFmt numFmtId="167" formatCode="_-* #,##0.00_-;\-* #,##0.00_-;_-* \-??_-;_-@_-"/>
    <numFmt numFmtId="168" formatCode="_(* #,##0.00_);_(* \(#,##0.00\);_(* \-??_);_(@_)"/>
    <numFmt numFmtId="169" formatCode="[$R$-416]\ #,##0.00;[RED]\-[$R$-416]\ #,##0.00"/>
    <numFmt numFmtId="170" formatCode="#,##0.00"/>
    <numFmt numFmtId="171" formatCode="0.00"/>
    <numFmt numFmtId="172" formatCode="0"/>
    <numFmt numFmtId="173" formatCode="#,##0"/>
    <numFmt numFmtId="174" formatCode="_(* #,##0_);_(* \(#,##0\);_(* \-??_);_(@_)"/>
    <numFmt numFmtId="175" formatCode="# ??/??"/>
    <numFmt numFmtId="176" formatCode="#,##0.000"/>
    <numFmt numFmtId="177" formatCode="0.0"/>
    <numFmt numFmtId="178" formatCode="#,##0.0000"/>
    <numFmt numFmtId="179" formatCode="0.00%"/>
    <numFmt numFmtId="180" formatCode="0.0000"/>
  </numFmts>
  <fonts count="34">
    <font>
      <sz val="1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u val="single"/>
      <sz val="10"/>
      <color rgb="FF0000FF"/>
      <name val="Arial"/>
      <family val="2"/>
      <charset val="1"/>
    </font>
    <font>
      <sz val="11"/>
      <color rgb="FF000000"/>
      <name val="Calibri"/>
      <family val="2"/>
      <charset val="1"/>
    </font>
    <font>
      <sz val="9"/>
      <name val="Arial"/>
      <family val="2"/>
      <charset val="1"/>
    </font>
    <font>
      <b val="true"/>
      <sz val="9"/>
      <color rgb="FF000000"/>
      <name val="Arial"/>
      <family val="2"/>
      <charset val="1"/>
    </font>
    <font>
      <b val="true"/>
      <sz val="9"/>
      <name val="Arial"/>
      <family val="2"/>
      <charset val="1"/>
    </font>
    <font>
      <b val="true"/>
      <u val="single"/>
      <sz val="9"/>
      <name val="Arial"/>
      <family val="2"/>
      <charset val="1"/>
    </font>
    <font>
      <sz val="9"/>
      <color rgb="FF0000FF"/>
      <name val="Arial"/>
      <family val="2"/>
      <charset val="1"/>
    </font>
    <font>
      <sz val="9"/>
      <color rgb="FF000000"/>
      <name val="Arial"/>
      <family val="2"/>
      <charset val="1"/>
    </font>
    <font>
      <sz val="8"/>
      <name val="Arial"/>
      <family val="2"/>
      <charset val="1"/>
    </font>
    <font>
      <sz val="10"/>
      <name val="Arial"/>
      <family val="2"/>
      <charset val="1"/>
    </font>
    <font>
      <b val="true"/>
      <sz val="9"/>
      <name val="Calibri"/>
      <family val="2"/>
      <charset val="1"/>
    </font>
    <font>
      <sz val="9"/>
      <color rgb="FF000000"/>
      <name val="Arial"/>
      <family val="0"/>
      <charset val="1"/>
    </font>
    <font>
      <sz val="10"/>
      <name val="Arial"/>
      <family val="2"/>
    </font>
    <font>
      <b val="true"/>
      <sz val="10"/>
      <name val="Arial"/>
      <family val="2"/>
      <charset val="1"/>
    </font>
    <font>
      <b val="true"/>
      <sz val="12"/>
      <color rgb="FFFF0000"/>
      <name val="Arial"/>
      <family val="2"/>
      <charset val="1"/>
    </font>
    <font>
      <b val="true"/>
      <sz val="14"/>
      <name val="Arial"/>
      <family val="2"/>
      <charset val="1"/>
    </font>
    <font>
      <sz val="11"/>
      <color rgb="FF000000"/>
      <name val="Arial"/>
      <family val="2"/>
      <charset val="1"/>
    </font>
    <font>
      <b val="true"/>
      <sz val="11"/>
      <color rgb="FF000000"/>
      <name val="Arial"/>
      <family val="2"/>
      <charset val="1"/>
    </font>
    <font>
      <sz val="11"/>
      <color theme="1"/>
      <name val="Arial"/>
      <family val="2"/>
      <charset val="1"/>
    </font>
    <font>
      <sz val="10"/>
      <color rgb="FF000000"/>
      <name val="Arial"/>
      <family val="2"/>
      <charset val="1"/>
    </font>
    <font>
      <sz val="13"/>
      <color theme="1"/>
      <name val="Arial"/>
      <family val="2"/>
      <charset val="1"/>
    </font>
    <font>
      <sz val="10"/>
      <color theme="1"/>
      <name val="Arial"/>
      <family val="2"/>
      <charset val="1"/>
    </font>
    <font>
      <b val="true"/>
      <sz val="10"/>
      <color rgb="FFFF0000"/>
      <name val="Arial"/>
      <family val="2"/>
      <charset val="1"/>
    </font>
    <font>
      <b val="true"/>
      <sz val="11"/>
      <color theme="1"/>
      <name val="Arial"/>
      <family val="2"/>
      <charset val="1"/>
    </font>
    <font>
      <sz val="11"/>
      <name val="Arial"/>
      <family val="2"/>
      <charset val="1"/>
    </font>
    <font>
      <b val="true"/>
      <sz val="11"/>
      <name val="Arial"/>
      <family val="2"/>
      <charset val="1"/>
    </font>
    <font>
      <b val="true"/>
      <sz val="12"/>
      <name val="Arial"/>
      <family val="2"/>
      <charset val="1"/>
    </font>
    <font>
      <sz val="12"/>
      <color theme="1"/>
      <name val="Arial"/>
      <family val="2"/>
      <charset val="1"/>
    </font>
    <font>
      <vertAlign val="subscript"/>
      <sz val="12"/>
      <color rgb="FF000000"/>
      <name val="Arial"/>
      <family val="2"/>
      <charset val="1"/>
    </font>
    <font>
      <sz val="12"/>
      <color rgb="FF000000"/>
      <name val="Arial"/>
      <family val="2"/>
      <charset val="1"/>
    </font>
  </fonts>
  <fills count="17">
    <fill>
      <patternFill patternType="none"/>
    </fill>
    <fill>
      <patternFill patternType="gray125"/>
    </fill>
    <fill>
      <patternFill patternType="solid">
        <fgColor rgb="FF999999"/>
        <bgColor rgb="FFA6A6A6"/>
      </patternFill>
    </fill>
    <fill>
      <patternFill patternType="solid">
        <fgColor rgb="FFDDDDDD"/>
        <bgColor rgb="FFD9D9D9"/>
      </patternFill>
    </fill>
    <fill>
      <patternFill patternType="solid">
        <fgColor theme="0"/>
        <bgColor rgb="FFF6F9D4"/>
      </patternFill>
    </fill>
    <fill>
      <patternFill patternType="solid">
        <fgColor rgb="FFC0C0C0"/>
        <bgColor rgb="FFBFBFBF"/>
      </patternFill>
    </fill>
    <fill>
      <patternFill patternType="solid">
        <fgColor rgb="FFFFFF00"/>
        <bgColor rgb="FFFFFF00"/>
      </patternFill>
    </fill>
    <fill>
      <patternFill patternType="solid">
        <fgColor rgb="FFB4C7DC"/>
        <bgColor rgb="FFB9CDE5"/>
      </patternFill>
    </fill>
    <fill>
      <patternFill patternType="solid">
        <fgColor rgb="FFF6F9D4"/>
        <bgColor rgb="FFEEECE1"/>
      </patternFill>
    </fill>
    <fill>
      <patternFill patternType="solid">
        <fgColor theme="0" tint="-0.15"/>
        <bgColor rgb="FFDDDDDD"/>
      </patternFill>
    </fill>
    <fill>
      <patternFill patternType="solid">
        <fgColor rgb="FFB2B2B2"/>
        <bgColor rgb="FFA6A6A6"/>
      </patternFill>
    </fill>
    <fill>
      <patternFill patternType="solid">
        <fgColor theme="4" tint="0.5999"/>
        <bgColor rgb="FFB4C7DC"/>
      </patternFill>
    </fill>
    <fill>
      <patternFill patternType="solid">
        <fgColor theme="3" tint="0.7999"/>
        <bgColor rgb="FFB9CDE5"/>
      </patternFill>
    </fill>
    <fill>
      <patternFill patternType="solid">
        <fgColor theme="0" tint="-0.25"/>
        <bgColor rgb="FFC0C0C0"/>
      </patternFill>
    </fill>
    <fill>
      <patternFill patternType="solid">
        <fgColor theme="0" tint="-0.35"/>
        <bgColor rgb="FFB2B2B2"/>
      </patternFill>
    </fill>
    <fill>
      <patternFill patternType="solid">
        <fgColor theme="2" tint="-0.1"/>
        <bgColor rgb="FFD9D9D9"/>
      </patternFill>
    </fill>
    <fill>
      <patternFill patternType="solid">
        <fgColor theme="2"/>
        <bgColor rgb="FFF6F9D4"/>
      </patternFill>
    </fill>
  </fills>
  <borders count="50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/>
      <top style="medium"/>
      <bottom style="thin"/>
      <diagonal/>
    </border>
    <border diagonalUp="false" diagonalDown="false">
      <left/>
      <right/>
      <top style="medium"/>
      <bottom style="thin"/>
      <diagonal/>
    </border>
    <border diagonalUp="false" diagonalDown="false">
      <left style="thin"/>
      <right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 style="thin"/>
      <right/>
      <top style="medium"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 style="thin"/>
      <right style="medium"/>
      <top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medium"/>
      <right/>
      <top style="thin"/>
      <bottom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medium"/>
      <right style="medium"/>
      <top/>
      <bottom/>
      <diagonal/>
    </border>
    <border diagonalUp="false" diagonalDown="false">
      <left style="medium"/>
      <right style="medium"/>
      <top/>
      <bottom style="medium"/>
      <diagonal/>
    </border>
  </borders>
  <cellStyleXfs count="26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168" fontId="0" fillId="0" borderId="0" applyFont="true" applyBorder="false" applyAlignment="true" applyProtection="false">
      <alignment horizontal="general" vertical="bottom" textRotation="0" wrapText="false" indent="0" shrinkToFit="false"/>
    </xf>
    <xf numFmtId="41" fontId="1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5" fillId="0" borderId="0" applyFont="true" applyBorder="false" applyAlignment="true" applyProtection="false">
      <alignment horizontal="general" vertical="bottom" textRotation="0" wrapText="false" indent="0" shrinkToFit="false"/>
    </xf>
    <xf numFmtId="167" fontId="5" fillId="0" borderId="0" applyFont="true" applyBorder="false" applyAlignment="true" applyProtection="false">
      <alignment horizontal="general" vertical="bottom" textRotation="0" wrapText="false" indent="0" shrinkToFit="false"/>
    </xf>
  </cellStyleXfs>
  <cellXfs count="38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9" fontId="6" fillId="0" borderId="0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6" fillId="0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7" fillId="2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2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0" fontId="6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9" fontId="6" fillId="0" borderId="4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8" fillId="3" borderId="5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8" fillId="0" borderId="6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7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0" borderId="7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8" fillId="0" borderId="8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0" borderId="9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8" fillId="0" borderId="1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8" fillId="0" borderId="1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8" fillId="0" borderId="11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0" borderId="11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8" fillId="0" borderId="1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8" fillId="0" borderId="13" xfId="19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8" fontId="6" fillId="0" borderId="1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6" fillId="0" borderId="1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6" fillId="0" borderId="11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6" fillId="0" borderId="11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6" fillId="0" borderId="1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6" fillId="0" borderId="13" xfId="19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0" borderId="14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6" fillId="0" borderId="14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8" fillId="0" borderId="11" xfId="1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0" fontId="8" fillId="0" borderId="1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8" fillId="0" borderId="15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8" fillId="0" borderId="16" xfId="15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0" fontId="8" fillId="0" borderId="1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8" fillId="0" borderId="17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0" borderId="17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9" fillId="0" borderId="18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8" fillId="0" borderId="19" xfId="19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8" fillId="0" borderId="2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8" fillId="0" borderId="21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8" fontId="6" fillId="0" borderId="6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6" fillId="0" borderId="7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6" fillId="0" borderId="9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6" fillId="0" borderId="1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6" fillId="0" borderId="2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23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6" fillId="0" borderId="24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8" fontId="8" fillId="0" borderId="25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0" fontId="8" fillId="0" borderId="26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6" fillId="0" borderId="26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8" fillId="0" borderId="27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8" fillId="0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0" fontId="8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9" fontId="6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9" fontId="8" fillId="0" borderId="0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2" borderId="1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8" fillId="3" borderId="2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3" borderId="2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8" fillId="3" borderId="28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8" fillId="3" borderId="28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8" fillId="3" borderId="19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3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3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29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2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6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9" fontId="6" fillId="0" borderId="29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6" fillId="0" borderId="0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1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6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6" fillId="0" borderId="12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6" fillId="0" borderId="1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14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6" fillId="0" borderId="14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14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8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8" fillId="0" borderId="12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8" fillId="0" borderId="14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1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9" fontId="8" fillId="0" borderId="0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2" fontId="6" fillId="4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6" fillId="0" borderId="12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5" borderId="30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8" fillId="4" borderId="0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8" fillId="3" borderId="2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8" fillId="3" borderId="2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4" borderId="29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4" borderId="2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6" fillId="4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9" fontId="6" fillId="4" borderId="29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6" fillId="4" borderId="0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6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73" fontId="6" fillId="4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8" fillId="3" borderId="18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8" fillId="0" borderId="1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8" fillId="5" borderId="17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8" fillId="0" borderId="0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7" borderId="16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8" fillId="7" borderId="17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7" borderId="17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8" fillId="7" borderId="3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7" borderId="5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7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8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8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9" fontId="6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74" fontId="6" fillId="4" borderId="1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6" fillId="4" borderId="0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6" fillId="4" borderId="1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6" fillId="0" borderId="12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9" fontId="6" fillId="0" borderId="29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8" fontId="6" fillId="0" borderId="1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5" borderId="5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0" borderId="0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4" fontId="6" fillId="0" borderId="12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6" fillId="4" borderId="12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8" fillId="3" borderId="2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5" fontId="6" fillId="4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6" fillId="4" borderId="29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6" fillId="0" borderId="1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1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9" fontId="6" fillId="0" borderId="0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8" fillId="7" borderId="16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72" fontId="6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6" fillId="0" borderId="0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left" vertical="center" textRotation="0" wrapText="true" indent="0" shrinkToFit="false"/>
      <protection locked="true" hidden="false"/>
    </xf>
    <xf numFmtId="169" fontId="8" fillId="5" borderId="5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3" borderId="3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3" borderId="3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8" fillId="3" borderId="3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4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6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1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8" fillId="3" borderId="1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8" fillId="3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8" fillId="3" borderId="12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8" fillId="3" borderId="12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3" borderId="5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0" xfId="23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11" fillId="0" borderId="0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xfId="2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9" fontId="6" fillId="0" borderId="0" xfId="2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6" fillId="0" borderId="0" xfId="2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8" fillId="3" borderId="1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3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8" borderId="1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7" fillId="8" borderId="1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4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9" fontId="6" fillId="4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1" fillId="2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8" fontId="7" fillId="2" borderId="1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7" fillId="2" borderId="5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7" fillId="2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7" fillId="2" borderId="12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7" fillId="2" borderId="12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7" fillId="2" borderId="12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6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7" fontId="6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9" fontId="6" fillId="0" borderId="0" xfId="1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6" fillId="0" borderId="0" xfId="15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6" fillId="3" borderId="1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6" fillId="3" borderId="12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8" fillId="8" borderId="16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8" borderId="16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8" fillId="9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8" fillId="9" borderId="12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8" fillId="9" borderId="12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9" borderId="12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6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76" fontId="6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76" fontId="6" fillId="0" borderId="0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6" fontId="6" fillId="0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0" borderId="5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13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13" fillId="0" borderId="1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8" borderId="1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8" fillId="8" borderId="1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8" fillId="8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6" fillId="8" borderId="12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8" fillId="8" borderId="12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8" borderId="5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3" borderId="16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6" fillId="0" borderId="0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6" fillId="0" borderId="0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6" fillId="0" borderId="0" xfId="17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8" fontId="6" fillId="0" borderId="12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6" fillId="3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6" fillId="3" borderId="12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12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9" fontId="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9" fontId="8" fillId="0" borderId="12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0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8" fillId="1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8" fontId="8" fillId="10" borderId="1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8" fillId="10" borderId="5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1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7" fontId="8" fillId="1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8" fillId="10" borderId="12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8" fillId="10" borderId="12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10" borderId="12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2" fontId="8" fillId="0" borderId="1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7" fillId="8" borderId="16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7" fillId="8" borderId="16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7" fillId="2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77" fontId="6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7" fillId="0" borderId="0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7" fillId="7" borderId="0" xfId="23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9" fontId="7" fillId="7" borderId="0" xfId="23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9" fontId="7" fillId="7" borderId="0" xfId="23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9" fontId="7" fillId="7" borderId="5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1" fillId="2" borderId="0" xfId="23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9" fontId="11" fillId="2" borderId="0" xfId="23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9" fontId="11" fillId="2" borderId="0" xfId="23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9" fontId="11" fillId="2" borderId="0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1" fillId="0" borderId="0" xfId="23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9" fontId="11" fillId="0" borderId="0" xfId="23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9" fontId="11" fillId="0" borderId="0" xfId="23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8" fillId="3" borderId="20" xfId="2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3" borderId="32" xfId="23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3" borderId="28" xfId="23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8" fillId="3" borderId="28" xfId="25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9" fontId="8" fillId="3" borderId="28" xfId="25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0" borderId="23" xfId="23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6" fillId="0" borderId="12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1" fillId="0" borderId="12" xfId="2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4" borderId="29" xfId="2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6" fillId="0" borderId="12" xfId="2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6" fillId="0" borderId="12" xfId="23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11" fillId="0" borderId="12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11" fillId="0" borderId="0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4" borderId="12" xfId="23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8" fillId="0" borderId="25" xfId="23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8" fillId="0" borderId="26" xfId="23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0" borderId="25" xfId="2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8" fillId="0" borderId="33" xfId="2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8" fillId="0" borderId="0" xfId="23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9" fontId="8" fillId="0" borderId="0" xfId="2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8" fillId="0" borderId="0" xfId="2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8" fillId="7" borderId="0" xfId="23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9" fontId="8" fillId="7" borderId="0" xfId="23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9" fontId="8" fillId="7" borderId="0" xfId="23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8" fillId="11" borderId="12" xfId="23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11" borderId="12" xfId="23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8" fillId="11" borderId="12" xfId="23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11" borderId="12" xfId="17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8" fontId="6" fillId="12" borderId="12" xf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8" fillId="0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15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6" fillId="7" borderId="17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6" fillId="7" borderId="17" xfId="15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6" fillId="7" borderId="3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8" fillId="7" borderId="5" xfId="17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3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7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70" fontId="13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70" fontId="0" fillId="0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8" fontId="0" fillId="0" borderId="0" xfId="15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0" fontId="18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9" fillId="13" borderId="3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9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20" fillId="0" borderId="35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20" fillId="0" borderId="1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20" fillId="0" borderId="2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20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79" fontId="20" fillId="0" borderId="22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21" fillId="0" borderId="1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9" fontId="21" fillId="0" borderId="22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20" fillId="9" borderId="35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21" fillId="9" borderId="1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9" fontId="21" fillId="9" borderId="22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22" fillId="0" borderId="1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23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79" fontId="13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20" fillId="0" borderId="0" xfId="19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20" fillId="0" borderId="1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20" fillId="14" borderId="36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21" fillId="14" borderId="15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9" fontId="21" fillId="14" borderId="37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21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79" fontId="21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4" fontId="23" fillId="4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79" fontId="20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4" fontId="20" fillId="4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24" fillId="0" borderId="0" xfId="0" applyFont="true" applyBorder="false" applyAlignment="true" applyProtection="true">
      <alignment horizontal="justify" vertical="center" textRotation="0" wrapText="false" indent="0" shrinkToFit="false"/>
      <protection locked="true" hidden="false"/>
    </xf>
    <xf numFmtId="164" fontId="4" fillId="0" borderId="0" xfId="2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2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0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4" fontId="4" fillId="0" borderId="0" xfId="2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7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6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9" fillId="15" borderId="34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7" fillId="0" borderId="1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8" fillId="0" borderId="1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38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6" borderId="2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3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8" fillId="0" borderId="3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8" fillId="6" borderId="2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8" fillId="0" borderId="38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8" fillId="6" borderId="39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8" fillId="0" borderId="4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8" fillId="0" borderId="4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8" fillId="6" borderId="4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8" fillId="0" borderId="2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8" fillId="0" borderId="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8" fillId="0" borderId="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9" fillId="0" borderId="39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9" fontId="27" fillId="0" borderId="22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80" fontId="29" fillId="0" borderId="2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2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39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27" fillId="0" borderId="22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7" fillId="0" borderId="2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29" fillId="0" borderId="27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28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28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28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13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30" fillId="15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0" fillId="0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30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30" fillId="0" borderId="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9" fillId="0" borderId="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29" fillId="0" borderId="34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28" fillId="0" borderId="35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28" fillId="0" borderId="12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28" fillId="0" borderId="22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8" fillId="0" borderId="4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28" fillId="0" borderId="4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9" fontId="28" fillId="6" borderId="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9" fontId="28" fillId="0" borderId="35" xfId="19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79" fontId="28" fillId="0" borderId="12" xfId="19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79" fontId="28" fillId="0" borderId="22" xfId="19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28" fillId="0" borderId="35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28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9" fontId="28" fillId="6" borderId="2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9" fontId="28" fillId="0" borderId="2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9" fontId="28" fillId="6" borderId="12" xfId="1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9" fontId="28" fillId="0" borderId="22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8" fillId="0" borderId="1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8" fillId="0" borderId="35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28" fillId="6" borderId="1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8" fillId="0" borderId="36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9" fontId="28" fillId="6" borderId="3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8" fillId="0" borderId="1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8" fillId="0" borderId="45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28" fillId="0" borderId="46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9" fontId="28" fillId="0" borderId="47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28" fillId="0" borderId="25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28" fillId="0" borderId="26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28" fillId="0" borderId="3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29" fillId="9" borderId="16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28" fillId="9" borderId="17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9" fontId="29" fillId="9" borderId="3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9" fontId="28" fillId="0" borderId="36" xfId="19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79" fontId="28" fillId="0" borderId="15" xfId="19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79" fontId="28" fillId="0" borderId="37" xfId="19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30" fillId="15" borderId="1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1" fillId="0" borderId="3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1" fillId="16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0" fillId="0" borderId="3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20" fillId="16" borderId="12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20" fillId="0" borderId="3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1" fontId="20" fillId="16" borderId="15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9" fillId="15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3" fillId="0" borderId="48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31" fillId="0" borderId="48" xfId="0" applyFont="true" applyBorder="true" applyAlignment="true" applyProtection="true">
      <alignment horizontal="justify" vertical="bottom" textRotation="0" wrapText="false" indent="0" shrinkToFit="false"/>
      <protection locked="true" hidden="false"/>
    </xf>
    <xf numFmtId="164" fontId="31" fillId="0" borderId="49" xfId="0" applyFont="true" applyBorder="true" applyAlignment="true" applyProtection="true">
      <alignment horizontal="justify" vertical="bottom" textRotation="0" wrapText="false" indent="0" shrinkToFit="false"/>
      <protection locked="true" hidden="false"/>
    </xf>
  </cellXfs>
  <cellStyles count="12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iperlink 2" xfId="21"/>
    <cellStyle name="Moeda 2" xfId="22"/>
    <cellStyle name="Normal 2" xfId="23"/>
    <cellStyle name="Porcentagem 2" xfId="24"/>
    <cellStyle name="Vírgula 2" xfId="25"/>
    <cellStyle name="*unknown*" xfId="20" builtinId="8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A6A6A6"/>
      <rgbColor rgb="FF993366"/>
      <rgbColor rgb="FFF6F9D4"/>
      <rgbColor rgb="FFDDDDDD"/>
      <rgbColor rgb="FF660066"/>
      <rgbColor rgb="FFFF8080"/>
      <rgbColor rgb="FF0066CC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9D9D9"/>
      <rgbColor rgb="FFEEECE1"/>
      <rgbColor rgb="FFB9CDE5"/>
      <rgbColor rgb="FFB4C7DC"/>
      <rgbColor rgb="FFBFBFBF"/>
      <rgbColor rgb="FFB2B2B2"/>
      <rgbColor rgb="FFDDD9C3"/>
      <rgbColor rgb="FF3366FF"/>
      <rgbColor rgb="FF33CCCC"/>
      <rgbColor rgb="FF99CC00"/>
      <rgbColor rgb="FFFFCC00"/>
      <rgbColor rgb="FFFF9900"/>
      <rgbColor rgb="FFFF6600"/>
      <rgbColor rgb="FF666699"/>
      <rgbColor rgb="FF999999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worksheet" Target="worksheets/sheet7.xml"/><Relationship Id="rId10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133200</xdr:colOff>
      <xdr:row>4</xdr:row>
      <xdr:rowOff>36720</xdr:rowOff>
    </xdr:from>
    <xdr:to>
      <xdr:col>0</xdr:col>
      <xdr:colOff>1407600</xdr:colOff>
      <xdr:row>6</xdr:row>
      <xdr:rowOff>63360</xdr:rowOff>
    </xdr:to>
    <xdr:pic>
      <xdr:nvPicPr>
        <xdr:cNvPr id="1" name="Picture 2"/>
        <xdr:cNvPicPr/>
      </xdr:nvPicPr>
      <xdr:blipFill>
        <a:blip r:embed="rId1"/>
        <a:stretch/>
      </xdr:blipFill>
      <xdr:spPr>
        <a:xfrm>
          <a:off x="133200" y="742680"/>
          <a:ext cx="1274400" cy="350640"/>
        </a:xfrm>
        <a:prstGeom prst="rect">
          <a:avLst/>
        </a:prstGeom>
        <a:noFill/>
        <a:ln w="0">
          <a:noFill/>
        </a:ln>
      </xdr:spPr>
    </xdr:pic>
    <xdr:clientData/>
  </xdr:twoCellAnchor>
  <xdr:twoCellAnchor editAs="twoCell">
    <xdr:from>
      <xdr:col>0</xdr:col>
      <xdr:colOff>85680</xdr:colOff>
      <xdr:row>7</xdr:row>
      <xdr:rowOff>17640</xdr:rowOff>
    </xdr:from>
    <xdr:to>
      <xdr:col>0</xdr:col>
      <xdr:colOff>2112480</xdr:colOff>
      <xdr:row>9</xdr:row>
      <xdr:rowOff>53640</xdr:rowOff>
    </xdr:to>
    <xdr:pic>
      <xdr:nvPicPr>
        <xdr:cNvPr id="2" name="Picture 1"/>
        <xdr:cNvPicPr/>
      </xdr:nvPicPr>
      <xdr:blipFill>
        <a:blip r:embed="rId2"/>
        <a:stretch/>
      </xdr:blipFill>
      <xdr:spPr>
        <a:xfrm>
          <a:off x="85680" y="1209600"/>
          <a:ext cx="2026800" cy="35964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 2007 - 2010">
  <a:themeElements>
    <a:clrScheme name="Office 2007 - 2010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vmlDrawing" Target="../drawings/vmlDrawing1.vml"/>
</Relationships>
</file>

<file path=xl/worksheets/_rels/sheet6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XFD1048576"/>
  <sheetViews>
    <sheetView showFormulas="false" showGridLines="true" showRowColHeaders="true" showZeros="true" rightToLeft="false" tabSelected="true" showOutlineSymbols="true" defaultGridColor="true" view="pageBreakPreview" topLeftCell="A820" colorId="64" zoomScale="100" zoomScaleNormal="100" zoomScalePageLayoutView="100" workbookViewId="0">
      <selection pane="topLeft" activeCell="C827" activeCellId="0" sqref="C827"/>
    </sheetView>
  </sheetViews>
  <sheetFormatPr defaultColWidth="9.1484375" defaultRowHeight="13.05" customHeight="true" zeroHeight="false" outlineLevelRow="0" outlineLevelCol="0"/>
  <cols>
    <col collapsed="false" customWidth="true" hidden="false" outlineLevel="0" max="1" min="1" style="1" width="60.71"/>
    <col collapsed="false" customWidth="true" hidden="false" outlineLevel="0" max="2" min="2" style="1" width="14.01"/>
    <col collapsed="false" customWidth="true" hidden="false" outlineLevel="0" max="3" min="3" style="1" width="15.02"/>
    <col collapsed="false" customWidth="true" hidden="false" outlineLevel="0" max="4" min="4" style="2" width="14.71"/>
    <col collapsed="false" customWidth="true" hidden="false" outlineLevel="0" max="5" min="5" style="3" width="15.42"/>
    <col collapsed="false" customWidth="true" hidden="false" outlineLevel="0" max="6" min="6" style="3" width="16.43"/>
    <col collapsed="false" customWidth="false" hidden="false" outlineLevel="0" max="13" min="7" style="4" width="9.14"/>
    <col collapsed="false" customWidth="false" hidden="false" outlineLevel="0" max="16355" min="14" style="1" width="9.14"/>
    <col collapsed="false" customWidth="true" hidden="false" outlineLevel="0" max="16357" min="16356" style="5" width="11.53"/>
    <col collapsed="false" customWidth="true" hidden="false" outlineLevel="0" max="16384" min="16358" style="1" width="11.53"/>
  </cols>
  <sheetData>
    <row r="1" customFormat="false" ht="13.05" hidden="false" customHeight="true" outlineLevel="0" collapsed="false">
      <c r="A1" s="6" t="s">
        <v>0</v>
      </c>
      <c r="B1" s="6"/>
      <c r="C1" s="6"/>
      <c r="D1" s="6"/>
      <c r="E1" s="6"/>
      <c r="F1" s="6"/>
    </row>
    <row r="2" customFormat="false" ht="13.05" hidden="false" customHeight="true" outlineLevel="0" collapsed="false">
      <c r="A2" s="7" t="s">
        <v>1</v>
      </c>
      <c r="B2" s="7"/>
      <c r="C2" s="7"/>
      <c r="D2" s="7"/>
      <c r="E2" s="7"/>
      <c r="F2" s="7"/>
    </row>
    <row r="3" customFormat="false" ht="13.05" hidden="false" customHeight="true" outlineLevel="0" collapsed="false">
      <c r="A3" s="8"/>
      <c r="B3" s="9"/>
      <c r="C3" s="9"/>
      <c r="F3" s="10"/>
    </row>
    <row r="4" customFormat="false" ht="13.05" hidden="false" customHeight="true" outlineLevel="0" collapsed="false">
      <c r="A4" s="11" t="s">
        <v>2</v>
      </c>
      <c r="B4" s="11"/>
      <c r="C4" s="11"/>
      <c r="D4" s="11"/>
      <c r="E4" s="11"/>
      <c r="F4" s="11"/>
    </row>
    <row r="5" customFormat="false" ht="13.05" hidden="false" customHeight="true" outlineLevel="0" collapsed="false">
      <c r="A5" s="12" t="s">
        <v>3</v>
      </c>
      <c r="B5" s="13"/>
      <c r="C5" s="13"/>
      <c r="D5" s="14"/>
      <c r="E5" s="15" t="s">
        <v>4</v>
      </c>
      <c r="F5" s="16" t="s">
        <v>5</v>
      </c>
    </row>
    <row r="6" s="23" customFormat="true" ht="13.05" hidden="false" customHeight="true" outlineLevel="0" collapsed="false">
      <c r="A6" s="17" t="str">
        <f aca="false">A44</f>
        <v>1. MÃO-DE-OBRA</v>
      </c>
      <c r="B6" s="18"/>
      <c r="C6" s="19"/>
      <c r="D6" s="20"/>
      <c r="E6" s="21" t="n">
        <f aca="false">F158</f>
        <v>0</v>
      </c>
      <c r="F6" s="22" t="e">
        <f aca="false">E6/E29</f>
        <v>#DIV/0!</v>
      </c>
      <c r="G6" s="4"/>
      <c r="H6" s="4"/>
      <c r="I6" s="4"/>
      <c r="J6" s="4"/>
      <c r="K6" s="4"/>
      <c r="L6" s="4"/>
      <c r="M6" s="4"/>
      <c r="XEB6" s="5"/>
      <c r="XEC6" s="5"/>
    </row>
    <row r="7" customFormat="false" ht="13.05" hidden="false" customHeight="true" outlineLevel="0" collapsed="false">
      <c r="A7" s="24" t="str">
        <f aca="false">A34</f>
        <v>1.1.  TRABALHADOR DE SERVIÇO DE LIMPEZA E CONSERVAÇÃO DE ÁREAS PÚBLICAS - CBO  5142-25</v>
      </c>
      <c r="B7" s="25"/>
      <c r="C7" s="26"/>
      <c r="D7" s="27"/>
      <c r="E7" s="28" t="n">
        <f aca="false">F58</f>
        <v>0</v>
      </c>
      <c r="F7" s="29" t="n">
        <f aca="false">IFERROR(E7/$E$29,0)</f>
        <v>0</v>
      </c>
    </row>
    <row r="8" customFormat="false" ht="13.05" hidden="false" customHeight="true" outlineLevel="0" collapsed="false">
      <c r="A8" s="24" t="str">
        <f aca="false">A35</f>
        <v>1.2.  RECEPCIONISTA - CBO  4221</v>
      </c>
      <c r="B8" s="25"/>
      <c r="C8" s="26"/>
      <c r="D8" s="27"/>
      <c r="E8" s="28" t="n">
        <f aca="false">F72</f>
        <v>0</v>
      </c>
      <c r="F8" s="29" t="n">
        <f aca="false">IFERROR(E8/$E$29,0)</f>
        <v>0</v>
      </c>
    </row>
    <row r="9" customFormat="false" ht="13.05" hidden="false" customHeight="true" outlineLevel="0" collapsed="false">
      <c r="A9" s="24" t="str">
        <f aca="false">A36</f>
        <v>1.3. ENCARREGADO / TRABALHADOR DE SERVIÇO DE LIMPEZA E CONSERVAÇÃO DE ÁREAS PÚBLICAS - CBO  5142-25 </v>
      </c>
      <c r="B9" s="25"/>
      <c r="C9" s="26"/>
      <c r="D9" s="27"/>
      <c r="E9" s="28" t="n">
        <f aca="false">F86</f>
        <v>0</v>
      </c>
      <c r="F9" s="29" t="n">
        <f aca="false">IFERROR(E9/$E$29,0)</f>
        <v>0</v>
      </c>
    </row>
    <row r="10" customFormat="false" ht="13.05" hidden="false" customHeight="true" outlineLevel="0" collapsed="false">
      <c r="A10" s="24" t="str">
        <f aca="false">A37</f>
        <v>1.4.  OPERADOR DE  MAQUINAS RODOVIÁRIA CBO 7151</v>
      </c>
      <c r="B10" s="25"/>
      <c r="C10" s="26"/>
      <c r="D10" s="27"/>
      <c r="E10" s="28" t="n">
        <f aca="false">F100</f>
        <v>0</v>
      </c>
      <c r="F10" s="29" t="n">
        <f aca="false">IFERROR(E10/$E$29,0)</f>
        <v>0</v>
      </c>
    </row>
    <row r="11" customFormat="false" ht="13.05" hidden="false" customHeight="true" outlineLevel="0" collapsed="false">
      <c r="A11" s="24" t="str">
        <f aca="false">A38</f>
        <v>1.5.  MOTORISTA DE CAMINHÃO - CBO 7825‑10</v>
      </c>
      <c r="B11" s="25"/>
      <c r="C11" s="26"/>
      <c r="D11" s="27"/>
      <c r="E11" s="28" t="n">
        <f aca="false">F114</f>
        <v>0</v>
      </c>
      <c r="F11" s="29" t="n">
        <f aca="false">IFERROR(E11/$E$29,0)</f>
        <v>0</v>
      </c>
    </row>
    <row r="12" customFormat="false" ht="13.05" hidden="false" customHeight="true" outlineLevel="0" collapsed="false">
      <c r="A12" s="24" t="str">
        <f aca="false">A116</f>
        <v>1.6.  MOTORISTA DE CAMINHÃO COLETA- CBO 7825‑10</v>
      </c>
      <c r="B12" s="25"/>
      <c r="C12" s="26"/>
      <c r="D12" s="27"/>
      <c r="E12" s="28" t="n">
        <f aca="false">F128</f>
        <v>0</v>
      </c>
      <c r="F12" s="29" t="n">
        <f aca="false">IFERROR(E12/$E$29,0)</f>
        <v>0</v>
      </c>
    </row>
    <row r="13" customFormat="false" ht="13.05" hidden="false" customHeight="true" outlineLevel="0" collapsed="false">
      <c r="A13" s="24" t="str">
        <f aca="false">A40</f>
        <v>1.7.  AUXILIAR DE MECÂNICO- CBO‐9144</v>
      </c>
      <c r="B13" s="25"/>
      <c r="C13" s="26"/>
      <c r="D13" s="27"/>
      <c r="E13" s="28" t="n">
        <f aca="false">F142</f>
        <v>0</v>
      </c>
      <c r="F13" s="29" t="n">
        <f aca="false">IFERROR(E13/$E$29,0)</f>
        <v>0</v>
      </c>
    </row>
    <row r="14" customFormat="false" ht="13.05" hidden="false" customHeight="true" outlineLevel="0" collapsed="false">
      <c r="A14" s="24" t="n">
        <f aca="false">A144</f>
        <v>0</v>
      </c>
      <c r="B14" s="25"/>
      <c r="C14" s="26"/>
      <c r="D14" s="27"/>
      <c r="E14" s="28" t="n">
        <f aca="false">F156</f>
        <v>0</v>
      </c>
      <c r="F14" s="29" t="n">
        <f aca="false">IFERROR(E14/$E$29,0)</f>
        <v>0</v>
      </c>
    </row>
    <row r="15" customFormat="false" ht="13.05" hidden="false" customHeight="true" outlineLevel="0" collapsed="false">
      <c r="A15" s="17" t="str">
        <f aca="false">A160</f>
        <v>2. VALE TRANSPORTE E AUXÍLIO ALIMENTAÇÃO</v>
      </c>
      <c r="B15" s="18"/>
      <c r="C15" s="19"/>
      <c r="D15" s="20"/>
      <c r="E15" s="21" t="n">
        <f aca="false">F187</f>
        <v>0</v>
      </c>
      <c r="F15" s="22" t="n">
        <f aca="false">IFERROR(E15/$E$29,0)</f>
        <v>0</v>
      </c>
    </row>
    <row r="16" customFormat="false" ht="13.05" hidden="false" customHeight="true" outlineLevel="0" collapsed="false">
      <c r="A16" s="17" t="str">
        <f aca="false">A189</f>
        <v>3. UNIFORMES E EQUIPAMENTOS DE PROTEÇÃO INDIVIDUAL</v>
      </c>
      <c r="B16" s="25"/>
      <c r="C16" s="26"/>
      <c r="D16" s="27"/>
      <c r="E16" s="21" t="n">
        <f aca="false">F216</f>
        <v>0</v>
      </c>
      <c r="F16" s="22" t="n">
        <f aca="false">IFERROR(E16/$E$29,0)</f>
        <v>0</v>
      </c>
    </row>
    <row r="17" customFormat="false" ht="13.05" hidden="false" customHeight="true" outlineLevel="0" collapsed="false">
      <c r="A17" s="17" t="str">
        <f aca="false">A885</f>
        <v>4. TOTAL MENSAL VEÍCULOS E EQUIPAMENTOS</v>
      </c>
      <c r="B17" s="25"/>
      <c r="C17" s="26"/>
      <c r="D17" s="27"/>
      <c r="E17" s="30" t="e">
        <f aca="false">F885</f>
        <v>#DIV/0!</v>
      </c>
      <c r="F17" s="22" t="n">
        <f aca="false">IFERROR(E17/$E$29,0)</f>
        <v>0</v>
      </c>
    </row>
    <row r="18" customFormat="false" ht="13.05" hidden="false" customHeight="true" outlineLevel="0" collapsed="false">
      <c r="A18" s="24" t="str">
        <f aca="false">A221</f>
        <v>4.1 ROÇADEIRA </v>
      </c>
      <c r="B18" s="25"/>
      <c r="C18" s="26"/>
      <c r="D18" s="27"/>
      <c r="E18" s="31" t="n">
        <f aca="false">F260</f>
        <v>0</v>
      </c>
      <c r="F18" s="29" t="n">
        <f aca="false">IFERROR(E18/$E$29,0)</f>
        <v>0</v>
      </c>
    </row>
    <row r="19" customFormat="false" ht="13.05" hidden="false" customHeight="true" outlineLevel="0" collapsed="false">
      <c r="A19" s="24" t="str">
        <f aca="false">A263</f>
        <v>4.2. RETROESCAVADEIRA</v>
      </c>
      <c r="B19" s="25"/>
      <c r="C19" s="26"/>
      <c r="D19" s="27"/>
      <c r="E19" s="31" t="n">
        <f aca="false">F337</f>
        <v>0</v>
      </c>
      <c r="F19" s="29" t="n">
        <f aca="false">IFERROR(E19/$E$29,0)</f>
        <v>0</v>
      </c>
    </row>
    <row r="20" customFormat="false" ht="13.05" hidden="false" customHeight="true" outlineLevel="0" collapsed="false">
      <c r="A20" s="24" t="str">
        <f aca="false">A339</f>
        <v>4.3. MINICARREGADEIRA COM ESCOVÃO</v>
      </c>
      <c r="B20" s="25"/>
      <c r="C20" s="26"/>
      <c r="D20" s="27"/>
      <c r="E20" s="31" t="n">
        <f aca="false">F417</f>
        <v>0</v>
      </c>
      <c r="F20" s="29" t="n">
        <f aca="false">IFERROR(E20/$E$29,0)</f>
        <v>0</v>
      </c>
    </row>
    <row r="21" customFormat="false" ht="13.05" hidden="false" customHeight="true" outlineLevel="0" collapsed="false">
      <c r="A21" s="24" t="str">
        <f aca="false">A419</f>
        <v>4.4. TRATOR ROÇADEIRA COM BRAÇO ARTICULADO</v>
      </c>
      <c r="B21" s="25"/>
      <c r="C21" s="26"/>
      <c r="D21" s="27"/>
      <c r="E21" s="31" t="n">
        <f aca="false">F504</f>
        <v>0</v>
      </c>
      <c r="F21" s="29" t="n">
        <f aca="false">IFERROR(E21/$E$29,0)</f>
        <v>0</v>
      </c>
    </row>
    <row r="22" customFormat="false" ht="13.05" hidden="false" customHeight="true" outlineLevel="0" collapsed="false">
      <c r="A22" s="24" t="str">
        <f aca="false">A506</f>
        <v>4.5. VEÍCULO CAMINHÃO BAÚ</v>
      </c>
      <c r="B22" s="25"/>
      <c r="C22" s="26"/>
      <c r="D22" s="27"/>
      <c r="E22" s="31" t="e">
        <f aca="false">F582</f>
        <v>#DIV/0!</v>
      </c>
      <c r="F22" s="29" t="n">
        <f aca="false">IFERROR(E22/$E$29,0)</f>
        <v>0</v>
      </c>
    </row>
    <row r="23" customFormat="false" ht="13.05" hidden="false" customHeight="true" outlineLevel="0" collapsed="false">
      <c r="A23" s="24" t="str">
        <f aca="false">A584</f>
        <v>4.6. CAMINHÃO TOCO CARROCERIA BAIXA </v>
      </c>
      <c r="B23" s="25"/>
      <c r="C23" s="26"/>
      <c r="D23" s="27"/>
      <c r="E23" s="31" t="e">
        <f aca="false">F660</f>
        <v>#DIV/0!</v>
      </c>
      <c r="F23" s="29" t="n">
        <f aca="false">IFERROR(E23/$E$29,0)</f>
        <v>0</v>
      </c>
    </row>
    <row r="24" customFormat="false" ht="13.05" hidden="false" customHeight="true" outlineLevel="0" collapsed="false">
      <c r="A24" s="24" t="str">
        <f aca="false">A662</f>
        <v>4.7. VEÍCULO CAMINHÃO COM CAÇAMBA BASCULANTE</v>
      </c>
      <c r="B24" s="25"/>
      <c r="C24" s="26"/>
      <c r="D24" s="27"/>
      <c r="E24" s="31" t="n">
        <f aca="false">F728</f>
        <v>0</v>
      </c>
      <c r="F24" s="29" t="n">
        <f aca="false">IFERROR(E24/$E$29,0)</f>
        <v>0</v>
      </c>
    </row>
    <row r="25" customFormat="false" ht="13.05" hidden="false" customHeight="true" outlineLevel="0" collapsed="false">
      <c r="A25" s="24" t="str">
        <f aca="false">A730</f>
        <v>4.8. TRATOR ESCOVÃO CAPINADEIRA</v>
      </c>
      <c r="B25" s="25"/>
      <c r="C25" s="26"/>
      <c r="D25" s="27"/>
      <c r="E25" s="31" t="n">
        <f aca="false">F815</f>
        <v>0</v>
      </c>
      <c r="F25" s="29" t="n">
        <f aca="false">IFERROR(E25/$E$29,0)</f>
        <v>0</v>
      </c>
    </row>
    <row r="26" customFormat="false" ht="13.05" hidden="false" customHeight="true" outlineLevel="0" collapsed="false">
      <c r="A26" s="24" t="str">
        <f aca="false">A817</f>
        <v>4.9. MICRO-ÔNIBUS</v>
      </c>
      <c r="B26" s="25"/>
      <c r="C26" s="26"/>
      <c r="D26" s="27"/>
      <c r="E26" s="31" t="e">
        <f aca="false">F883</f>
        <v>#DIV/0!</v>
      </c>
      <c r="F26" s="29" t="n">
        <f aca="false">IFERROR(E26/$E$29,0)</f>
        <v>0</v>
      </c>
    </row>
    <row r="27" s="23" customFormat="true" ht="13.05" hidden="false" customHeight="true" outlineLevel="0" collapsed="false">
      <c r="A27" s="17" t="str">
        <f aca="false">A901</f>
        <v>5. TOTAL MENSAL FERRAMENTAS E MATERIAL</v>
      </c>
      <c r="B27" s="32"/>
      <c r="C27" s="32"/>
      <c r="D27" s="20"/>
      <c r="E27" s="30" t="e">
        <f aca="false">F901</f>
        <v>#DIV/0!</v>
      </c>
      <c r="F27" s="22" t="n">
        <f aca="false">IFERROR(E27/$E$29,0)</f>
        <v>0</v>
      </c>
      <c r="G27" s="4"/>
      <c r="H27" s="4"/>
      <c r="I27" s="4"/>
      <c r="J27" s="4"/>
      <c r="K27" s="4"/>
      <c r="L27" s="4"/>
      <c r="M27" s="4"/>
      <c r="XEB27" s="5"/>
      <c r="XEC27" s="5"/>
    </row>
    <row r="28" s="23" customFormat="true" ht="13.05" hidden="false" customHeight="true" outlineLevel="0" collapsed="false">
      <c r="A28" s="17" t="str">
        <f aca="false">A906</f>
        <v>6. Benefícios e Despesas Indiretas - BDI</v>
      </c>
      <c r="B28" s="33"/>
      <c r="C28" s="19"/>
      <c r="D28" s="20"/>
      <c r="E28" s="34" t="e">
        <f aca="false">+F912</f>
        <v>#DIV/0!</v>
      </c>
      <c r="F28" s="22" t="n">
        <f aca="false">IFERROR(E28/$E$29,0)</f>
        <v>0</v>
      </c>
      <c r="G28" s="4"/>
      <c r="H28" s="4"/>
      <c r="I28" s="4"/>
      <c r="J28" s="4"/>
      <c r="K28" s="4"/>
      <c r="L28" s="4"/>
      <c r="M28" s="4"/>
      <c r="XEB28" s="5"/>
      <c r="XEC28" s="5"/>
    </row>
    <row r="29" customFormat="false" ht="13.05" hidden="false" customHeight="true" outlineLevel="0" collapsed="false">
      <c r="A29" s="35" t="s">
        <v>6</v>
      </c>
      <c r="B29" s="36"/>
      <c r="C29" s="37"/>
      <c r="D29" s="38"/>
      <c r="E29" s="39" t="e">
        <f aca="false">F915</f>
        <v>#DIV/0!</v>
      </c>
      <c r="F29" s="40" t="e">
        <f aca="false">F6+F15+F16+F17+F27+F28</f>
        <v>#DIV/0!</v>
      </c>
    </row>
    <row r="32" customFormat="false" ht="13.05" hidden="false" customHeight="true" outlineLevel="0" collapsed="false">
      <c r="A32" s="11" t="s">
        <v>7</v>
      </c>
      <c r="B32" s="11"/>
      <c r="C32" s="11"/>
      <c r="D32" s="11"/>
      <c r="E32" s="11"/>
    </row>
    <row r="33" customFormat="false" ht="13.05" hidden="false" customHeight="true" outlineLevel="0" collapsed="false">
      <c r="A33" s="41" t="s">
        <v>8</v>
      </c>
      <c r="B33" s="41"/>
      <c r="C33" s="41"/>
      <c r="D33" s="41"/>
      <c r="E33" s="42" t="s">
        <v>9</v>
      </c>
    </row>
    <row r="34" customFormat="false" ht="13.05" hidden="false" customHeight="true" outlineLevel="0" collapsed="false">
      <c r="A34" s="43" t="str">
        <f aca="false">+A46</f>
        <v>1.1.  TRABALHADOR DE SERVIÇO DE LIMPEZA E CONSERVAÇÃO DE ÁREAS PÚBLICAS - CBO  5142-25</v>
      </c>
      <c r="B34" s="13"/>
      <c r="C34" s="13"/>
      <c r="D34" s="44"/>
      <c r="E34" s="45" t="n">
        <v>207</v>
      </c>
    </row>
    <row r="35" customFormat="false" ht="13.05" hidden="false" customHeight="true" outlineLevel="0" collapsed="false">
      <c r="A35" s="24" t="str">
        <f aca="false">A60</f>
        <v>1.2.  RECEPCIONISTA - CBO  4221</v>
      </c>
      <c r="B35" s="26"/>
      <c r="C35" s="26"/>
      <c r="D35" s="46"/>
      <c r="E35" s="47" t="n">
        <v>11</v>
      </c>
    </row>
    <row r="36" customFormat="false" ht="13.05" hidden="false" customHeight="true" outlineLevel="0" collapsed="false">
      <c r="A36" s="24" t="str">
        <f aca="false">A74</f>
        <v>1.3. ENCARREGADO / TRABALHADOR DE SERVIÇO DE LIMPEZA E CONSERVAÇÃO DE ÁREAS PÚBLICAS - CBO  5142-25 </v>
      </c>
      <c r="B36" s="26"/>
      <c r="C36" s="26"/>
      <c r="D36" s="46"/>
      <c r="E36" s="47" t="n">
        <v>8</v>
      </c>
    </row>
    <row r="37" customFormat="false" ht="13.05" hidden="false" customHeight="true" outlineLevel="0" collapsed="false">
      <c r="A37" s="24" t="str">
        <f aca="false">A88</f>
        <v>1.4.  OPERADOR DE  MAQUINAS RODOVIÁRIA CBO 7151</v>
      </c>
      <c r="B37" s="26"/>
      <c r="C37" s="26"/>
      <c r="D37" s="46"/>
      <c r="E37" s="47" t="n">
        <v>4</v>
      </c>
    </row>
    <row r="38" customFormat="false" ht="13.05" hidden="false" customHeight="true" outlineLevel="0" collapsed="false">
      <c r="A38" s="24" t="str">
        <f aca="false">A102</f>
        <v>1.5.  MOTORISTA DE CAMINHÃO - CBO 7825‑10</v>
      </c>
      <c r="B38" s="26"/>
      <c r="C38" s="26"/>
      <c r="D38" s="46"/>
      <c r="E38" s="47" t="n">
        <v>5</v>
      </c>
    </row>
    <row r="39" customFormat="false" ht="13.05" hidden="false" customHeight="true" outlineLevel="0" collapsed="false">
      <c r="A39" s="24" t="str">
        <f aca="false">A116</f>
        <v>1.6.  MOTORISTA DE CAMINHÃO COLETA- CBO 7825‑10</v>
      </c>
      <c r="B39" s="26"/>
      <c r="C39" s="26"/>
      <c r="D39" s="46"/>
      <c r="E39" s="47" t="n">
        <v>4</v>
      </c>
    </row>
    <row r="40" customFormat="false" ht="13.05" hidden="false" customHeight="true" outlineLevel="0" collapsed="false">
      <c r="A40" s="24" t="str">
        <f aca="false">A130</f>
        <v>1.7.  AUXILIAR DE MECÂNICO- CBO‐9144</v>
      </c>
      <c r="B40" s="26"/>
      <c r="C40" s="26"/>
      <c r="D40" s="46"/>
      <c r="E40" s="47" t="n">
        <v>2</v>
      </c>
    </row>
    <row r="41" customFormat="false" ht="13.05" hidden="false" customHeight="true" outlineLevel="0" collapsed="false">
      <c r="A41" s="48"/>
      <c r="B41" s="26"/>
      <c r="C41" s="26"/>
      <c r="D41" s="49"/>
      <c r="E41" s="47"/>
    </row>
    <row r="42" customFormat="false" ht="13.05" hidden="false" customHeight="true" outlineLevel="0" collapsed="false">
      <c r="A42" s="50" t="s">
        <v>10</v>
      </c>
      <c r="B42" s="51"/>
      <c r="C42" s="51"/>
      <c r="D42" s="52"/>
      <c r="E42" s="53" t="n">
        <f aca="false">SUM(E34:E41)</f>
        <v>241</v>
      </c>
    </row>
    <row r="43" customFormat="false" ht="13.05" hidden="false" customHeight="true" outlineLevel="0" collapsed="false">
      <c r="A43" s="54"/>
      <c r="B43" s="55"/>
      <c r="C43" s="55"/>
      <c r="D43" s="56"/>
      <c r="E43" s="57"/>
    </row>
    <row r="44" customFormat="false" ht="13.05" hidden="false" customHeight="true" outlineLevel="0" collapsed="false">
      <c r="A44" s="58" t="s">
        <v>11</v>
      </c>
      <c r="B44" s="58"/>
      <c r="C44" s="58"/>
      <c r="D44" s="58"/>
      <c r="E44" s="58"/>
      <c r="F44" s="58"/>
    </row>
    <row r="46" customFormat="false" ht="13.05" hidden="false" customHeight="true" outlineLevel="0" collapsed="false">
      <c r="A46" s="1" t="s">
        <v>12</v>
      </c>
    </row>
    <row r="47" s="65" customFormat="true" ht="13.05" hidden="false" customHeight="true" outlineLevel="0" collapsed="false">
      <c r="A47" s="59" t="s">
        <v>13</v>
      </c>
      <c r="B47" s="60" t="s">
        <v>14</v>
      </c>
      <c r="C47" s="60" t="s">
        <v>9</v>
      </c>
      <c r="D47" s="61" t="s">
        <v>15</v>
      </c>
      <c r="E47" s="62" t="s">
        <v>16</v>
      </c>
      <c r="F47" s="63" t="s">
        <v>17</v>
      </c>
      <c r="G47" s="64"/>
      <c r="H47" s="64"/>
      <c r="I47" s="64"/>
      <c r="J47" s="64"/>
      <c r="K47" s="64"/>
      <c r="L47" s="64"/>
      <c r="M47" s="64"/>
      <c r="XEB47" s="5"/>
      <c r="XEC47" s="5"/>
    </row>
    <row r="48" customFormat="false" ht="13.05" hidden="false" customHeight="true" outlineLevel="0" collapsed="false">
      <c r="A48" s="66" t="s">
        <v>18</v>
      </c>
      <c r="B48" s="67" t="s">
        <v>19</v>
      </c>
      <c r="C48" s="67" t="n">
        <v>1</v>
      </c>
      <c r="D48" s="68"/>
      <c r="E48" s="69" t="n">
        <f aca="false">D48*C48</f>
        <v>0</v>
      </c>
      <c r="F48" s="70"/>
    </row>
    <row r="49" customFormat="false" ht="13.05" hidden="false" customHeight="true" outlineLevel="0" collapsed="false">
      <c r="A49" s="71" t="s">
        <v>20</v>
      </c>
      <c r="B49" s="72" t="s">
        <v>21</v>
      </c>
      <c r="C49" s="73" t="n">
        <v>8.66</v>
      </c>
      <c r="D49" s="74" t="n">
        <f aca="false">ROUND(D48/220*2,2)</f>
        <v>0</v>
      </c>
      <c r="E49" s="75" t="n">
        <f aca="false">C49*D49</f>
        <v>0</v>
      </c>
      <c r="F49" s="70"/>
    </row>
    <row r="50" customFormat="false" ht="13.05" hidden="false" customHeight="true" outlineLevel="0" collapsed="false">
      <c r="A50" s="71" t="s">
        <v>22</v>
      </c>
      <c r="B50" s="72" t="s">
        <v>21</v>
      </c>
      <c r="C50" s="73" t="n">
        <v>16</v>
      </c>
      <c r="D50" s="74" t="n">
        <f aca="false">D48/220*1.5</f>
        <v>0</v>
      </c>
      <c r="E50" s="75" t="n">
        <f aca="false">C50*D50</f>
        <v>0</v>
      </c>
      <c r="F50" s="70"/>
    </row>
    <row r="51" customFormat="false" ht="13.05" hidden="false" customHeight="true" outlineLevel="0" collapsed="false">
      <c r="A51" s="71" t="s">
        <v>23</v>
      </c>
      <c r="B51" s="72" t="s">
        <v>24</v>
      </c>
      <c r="D51" s="74" t="n">
        <f aca="false">63/302*(SUM(E49:E50))</f>
        <v>0</v>
      </c>
      <c r="E51" s="75" t="n">
        <f aca="false">D51</f>
        <v>0</v>
      </c>
      <c r="F51" s="70"/>
    </row>
    <row r="52" customFormat="false" ht="13.05" hidden="false" customHeight="true" outlineLevel="0" collapsed="false">
      <c r="A52" s="71" t="s">
        <v>25</v>
      </c>
      <c r="B52" s="72" t="s">
        <v>5</v>
      </c>
      <c r="C52" s="72" t="n">
        <v>40</v>
      </c>
      <c r="D52" s="74" t="n">
        <f aca="false">SUM(E48)</f>
        <v>0</v>
      </c>
      <c r="E52" s="75" t="n">
        <f aca="false">C52*D52/100</f>
        <v>0</v>
      </c>
      <c r="F52" s="70"/>
    </row>
    <row r="53" customFormat="false" ht="13.05" hidden="false" customHeight="true" outlineLevel="0" collapsed="false">
      <c r="A53" s="76" t="s">
        <v>26</v>
      </c>
      <c r="B53" s="72" t="s">
        <v>19</v>
      </c>
      <c r="C53" s="72" t="n">
        <v>1</v>
      </c>
      <c r="D53" s="74"/>
      <c r="E53" s="77" t="n">
        <f aca="false">C53*D53</f>
        <v>0</v>
      </c>
      <c r="F53" s="70"/>
    </row>
    <row r="54" customFormat="false" ht="13.05" hidden="false" customHeight="true" outlineLevel="0" collapsed="false">
      <c r="A54" s="78" t="s">
        <v>27</v>
      </c>
      <c r="B54" s="79"/>
      <c r="C54" s="79"/>
      <c r="D54" s="80"/>
      <c r="E54" s="81" t="n">
        <f aca="false">ROUND(SUM(E48:E53),2)</f>
        <v>0</v>
      </c>
      <c r="F54" s="70"/>
    </row>
    <row r="55" customFormat="false" ht="13.05" hidden="false" customHeight="true" outlineLevel="0" collapsed="false">
      <c r="A55" s="71" t="s">
        <v>28</v>
      </c>
      <c r="B55" s="72" t="s">
        <v>5</v>
      </c>
      <c r="C55" s="82"/>
      <c r="D55" s="74" t="n">
        <f aca="false">E54</f>
        <v>0</v>
      </c>
      <c r="E55" s="75" t="n">
        <f aca="false">D55*C55/100</f>
        <v>0</v>
      </c>
      <c r="F55" s="70"/>
    </row>
    <row r="56" customFormat="false" ht="13.05" hidden="false" customHeight="true" outlineLevel="0" collapsed="false">
      <c r="A56" s="78" t="s">
        <v>29</v>
      </c>
      <c r="B56" s="83"/>
      <c r="C56" s="83"/>
      <c r="D56" s="84"/>
      <c r="E56" s="81" t="n">
        <f aca="false">E54+E55</f>
        <v>0</v>
      </c>
      <c r="F56" s="70"/>
    </row>
    <row r="57" customFormat="false" ht="13.05" hidden="false" customHeight="true" outlineLevel="0" collapsed="false">
      <c r="A57" s="71" t="s">
        <v>30</v>
      </c>
      <c r="B57" s="72" t="s">
        <v>31</v>
      </c>
      <c r="C57" s="85" t="n">
        <f aca="false">E34</f>
        <v>207</v>
      </c>
      <c r="D57" s="74" t="n">
        <f aca="false">E56</f>
        <v>0</v>
      </c>
      <c r="E57" s="75" t="n">
        <f aca="false">ROUND(C57*D57,2)</f>
        <v>0</v>
      </c>
      <c r="F57" s="70"/>
    </row>
    <row r="58" customFormat="false" ht="13.05" hidden="false" customHeight="true" outlineLevel="0" collapsed="false">
      <c r="D58" s="2" t="s">
        <v>32</v>
      </c>
      <c r="E58" s="86" t="n">
        <v>1</v>
      </c>
      <c r="F58" s="87" t="n">
        <f aca="false">E57*E58</f>
        <v>0</v>
      </c>
    </row>
    <row r="59" customFormat="false" ht="13.05" hidden="false" customHeight="true" outlineLevel="0" collapsed="false">
      <c r="F59" s="88"/>
    </row>
    <row r="60" customFormat="false" ht="13.05" hidden="false" customHeight="true" outlineLevel="0" collapsed="false">
      <c r="A60" s="1" t="s">
        <v>33</v>
      </c>
      <c r="F60" s="70"/>
    </row>
    <row r="61" customFormat="false" ht="13.05" hidden="false" customHeight="true" outlineLevel="0" collapsed="false">
      <c r="A61" s="59" t="s">
        <v>13</v>
      </c>
      <c r="B61" s="59" t="s">
        <v>14</v>
      </c>
      <c r="C61" s="59" t="s">
        <v>9</v>
      </c>
      <c r="D61" s="89" t="s">
        <v>15</v>
      </c>
      <c r="E61" s="90" t="s">
        <v>16</v>
      </c>
      <c r="F61" s="90" t="s">
        <v>17</v>
      </c>
    </row>
    <row r="62" customFormat="false" ht="13.05" hidden="false" customHeight="true" outlineLevel="0" collapsed="false">
      <c r="A62" s="66" t="s">
        <v>18</v>
      </c>
      <c r="B62" s="67" t="s">
        <v>19</v>
      </c>
      <c r="C62" s="67" t="n">
        <v>1</v>
      </c>
      <c r="D62" s="68"/>
      <c r="E62" s="69" t="n">
        <f aca="false">D62*C62</f>
        <v>0</v>
      </c>
      <c r="F62" s="70"/>
    </row>
    <row r="63" customFormat="false" ht="13.05" hidden="false" customHeight="true" outlineLevel="0" collapsed="false">
      <c r="A63" s="71" t="s">
        <v>20</v>
      </c>
      <c r="B63" s="72" t="s">
        <v>21</v>
      </c>
      <c r="C63" s="73"/>
      <c r="D63" s="74" t="n">
        <f aca="false">D62/220*2</f>
        <v>0</v>
      </c>
      <c r="E63" s="75" t="n">
        <f aca="false">C63*D63</f>
        <v>0</v>
      </c>
      <c r="F63" s="70"/>
    </row>
    <row r="64" customFormat="false" ht="13.05" hidden="false" customHeight="true" outlineLevel="0" collapsed="false">
      <c r="A64" s="71" t="s">
        <v>22</v>
      </c>
      <c r="B64" s="72" t="s">
        <v>21</v>
      </c>
      <c r="C64" s="73" t="n">
        <v>16</v>
      </c>
      <c r="D64" s="74" t="n">
        <f aca="false">D62/220*1.5</f>
        <v>0</v>
      </c>
      <c r="E64" s="75" t="n">
        <f aca="false">C64*D64</f>
        <v>0</v>
      </c>
      <c r="F64" s="70"/>
    </row>
    <row r="65" customFormat="false" ht="13.05" hidden="false" customHeight="true" outlineLevel="0" collapsed="false">
      <c r="A65" s="71" t="s">
        <v>23</v>
      </c>
      <c r="B65" s="72" t="s">
        <v>24</v>
      </c>
      <c r="D65" s="74" t="n">
        <f aca="false">63/302*(SUM(E63:E64))</f>
        <v>0</v>
      </c>
      <c r="E65" s="75" t="n">
        <f aca="false">D65</f>
        <v>0</v>
      </c>
      <c r="F65" s="70"/>
    </row>
    <row r="66" customFormat="false" ht="13.05" hidden="false" customHeight="true" outlineLevel="0" collapsed="false">
      <c r="A66" s="71" t="s">
        <v>25</v>
      </c>
      <c r="B66" s="72" t="s">
        <v>5</v>
      </c>
      <c r="C66" s="72" t="n">
        <v>0</v>
      </c>
      <c r="D66" s="74"/>
      <c r="E66" s="75" t="n">
        <f aca="false">C66*D66/100</f>
        <v>0</v>
      </c>
      <c r="F66" s="70"/>
    </row>
    <row r="67" customFormat="false" ht="13.05" hidden="false" customHeight="true" outlineLevel="0" collapsed="false">
      <c r="A67" s="76" t="s">
        <v>26</v>
      </c>
      <c r="B67" s="72" t="s">
        <v>19</v>
      </c>
      <c r="C67" s="72" t="n">
        <v>1</v>
      </c>
      <c r="D67" s="74" t="n">
        <f aca="false">D53</f>
        <v>0</v>
      </c>
      <c r="E67" s="77" t="n">
        <f aca="false">C67*D67</f>
        <v>0</v>
      </c>
      <c r="F67" s="70"/>
    </row>
    <row r="68" customFormat="false" ht="13.05" hidden="false" customHeight="true" outlineLevel="0" collapsed="false">
      <c r="A68" s="78" t="s">
        <v>27</v>
      </c>
      <c r="B68" s="79"/>
      <c r="C68" s="79"/>
      <c r="D68" s="80"/>
      <c r="E68" s="81" t="n">
        <f aca="false">SUM(E62:E67)</f>
        <v>0</v>
      </c>
      <c r="F68" s="70"/>
    </row>
    <row r="69" customFormat="false" ht="13.05" hidden="false" customHeight="true" outlineLevel="0" collapsed="false">
      <c r="A69" s="71" t="s">
        <v>28</v>
      </c>
      <c r="B69" s="72" t="s">
        <v>5</v>
      </c>
      <c r="C69" s="82"/>
      <c r="D69" s="74" t="n">
        <f aca="false">E68</f>
        <v>0</v>
      </c>
      <c r="E69" s="75" t="n">
        <f aca="false">D69*C69/100</f>
        <v>0</v>
      </c>
      <c r="F69" s="70"/>
    </row>
    <row r="70" customFormat="false" ht="13.05" hidden="false" customHeight="true" outlineLevel="0" collapsed="false">
      <c r="A70" s="78" t="s">
        <v>34</v>
      </c>
      <c r="B70" s="83"/>
      <c r="C70" s="83"/>
      <c r="D70" s="84"/>
      <c r="E70" s="81" t="n">
        <f aca="false">E68+E69</f>
        <v>0</v>
      </c>
      <c r="F70" s="70"/>
    </row>
    <row r="71" customFormat="false" ht="13.05" hidden="false" customHeight="true" outlineLevel="0" collapsed="false">
      <c r="A71" s="71" t="s">
        <v>30</v>
      </c>
      <c r="B71" s="72" t="s">
        <v>31</v>
      </c>
      <c r="C71" s="85" t="n">
        <f aca="false">E35</f>
        <v>11</v>
      </c>
      <c r="D71" s="74" t="n">
        <f aca="false">E70</f>
        <v>0</v>
      </c>
      <c r="E71" s="75" t="n">
        <f aca="false">C71*D71</f>
        <v>0</v>
      </c>
      <c r="F71" s="70"/>
    </row>
    <row r="72" customFormat="false" ht="13.05" hidden="false" customHeight="true" outlineLevel="0" collapsed="false">
      <c r="D72" s="2" t="s">
        <v>32</v>
      </c>
      <c r="E72" s="86" t="n">
        <v>1</v>
      </c>
      <c r="F72" s="87" t="n">
        <f aca="false">ROUND(E71*E72,2)</f>
        <v>0</v>
      </c>
    </row>
    <row r="73" customFormat="false" ht="13.05" hidden="false" customHeight="true" outlineLevel="0" collapsed="false">
      <c r="F73" s="88"/>
    </row>
    <row r="74" customFormat="false" ht="13.05" hidden="false" customHeight="true" outlineLevel="0" collapsed="false">
      <c r="A74" s="1" t="s">
        <v>35</v>
      </c>
      <c r="F74" s="70"/>
    </row>
    <row r="75" customFormat="false" ht="13.05" hidden="false" customHeight="true" outlineLevel="0" collapsed="false">
      <c r="A75" s="59" t="s">
        <v>13</v>
      </c>
      <c r="B75" s="59" t="s">
        <v>14</v>
      </c>
      <c r="C75" s="59" t="s">
        <v>9</v>
      </c>
      <c r="D75" s="89" t="s">
        <v>15</v>
      </c>
      <c r="E75" s="90" t="s">
        <v>16</v>
      </c>
      <c r="F75" s="90" t="s">
        <v>17</v>
      </c>
    </row>
    <row r="76" s="96" customFormat="true" ht="13.05" hidden="false" customHeight="true" outlineLevel="0" collapsed="false">
      <c r="A76" s="91" t="s">
        <v>18</v>
      </c>
      <c r="B76" s="92" t="s">
        <v>19</v>
      </c>
      <c r="C76" s="92" t="n">
        <v>1</v>
      </c>
      <c r="D76" s="93"/>
      <c r="E76" s="94" t="n">
        <f aca="false">C76*D76</f>
        <v>0</v>
      </c>
      <c r="F76" s="95"/>
      <c r="G76" s="4"/>
      <c r="H76" s="4"/>
      <c r="I76" s="4"/>
      <c r="J76" s="4"/>
      <c r="K76" s="4"/>
      <c r="L76" s="4"/>
      <c r="M76" s="4"/>
      <c r="XEB76" s="5"/>
      <c r="XEC76" s="5"/>
    </row>
    <row r="77" customFormat="false" ht="13.05" hidden="false" customHeight="true" outlineLevel="0" collapsed="false">
      <c r="A77" s="71" t="s">
        <v>20</v>
      </c>
      <c r="B77" s="72" t="s">
        <v>21</v>
      </c>
      <c r="C77" s="73" t="n">
        <v>8.66</v>
      </c>
      <c r="D77" s="74" t="n">
        <f aca="false">D76/220*2</f>
        <v>0</v>
      </c>
      <c r="E77" s="75" t="n">
        <f aca="false">C77*D77</f>
        <v>0</v>
      </c>
      <c r="F77" s="70"/>
    </row>
    <row r="78" customFormat="false" ht="13.05" hidden="false" customHeight="true" outlineLevel="0" collapsed="false">
      <c r="A78" s="71" t="s">
        <v>22</v>
      </c>
      <c r="B78" s="72" t="s">
        <v>21</v>
      </c>
      <c r="C78" s="73" t="n">
        <v>16</v>
      </c>
      <c r="D78" s="74" t="n">
        <f aca="false">D76/220*1.5</f>
        <v>0</v>
      </c>
      <c r="E78" s="75" t="n">
        <f aca="false">C78*D78</f>
        <v>0</v>
      </c>
      <c r="F78" s="70"/>
    </row>
    <row r="79" customFormat="false" ht="13.05" hidden="false" customHeight="true" outlineLevel="0" collapsed="false">
      <c r="A79" s="71" t="s">
        <v>23</v>
      </c>
      <c r="B79" s="72" t="s">
        <v>24</v>
      </c>
      <c r="C79" s="97"/>
      <c r="D79" s="74" t="n">
        <f aca="false">63/302*(SUM(E77:E78))</f>
        <v>0</v>
      </c>
      <c r="E79" s="75" t="n">
        <f aca="false">D79</f>
        <v>0</v>
      </c>
      <c r="F79" s="70"/>
    </row>
    <row r="80" customFormat="false" ht="13.05" hidden="false" customHeight="true" outlineLevel="0" collapsed="false">
      <c r="A80" s="71" t="s">
        <v>25</v>
      </c>
      <c r="B80" s="72" t="s">
        <v>5</v>
      </c>
      <c r="C80" s="72" t="n">
        <v>40</v>
      </c>
      <c r="D80" s="74"/>
      <c r="E80" s="75" t="n">
        <f aca="false">C80*D80/100</f>
        <v>0</v>
      </c>
      <c r="F80" s="70"/>
    </row>
    <row r="81" customFormat="false" ht="13.05" hidden="false" customHeight="true" outlineLevel="0" collapsed="false">
      <c r="A81" s="76" t="s">
        <v>26</v>
      </c>
      <c r="B81" s="72" t="s">
        <v>19</v>
      </c>
      <c r="C81" s="72" t="n">
        <v>1</v>
      </c>
      <c r="D81" s="74" t="n">
        <f aca="false">D53</f>
        <v>0</v>
      </c>
      <c r="E81" s="77" t="n">
        <f aca="false">C81*D81</f>
        <v>0</v>
      </c>
      <c r="F81" s="70"/>
    </row>
    <row r="82" customFormat="false" ht="13.05" hidden="false" customHeight="true" outlineLevel="0" collapsed="false">
      <c r="A82" s="78" t="s">
        <v>27</v>
      </c>
      <c r="B82" s="79"/>
      <c r="C82" s="79"/>
      <c r="D82" s="80"/>
      <c r="E82" s="81" t="n">
        <f aca="false">SUM(E76:E81)</f>
        <v>0</v>
      </c>
      <c r="F82" s="70"/>
    </row>
    <row r="83" customFormat="false" ht="13.05" hidden="false" customHeight="true" outlineLevel="0" collapsed="false">
      <c r="A83" s="71" t="s">
        <v>28</v>
      </c>
      <c r="B83" s="72" t="s">
        <v>5</v>
      </c>
      <c r="C83" s="82"/>
      <c r="D83" s="74" t="n">
        <f aca="false">E82</f>
        <v>0</v>
      </c>
      <c r="E83" s="75" t="n">
        <f aca="false">D83*C83/100</f>
        <v>0</v>
      </c>
      <c r="F83" s="70"/>
    </row>
    <row r="84" customFormat="false" ht="13.05" hidden="false" customHeight="true" outlineLevel="0" collapsed="false">
      <c r="A84" s="78" t="s">
        <v>36</v>
      </c>
      <c r="B84" s="83"/>
      <c r="C84" s="83"/>
      <c r="D84" s="84"/>
      <c r="E84" s="81" t="n">
        <f aca="false">E82+E83</f>
        <v>0</v>
      </c>
      <c r="F84" s="70"/>
    </row>
    <row r="85" customFormat="false" ht="13.05" hidden="false" customHeight="true" outlineLevel="0" collapsed="false">
      <c r="A85" s="71" t="s">
        <v>30</v>
      </c>
      <c r="B85" s="72" t="s">
        <v>31</v>
      </c>
      <c r="C85" s="98" t="n">
        <f aca="false">E36</f>
        <v>8</v>
      </c>
      <c r="D85" s="74" t="n">
        <f aca="false">E84</f>
        <v>0</v>
      </c>
      <c r="E85" s="75" t="n">
        <f aca="false">C85*D85</f>
        <v>0</v>
      </c>
      <c r="F85" s="70"/>
    </row>
    <row r="86" customFormat="false" ht="13.05" hidden="false" customHeight="true" outlineLevel="0" collapsed="false">
      <c r="D86" s="2" t="s">
        <v>32</v>
      </c>
      <c r="E86" s="86" t="n">
        <v>1</v>
      </c>
      <c r="F86" s="87" t="n">
        <f aca="false">ROUND(E85*E86,2)</f>
        <v>0</v>
      </c>
    </row>
    <row r="87" customFormat="false" ht="13.05" hidden="false" customHeight="true" outlineLevel="0" collapsed="false">
      <c r="F87" s="88"/>
    </row>
    <row r="88" customFormat="false" ht="13.05" hidden="false" customHeight="true" outlineLevel="0" collapsed="false">
      <c r="A88" s="1" t="s">
        <v>37</v>
      </c>
      <c r="F88" s="70"/>
    </row>
    <row r="89" customFormat="false" ht="13.05" hidden="false" customHeight="true" outlineLevel="0" collapsed="false">
      <c r="A89" s="59" t="s">
        <v>13</v>
      </c>
      <c r="B89" s="60" t="s">
        <v>14</v>
      </c>
      <c r="C89" s="60" t="s">
        <v>9</v>
      </c>
      <c r="D89" s="61" t="s">
        <v>15</v>
      </c>
      <c r="E89" s="62" t="s">
        <v>16</v>
      </c>
      <c r="F89" s="99" t="s">
        <v>17</v>
      </c>
    </row>
    <row r="90" customFormat="false" ht="13.05" hidden="false" customHeight="true" outlineLevel="0" collapsed="false">
      <c r="A90" s="66" t="s">
        <v>18</v>
      </c>
      <c r="B90" s="67" t="s">
        <v>19</v>
      </c>
      <c r="C90" s="67" t="n">
        <v>1</v>
      </c>
      <c r="D90" s="68"/>
      <c r="E90" s="69" t="n">
        <f aca="false">C90*D90</f>
        <v>0</v>
      </c>
      <c r="F90" s="70"/>
    </row>
    <row r="91" customFormat="false" ht="13.05" hidden="false" customHeight="true" outlineLevel="0" collapsed="false">
      <c r="A91" s="71" t="s">
        <v>20</v>
      </c>
      <c r="B91" s="72" t="s">
        <v>21</v>
      </c>
      <c r="C91" s="73" t="n">
        <v>8.66</v>
      </c>
      <c r="D91" s="74" t="n">
        <f aca="false">D90/220*2</f>
        <v>0</v>
      </c>
      <c r="E91" s="75" t="n">
        <f aca="false">C91*D91</f>
        <v>0</v>
      </c>
      <c r="F91" s="70"/>
    </row>
    <row r="92" customFormat="false" ht="13.05" hidden="false" customHeight="true" outlineLevel="0" collapsed="false">
      <c r="A92" s="71" t="s">
        <v>22</v>
      </c>
      <c r="B92" s="72" t="s">
        <v>21</v>
      </c>
      <c r="C92" s="73" t="n">
        <v>16</v>
      </c>
      <c r="D92" s="74" t="n">
        <f aca="false">D90/220*1.5</f>
        <v>0</v>
      </c>
      <c r="E92" s="75" t="n">
        <f aca="false">C92*D92</f>
        <v>0</v>
      </c>
      <c r="F92" s="70"/>
    </row>
    <row r="93" customFormat="false" ht="13.05" hidden="false" customHeight="true" outlineLevel="0" collapsed="false">
      <c r="A93" s="71" t="s">
        <v>23</v>
      </c>
      <c r="B93" s="72" t="s">
        <v>24</v>
      </c>
      <c r="D93" s="74" t="n">
        <f aca="false">63/302*(SUM(E91:E92))</f>
        <v>0</v>
      </c>
      <c r="E93" s="75" t="n">
        <f aca="false">D93</f>
        <v>0</v>
      </c>
      <c r="F93" s="70"/>
    </row>
    <row r="94" customFormat="false" ht="13.05" hidden="false" customHeight="true" outlineLevel="0" collapsed="false">
      <c r="A94" s="71" t="s">
        <v>25</v>
      </c>
      <c r="B94" s="72" t="s">
        <v>5</v>
      </c>
      <c r="C94" s="72"/>
      <c r="D94" s="74"/>
      <c r="E94" s="75" t="n">
        <f aca="false">C94*D94/100</f>
        <v>0</v>
      </c>
      <c r="F94" s="70"/>
    </row>
    <row r="95" customFormat="false" ht="13.05" hidden="false" customHeight="true" outlineLevel="0" collapsed="false">
      <c r="A95" s="76" t="s">
        <v>26</v>
      </c>
      <c r="B95" s="72" t="s">
        <v>19</v>
      </c>
      <c r="C95" s="72" t="n">
        <v>1</v>
      </c>
      <c r="D95" s="74"/>
      <c r="E95" s="75" t="n">
        <f aca="false">C95*D95</f>
        <v>0</v>
      </c>
      <c r="F95" s="70"/>
    </row>
    <row r="96" customFormat="false" ht="13.05" hidden="false" customHeight="true" outlineLevel="0" collapsed="false">
      <c r="A96" s="78" t="s">
        <v>27</v>
      </c>
      <c r="B96" s="79"/>
      <c r="C96" s="79"/>
      <c r="D96" s="80"/>
      <c r="E96" s="100" t="n">
        <f aca="false">SUM(E90:E95)</f>
        <v>0</v>
      </c>
      <c r="F96" s="70"/>
    </row>
    <row r="97" customFormat="false" ht="13.05" hidden="false" customHeight="true" outlineLevel="0" collapsed="false">
      <c r="A97" s="71" t="s">
        <v>28</v>
      </c>
      <c r="B97" s="72" t="s">
        <v>5</v>
      </c>
      <c r="C97" s="82"/>
      <c r="D97" s="74" t="n">
        <f aca="false">E96</f>
        <v>0</v>
      </c>
      <c r="E97" s="75" t="n">
        <f aca="false">D97*C97/100</f>
        <v>0</v>
      </c>
      <c r="F97" s="70"/>
    </row>
    <row r="98" customFormat="false" ht="13.05" hidden="false" customHeight="true" outlineLevel="0" collapsed="false">
      <c r="A98" s="78" t="s">
        <v>38</v>
      </c>
      <c r="B98" s="83"/>
      <c r="C98" s="83"/>
      <c r="D98" s="84"/>
      <c r="E98" s="81" t="n">
        <f aca="false">E96+E97</f>
        <v>0</v>
      </c>
      <c r="F98" s="70"/>
    </row>
    <row r="99" customFormat="false" ht="13.05" hidden="false" customHeight="true" outlineLevel="0" collapsed="false">
      <c r="A99" s="71" t="s">
        <v>30</v>
      </c>
      <c r="B99" s="72" t="s">
        <v>31</v>
      </c>
      <c r="C99" s="98" t="n">
        <f aca="false">E37</f>
        <v>4</v>
      </c>
      <c r="D99" s="74" t="n">
        <f aca="false">E98</f>
        <v>0</v>
      </c>
      <c r="E99" s="75" t="n">
        <f aca="false">C99*D99</f>
        <v>0</v>
      </c>
      <c r="F99" s="70"/>
    </row>
    <row r="100" customFormat="false" ht="13.05" hidden="false" customHeight="true" outlineLevel="0" collapsed="false">
      <c r="D100" s="2" t="s">
        <v>32</v>
      </c>
      <c r="E100" s="86" t="n">
        <v>1</v>
      </c>
      <c r="F100" s="101" t="n">
        <f aca="false">ROUND(E99*E100,2)</f>
        <v>0</v>
      </c>
    </row>
    <row r="101" customFormat="false" ht="13.05" hidden="false" customHeight="true" outlineLevel="0" collapsed="false">
      <c r="F101" s="88"/>
    </row>
    <row r="102" customFormat="false" ht="13.05" hidden="false" customHeight="true" outlineLevel="0" collapsed="false">
      <c r="A102" s="1" t="s">
        <v>39</v>
      </c>
      <c r="F102" s="70"/>
    </row>
    <row r="103" customFormat="false" ht="13.05" hidden="false" customHeight="true" outlineLevel="0" collapsed="false">
      <c r="A103" s="59" t="s">
        <v>13</v>
      </c>
      <c r="B103" s="60" t="s">
        <v>14</v>
      </c>
      <c r="C103" s="60" t="s">
        <v>9</v>
      </c>
      <c r="D103" s="61" t="s">
        <v>15</v>
      </c>
      <c r="E103" s="62" t="s">
        <v>16</v>
      </c>
      <c r="F103" s="99" t="s">
        <v>17</v>
      </c>
    </row>
    <row r="104" customFormat="false" ht="13.05" hidden="false" customHeight="true" outlineLevel="0" collapsed="false">
      <c r="A104" s="66" t="s">
        <v>18</v>
      </c>
      <c r="B104" s="67" t="s">
        <v>19</v>
      </c>
      <c r="C104" s="67" t="n">
        <v>1</v>
      </c>
      <c r="D104" s="68"/>
      <c r="E104" s="69" t="n">
        <f aca="false">C104*D104</f>
        <v>0</v>
      </c>
      <c r="F104" s="70"/>
    </row>
    <row r="105" customFormat="false" ht="13.05" hidden="false" customHeight="true" outlineLevel="0" collapsed="false">
      <c r="A105" s="71" t="s">
        <v>20</v>
      </c>
      <c r="B105" s="72" t="s">
        <v>21</v>
      </c>
      <c r="C105" s="73" t="n">
        <v>8.66</v>
      </c>
      <c r="D105" s="74" t="n">
        <f aca="false">D104/220*2</f>
        <v>0</v>
      </c>
      <c r="E105" s="75" t="n">
        <f aca="false">C105*D105</f>
        <v>0</v>
      </c>
      <c r="F105" s="70"/>
    </row>
    <row r="106" customFormat="false" ht="13.05" hidden="false" customHeight="true" outlineLevel="0" collapsed="false">
      <c r="A106" s="71" t="s">
        <v>22</v>
      </c>
      <c r="B106" s="72" t="s">
        <v>21</v>
      </c>
      <c r="C106" s="73" t="n">
        <v>16</v>
      </c>
      <c r="D106" s="74" t="n">
        <f aca="false">D104/220*1.5</f>
        <v>0</v>
      </c>
      <c r="E106" s="75" t="n">
        <f aca="false">C106*D106</f>
        <v>0</v>
      </c>
      <c r="F106" s="70"/>
    </row>
    <row r="107" customFormat="false" ht="13.05" hidden="false" customHeight="true" outlineLevel="0" collapsed="false">
      <c r="A107" s="71" t="s">
        <v>23</v>
      </c>
      <c r="B107" s="72" t="s">
        <v>24</v>
      </c>
      <c r="D107" s="74" t="n">
        <f aca="false">63/302*(SUM(E105:E106))</f>
        <v>0</v>
      </c>
      <c r="E107" s="75" t="n">
        <f aca="false">D107</f>
        <v>0</v>
      </c>
      <c r="F107" s="70"/>
    </row>
    <row r="108" customFormat="false" ht="13.05" hidden="false" customHeight="true" outlineLevel="0" collapsed="false">
      <c r="A108" s="71" t="s">
        <v>40</v>
      </c>
      <c r="B108" s="72" t="s">
        <v>5</v>
      </c>
      <c r="C108" s="72"/>
      <c r="D108" s="74"/>
      <c r="E108" s="75" t="n">
        <f aca="false">C108*D108/100</f>
        <v>0</v>
      </c>
      <c r="F108" s="70"/>
    </row>
    <row r="109" customFormat="false" ht="13.05" hidden="false" customHeight="true" outlineLevel="0" collapsed="false">
      <c r="A109" s="76" t="s">
        <v>26</v>
      </c>
      <c r="B109" s="72" t="s">
        <v>19</v>
      </c>
      <c r="C109" s="72" t="n">
        <v>1</v>
      </c>
      <c r="D109" s="74"/>
      <c r="E109" s="77" t="n">
        <f aca="false">C109*D109</f>
        <v>0</v>
      </c>
      <c r="F109" s="70"/>
    </row>
    <row r="110" customFormat="false" ht="13.05" hidden="false" customHeight="true" outlineLevel="0" collapsed="false">
      <c r="A110" s="78" t="s">
        <v>27</v>
      </c>
      <c r="B110" s="79"/>
      <c r="C110" s="79"/>
      <c r="D110" s="80"/>
      <c r="E110" s="81" t="n">
        <f aca="false">SUM(E104:E107)</f>
        <v>0</v>
      </c>
      <c r="F110" s="70"/>
    </row>
    <row r="111" customFormat="false" ht="13.05" hidden="false" customHeight="true" outlineLevel="0" collapsed="false">
      <c r="A111" s="71" t="s">
        <v>28</v>
      </c>
      <c r="B111" s="72" t="s">
        <v>5</v>
      </c>
      <c r="C111" s="82"/>
      <c r="D111" s="74" t="n">
        <f aca="false">E110</f>
        <v>0</v>
      </c>
      <c r="E111" s="75" t="n">
        <f aca="false">D111*C111/100</f>
        <v>0</v>
      </c>
      <c r="F111" s="70"/>
    </row>
    <row r="112" customFormat="false" ht="13.05" hidden="false" customHeight="true" outlineLevel="0" collapsed="false">
      <c r="A112" s="78" t="s">
        <v>41</v>
      </c>
      <c r="B112" s="83"/>
      <c r="C112" s="83"/>
      <c r="D112" s="84"/>
      <c r="E112" s="81" t="n">
        <f aca="false">E110+E111</f>
        <v>0</v>
      </c>
      <c r="F112" s="70"/>
    </row>
    <row r="113" customFormat="false" ht="13.05" hidden="false" customHeight="true" outlineLevel="0" collapsed="false">
      <c r="A113" s="71" t="s">
        <v>30</v>
      </c>
      <c r="B113" s="72" t="s">
        <v>31</v>
      </c>
      <c r="C113" s="98" t="n">
        <f aca="false">E38</f>
        <v>5</v>
      </c>
      <c r="D113" s="74" t="n">
        <f aca="false">E112</f>
        <v>0</v>
      </c>
      <c r="E113" s="75" t="n">
        <f aca="false">D113*C113</f>
        <v>0</v>
      </c>
      <c r="F113" s="70"/>
    </row>
    <row r="114" customFormat="false" ht="13.05" hidden="false" customHeight="true" outlineLevel="0" collapsed="false">
      <c r="D114" s="2" t="s">
        <v>32</v>
      </c>
      <c r="E114" s="86" t="n">
        <v>1</v>
      </c>
      <c r="F114" s="101" t="n">
        <f aca="false">ROUND(E113*E114,2)</f>
        <v>0</v>
      </c>
    </row>
    <row r="115" customFormat="false" ht="13.05" hidden="false" customHeight="true" outlineLevel="0" collapsed="false">
      <c r="F115" s="102"/>
    </row>
    <row r="116" customFormat="false" ht="13.05" hidden="false" customHeight="true" outlineLevel="0" collapsed="false">
      <c r="A116" s="1" t="s">
        <v>42</v>
      </c>
      <c r="F116" s="70"/>
    </row>
    <row r="117" customFormat="false" ht="13.05" hidden="false" customHeight="true" outlineLevel="0" collapsed="false">
      <c r="A117" s="59" t="s">
        <v>13</v>
      </c>
      <c r="B117" s="60" t="s">
        <v>14</v>
      </c>
      <c r="C117" s="60" t="s">
        <v>9</v>
      </c>
      <c r="D117" s="61" t="s">
        <v>15</v>
      </c>
      <c r="E117" s="62" t="s">
        <v>16</v>
      </c>
      <c r="F117" s="99" t="s">
        <v>17</v>
      </c>
    </row>
    <row r="118" customFormat="false" ht="13.05" hidden="false" customHeight="true" outlineLevel="0" collapsed="false">
      <c r="A118" s="66" t="s">
        <v>18</v>
      </c>
      <c r="B118" s="67" t="s">
        <v>19</v>
      </c>
      <c r="C118" s="67" t="n">
        <v>1</v>
      </c>
      <c r="D118" s="68"/>
      <c r="E118" s="69" t="n">
        <f aca="false">C118*D118</f>
        <v>0</v>
      </c>
      <c r="F118" s="70"/>
    </row>
    <row r="119" customFormat="false" ht="13.05" hidden="false" customHeight="true" outlineLevel="0" collapsed="false">
      <c r="A119" s="71" t="s">
        <v>20</v>
      </c>
      <c r="B119" s="72" t="s">
        <v>21</v>
      </c>
      <c r="C119" s="73" t="n">
        <v>8.66</v>
      </c>
      <c r="D119" s="74" t="n">
        <f aca="false">D118/220*2</f>
        <v>0</v>
      </c>
      <c r="E119" s="75" t="n">
        <f aca="false">C119*D119</f>
        <v>0</v>
      </c>
      <c r="F119" s="70"/>
    </row>
    <row r="120" customFormat="false" ht="13.05" hidden="false" customHeight="true" outlineLevel="0" collapsed="false">
      <c r="A120" s="71" t="s">
        <v>22</v>
      </c>
      <c r="B120" s="72" t="s">
        <v>21</v>
      </c>
      <c r="C120" s="73" t="n">
        <v>16</v>
      </c>
      <c r="D120" s="74" t="n">
        <f aca="false">D118/220*1.5</f>
        <v>0</v>
      </c>
      <c r="E120" s="75" t="n">
        <f aca="false">C120*D120</f>
        <v>0</v>
      </c>
      <c r="F120" s="70"/>
    </row>
    <row r="121" customFormat="false" ht="13.05" hidden="false" customHeight="true" outlineLevel="0" collapsed="false">
      <c r="A121" s="71" t="s">
        <v>23</v>
      </c>
      <c r="B121" s="72" t="s">
        <v>24</v>
      </c>
      <c r="D121" s="74" t="n">
        <f aca="false">63/302*(SUM(E119:E120))</f>
        <v>0</v>
      </c>
      <c r="E121" s="75" t="n">
        <f aca="false">D121</f>
        <v>0</v>
      </c>
      <c r="F121" s="70"/>
    </row>
    <row r="122" customFormat="false" ht="13.05" hidden="false" customHeight="true" outlineLevel="0" collapsed="false">
      <c r="A122" s="71" t="s">
        <v>40</v>
      </c>
      <c r="B122" s="72" t="s">
        <v>5</v>
      </c>
      <c r="C122" s="72" t="n">
        <v>20</v>
      </c>
      <c r="D122" s="74" t="n">
        <f aca="false">E118</f>
        <v>0</v>
      </c>
      <c r="E122" s="75" t="n">
        <f aca="false">C122*D122/100</f>
        <v>0</v>
      </c>
      <c r="F122" s="70"/>
    </row>
    <row r="123" customFormat="false" ht="13.05" hidden="false" customHeight="true" outlineLevel="0" collapsed="false">
      <c r="A123" s="76" t="s">
        <v>26</v>
      </c>
      <c r="B123" s="72" t="s">
        <v>19</v>
      </c>
      <c r="C123" s="72" t="n">
        <v>1</v>
      </c>
      <c r="D123" s="74"/>
      <c r="E123" s="77" t="n">
        <f aca="false">C123*D123</f>
        <v>0</v>
      </c>
      <c r="F123" s="70"/>
    </row>
    <row r="124" customFormat="false" ht="13.05" hidden="false" customHeight="true" outlineLevel="0" collapsed="false">
      <c r="A124" s="78" t="s">
        <v>43</v>
      </c>
      <c r="B124" s="79"/>
      <c r="C124" s="79"/>
      <c r="D124" s="80"/>
      <c r="E124" s="81" t="n">
        <f aca="false">SUM(E118:E123)</f>
        <v>0</v>
      </c>
      <c r="F124" s="70"/>
    </row>
    <row r="125" customFormat="false" ht="13.05" hidden="false" customHeight="true" outlineLevel="0" collapsed="false">
      <c r="A125" s="71" t="s">
        <v>28</v>
      </c>
      <c r="B125" s="72" t="s">
        <v>5</v>
      </c>
      <c r="C125" s="82"/>
      <c r="D125" s="74" t="n">
        <f aca="false">E124</f>
        <v>0</v>
      </c>
      <c r="E125" s="75" t="n">
        <f aca="false">D125*C125/100</f>
        <v>0</v>
      </c>
      <c r="F125" s="70"/>
    </row>
    <row r="126" customFormat="false" ht="13.05" hidden="false" customHeight="true" outlineLevel="0" collapsed="false">
      <c r="A126" s="78" t="s">
        <v>41</v>
      </c>
      <c r="B126" s="83"/>
      <c r="C126" s="83"/>
      <c r="D126" s="84"/>
      <c r="E126" s="81" t="n">
        <f aca="false">E124+E125</f>
        <v>0</v>
      </c>
      <c r="F126" s="70"/>
    </row>
    <row r="127" customFormat="false" ht="13.05" hidden="false" customHeight="true" outlineLevel="0" collapsed="false">
      <c r="A127" s="71" t="s">
        <v>30</v>
      </c>
      <c r="B127" s="72" t="s">
        <v>31</v>
      </c>
      <c r="C127" s="98" t="n">
        <f aca="false">E39</f>
        <v>4</v>
      </c>
      <c r="D127" s="74" t="n">
        <f aca="false">E126</f>
        <v>0</v>
      </c>
      <c r="E127" s="75" t="n">
        <f aca="false">D127*C127</f>
        <v>0</v>
      </c>
      <c r="F127" s="70"/>
    </row>
    <row r="128" customFormat="false" ht="13.05" hidden="false" customHeight="true" outlineLevel="0" collapsed="false">
      <c r="D128" s="2" t="s">
        <v>32</v>
      </c>
      <c r="E128" s="86" t="n">
        <v>1</v>
      </c>
      <c r="F128" s="101" t="n">
        <f aca="false">ROUND(E127*E128,2)</f>
        <v>0</v>
      </c>
    </row>
    <row r="129" customFormat="false" ht="13.05" hidden="false" customHeight="true" outlineLevel="0" collapsed="false">
      <c r="F129" s="88"/>
    </row>
    <row r="130" customFormat="false" ht="13.05" hidden="false" customHeight="true" outlineLevel="0" collapsed="false">
      <c r="A130" s="1" t="s">
        <v>44</v>
      </c>
      <c r="F130" s="70"/>
    </row>
    <row r="131" customFormat="false" ht="13.05" hidden="false" customHeight="true" outlineLevel="0" collapsed="false">
      <c r="A131" s="59" t="s">
        <v>13</v>
      </c>
      <c r="B131" s="60" t="s">
        <v>14</v>
      </c>
      <c r="C131" s="60" t="s">
        <v>9</v>
      </c>
      <c r="D131" s="61" t="s">
        <v>15</v>
      </c>
      <c r="E131" s="62" t="s">
        <v>16</v>
      </c>
      <c r="F131" s="99" t="s">
        <v>17</v>
      </c>
    </row>
    <row r="132" customFormat="false" ht="13.05" hidden="false" customHeight="true" outlineLevel="0" collapsed="false">
      <c r="A132" s="66" t="s">
        <v>18</v>
      </c>
      <c r="B132" s="67" t="s">
        <v>19</v>
      </c>
      <c r="C132" s="67" t="n">
        <v>1</v>
      </c>
      <c r="D132" s="68"/>
      <c r="E132" s="69" t="n">
        <f aca="false">C132*D132</f>
        <v>0</v>
      </c>
      <c r="F132" s="70"/>
    </row>
    <row r="133" customFormat="false" ht="13.05" hidden="false" customHeight="true" outlineLevel="0" collapsed="false">
      <c r="A133" s="71" t="s">
        <v>20</v>
      </c>
      <c r="B133" s="72" t="s">
        <v>21</v>
      </c>
      <c r="C133" s="73"/>
      <c r="D133" s="74" t="n">
        <f aca="false">D132/220*2</f>
        <v>0</v>
      </c>
      <c r="E133" s="75" t="n">
        <f aca="false">C133*D133</f>
        <v>0</v>
      </c>
      <c r="F133" s="70"/>
    </row>
    <row r="134" customFormat="false" ht="13.05" hidden="false" customHeight="true" outlineLevel="0" collapsed="false">
      <c r="A134" s="71" t="s">
        <v>22</v>
      </c>
      <c r="B134" s="72" t="s">
        <v>21</v>
      </c>
      <c r="C134" s="73"/>
      <c r="D134" s="74" t="n">
        <f aca="false">D132/220*1.5</f>
        <v>0</v>
      </c>
      <c r="E134" s="75" t="n">
        <f aca="false">C134*D134</f>
        <v>0</v>
      </c>
      <c r="F134" s="70"/>
    </row>
    <row r="135" customFormat="false" ht="13.05" hidden="false" customHeight="true" outlineLevel="0" collapsed="false">
      <c r="A135" s="71" t="s">
        <v>23</v>
      </c>
      <c r="B135" s="72" t="s">
        <v>24</v>
      </c>
      <c r="D135" s="74" t="n">
        <f aca="false">63/302*(SUM(E133:E134))</f>
        <v>0</v>
      </c>
      <c r="E135" s="75" t="n">
        <f aca="false">D135</f>
        <v>0</v>
      </c>
      <c r="F135" s="70"/>
    </row>
    <row r="136" customFormat="false" ht="13.05" hidden="false" customHeight="true" outlineLevel="0" collapsed="false">
      <c r="A136" s="71" t="s">
        <v>25</v>
      </c>
      <c r="B136" s="72" t="s">
        <v>5</v>
      </c>
      <c r="C136" s="72" t="n">
        <v>40</v>
      </c>
      <c r="D136" s="74" t="n">
        <f aca="false">SUM(E132)</f>
        <v>0</v>
      </c>
      <c r="E136" s="75" t="n">
        <f aca="false">C136*D136/100</f>
        <v>0</v>
      </c>
      <c r="F136" s="70"/>
    </row>
    <row r="137" customFormat="false" ht="13.05" hidden="false" customHeight="true" outlineLevel="0" collapsed="false">
      <c r="A137" s="76" t="s">
        <v>26</v>
      </c>
      <c r="B137" s="72" t="s">
        <v>19</v>
      </c>
      <c r="C137" s="72" t="n">
        <v>1</v>
      </c>
      <c r="D137" s="74"/>
      <c r="E137" s="77" t="n">
        <f aca="false">C137*D137</f>
        <v>0</v>
      </c>
      <c r="F137" s="70"/>
    </row>
    <row r="138" customFormat="false" ht="13.05" hidden="false" customHeight="true" outlineLevel="0" collapsed="false">
      <c r="A138" s="78" t="s">
        <v>27</v>
      </c>
      <c r="B138" s="79"/>
      <c r="C138" s="79"/>
      <c r="D138" s="80"/>
      <c r="E138" s="81" t="n">
        <f aca="false">SUM(E132:E137)</f>
        <v>0</v>
      </c>
      <c r="F138" s="70"/>
    </row>
    <row r="139" customFormat="false" ht="13.05" hidden="false" customHeight="true" outlineLevel="0" collapsed="false">
      <c r="A139" s="71" t="s">
        <v>28</v>
      </c>
      <c r="B139" s="72" t="s">
        <v>5</v>
      </c>
      <c r="C139" s="82"/>
      <c r="D139" s="74" t="n">
        <f aca="false">E138</f>
        <v>0</v>
      </c>
      <c r="E139" s="75" t="n">
        <f aca="false">D139*C139/100</f>
        <v>0</v>
      </c>
      <c r="F139" s="70"/>
    </row>
    <row r="140" customFormat="false" ht="13.05" hidden="false" customHeight="true" outlineLevel="0" collapsed="false">
      <c r="A140" s="78" t="s">
        <v>45</v>
      </c>
      <c r="B140" s="83"/>
      <c r="C140" s="83"/>
      <c r="D140" s="84"/>
      <c r="E140" s="81" t="n">
        <f aca="false">E138+E139</f>
        <v>0</v>
      </c>
      <c r="F140" s="70"/>
    </row>
    <row r="141" customFormat="false" ht="13.05" hidden="false" customHeight="true" outlineLevel="0" collapsed="false">
      <c r="A141" s="71" t="s">
        <v>30</v>
      </c>
      <c r="B141" s="72" t="s">
        <v>31</v>
      </c>
      <c r="C141" s="85" t="n">
        <f aca="false">E40</f>
        <v>2</v>
      </c>
      <c r="D141" s="74" t="n">
        <f aca="false">E140</f>
        <v>0</v>
      </c>
      <c r="E141" s="75" t="n">
        <f aca="false">C141*D141</f>
        <v>0</v>
      </c>
      <c r="F141" s="70"/>
    </row>
    <row r="142" customFormat="false" ht="13.05" hidden="false" customHeight="true" outlineLevel="0" collapsed="false">
      <c r="D142" s="2" t="s">
        <v>32</v>
      </c>
      <c r="E142" s="86" t="n">
        <v>1</v>
      </c>
      <c r="F142" s="101" t="n">
        <f aca="false">ROUND(E141*E142,2)</f>
        <v>0</v>
      </c>
    </row>
    <row r="143" customFormat="false" ht="13.05" hidden="false" customHeight="true" outlineLevel="0" collapsed="false">
      <c r="F143" s="70"/>
    </row>
    <row r="144" customFormat="false" ht="13.05" hidden="true" customHeight="true" outlineLevel="0" collapsed="false">
      <c r="F144" s="70"/>
    </row>
    <row r="145" customFormat="false" ht="13.05" hidden="true" customHeight="true" outlineLevel="0" collapsed="false">
      <c r="A145" s="59"/>
      <c r="B145" s="60"/>
      <c r="C145" s="60"/>
      <c r="D145" s="61"/>
      <c r="E145" s="62"/>
      <c r="F145" s="99"/>
    </row>
    <row r="146" customFormat="false" ht="13.05" hidden="true" customHeight="true" outlineLevel="0" collapsed="false">
      <c r="A146" s="66"/>
      <c r="B146" s="67"/>
      <c r="C146" s="67"/>
      <c r="D146" s="68"/>
      <c r="E146" s="69"/>
      <c r="F146" s="70"/>
    </row>
    <row r="147" customFormat="false" ht="13.05" hidden="true" customHeight="true" outlineLevel="0" collapsed="false">
      <c r="A147" s="71"/>
      <c r="B147" s="72"/>
      <c r="C147" s="73"/>
      <c r="D147" s="74"/>
      <c r="E147" s="75"/>
      <c r="F147" s="70"/>
    </row>
    <row r="148" customFormat="false" ht="13.05" hidden="true" customHeight="true" outlineLevel="0" collapsed="false">
      <c r="A148" s="71"/>
      <c r="B148" s="72"/>
      <c r="C148" s="73"/>
      <c r="D148" s="74"/>
      <c r="E148" s="75"/>
      <c r="F148" s="70"/>
    </row>
    <row r="149" customFormat="false" ht="13.05" hidden="true" customHeight="true" outlineLevel="0" collapsed="false">
      <c r="A149" s="71"/>
      <c r="B149" s="72"/>
      <c r="D149" s="74"/>
      <c r="E149" s="75"/>
      <c r="F149" s="70"/>
    </row>
    <row r="150" customFormat="false" ht="13.05" hidden="true" customHeight="true" outlineLevel="0" collapsed="false">
      <c r="A150" s="71"/>
      <c r="B150" s="72"/>
      <c r="C150" s="72"/>
      <c r="D150" s="74"/>
      <c r="E150" s="75"/>
      <c r="F150" s="70"/>
    </row>
    <row r="151" customFormat="false" ht="13.05" hidden="true" customHeight="true" outlineLevel="0" collapsed="false">
      <c r="A151" s="76"/>
      <c r="B151" s="72"/>
      <c r="C151" s="72"/>
      <c r="D151" s="74"/>
      <c r="E151" s="77"/>
      <c r="F151" s="70"/>
    </row>
    <row r="152" customFormat="false" ht="13.05" hidden="true" customHeight="true" outlineLevel="0" collapsed="false">
      <c r="A152" s="78"/>
      <c r="B152" s="79"/>
      <c r="C152" s="79"/>
      <c r="D152" s="80"/>
      <c r="E152" s="81"/>
      <c r="F152" s="70"/>
    </row>
    <row r="153" customFormat="false" ht="13.05" hidden="true" customHeight="true" outlineLevel="0" collapsed="false">
      <c r="A153" s="71"/>
      <c r="B153" s="72"/>
      <c r="C153" s="82"/>
      <c r="D153" s="74"/>
      <c r="E153" s="75"/>
      <c r="F153" s="70"/>
    </row>
    <row r="154" customFormat="false" ht="13.05" hidden="true" customHeight="true" outlineLevel="0" collapsed="false">
      <c r="A154" s="78"/>
      <c r="B154" s="83"/>
      <c r="C154" s="83"/>
      <c r="D154" s="84"/>
      <c r="E154" s="81"/>
      <c r="F154" s="70"/>
    </row>
    <row r="155" customFormat="false" ht="13.05" hidden="true" customHeight="true" outlineLevel="0" collapsed="false">
      <c r="A155" s="71"/>
      <c r="B155" s="72"/>
      <c r="C155" s="85"/>
      <c r="D155" s="74"/>
      <c r="E155" s="75"/>
      <c r="F155" s="70"/>
    </row>
    <row r="156" customFormat="false" ht="13.05" hidden="true" customHeight="true" outlineLevel="0" collapsed="false">
      <c r="E156" s="86"/>
      <c r="F156" s="101"/>
    </row>
    <row r="157" customFormat="false" ht="13.05" hidden="false" customHeight="true" outlineLevel="0" collapsed="false">
      <c r="F157" s="70"/>
    </row>
    <row r="158" customFormat="false" ht="13.05" hidden="false" customHeight="true" outlineLevel="0" collapsed="false">
      <c r="A158" s="103" t="s">
        <v>46</v>
      </c>
      <c r="B158" s="104"/>
      <c r="C158" s="104"/>
      <c r="D158" s="105"/>
      <c r="E158" s="106"/>
      <c r="F158" s="107" t="n">
        <f aca="false">F156+F142+F128+F114+F100+F86+F72+F58</f>
        <v>0</v>
      </c>
    </row>
    <row r="159" customFormat="false" ht="13.05" hidden="false" customHeight="true" outlineLevel="0" collapsed="false">
      <c r="F159" s="70"/>
    </row>
    <row r="160" customFormat="false" ht="17.4" hidden="false" customHeight="true" outlineLevel="0" collapsed="false">
      <c r="A160" s="58" t="s">
        <v>47</v>
      </c>
      <c r="B160" s="58"/>
      <c r="C160" s="58"/>
      <c r="D160" s="58"/>
      <c r="E160" s="58"/>
      <c r="F160" s="58"/>
    </row>
    <row r="161" customFormat="false" ht="13.05" hidden="false" customHeight="true" outlineLevel="0" collapsed="false">
      <c r="A161" s="108"/>
      <c r="B161" s="109"/>
      <c r="C161" s="109"/>
      <c r="D161" s="110"/>
      <c r="E161" s="111"/>
      <c r="F161" s="111"/>
    </row>
    <row r="162" customFormat="false" ht="13.05" hidden="false" customHeight="true" outlineLevel="0" collapsed="false">
      <c r="A162" s="71" t="s">
        <v>48</v>
      </c>
      <c r="B162" s="112"/>
      <c r="D162" s="56"/>
      <c r="E162" s="113"/>
      <c r="F162" s="70"/>
    </row>
    <row r="163" customFormat="false" ht="13.05" hidden="false" customHeight="true" outlineLevel="0" collapsed="false">
      <c r="A163" s="59" t="s">
        <v>13</v>
      </c>
      <c r="B163" s="60" t="s">
        <v>14</v>
      </c>
      <c r="C163" s="60" t="s">
        <v>9</v>
      </c>
      <c r="D163" s="61" t="s">
        <v>15</v>
      </c>
      <c r="E163" s="62" t="s">
        <v>16</v>
      </c>
      <c r="F163" s="99" t="s">
        <v>17</v>
      </c>
    </row>
    <row r="164" customFormat="false" ht="15.5" hidden="false" customHeight="true" outlineLevel="0" collapsed="false">
      <c r="A164" s="71" t="s">
        <v>49</v>
      </c>
      <c r="B164" s="72" t="s">
        <v>24</v>
      </c>
      <c r="C164" s="114" t="n">
        <v>1</v>
      </c>
      <c r="D164" s="115"/>
      <c r="E164" s="75"/>
      <c r="F164" s="70"/>
    </row>
    <row r="165" customFormat="false" ht="15.5" hidden="false" customHeight="true" outlineLevel="0" collapsed="false">
      <c r="A165" s="71" t="s">
        <v>50</v>
      </c>
      <c r="B165" s="72" t="s">
        <v>51</v>
      </c>
      <c r="C165" s="116" t="n">
        <v>26</v>
      </c>
      <c r="D165" s="74"/>
      <c r="E165" s="75"/>
      <c r="F165" s="70"/>
    </row>
    <row r="166" customFormat="false" ht="15.5" hidden="false" customHeight="true" outlineLevel="0" collapsed="false">
      <c r="A166" s="117" t="str">
        <f aca="false">A34</f>
        <v>1.1.  TRABALHADOR DE SERVIÇO DE LIMPEZA E CONSERVAÇÃO DE ÁREAS PÚBLICAS - CBO  5142-25</v>
      </c>
      <c r="B166" s="72" t="s">
        <v>14</v>
      </c>
      <c r="C166" s="116"/>
      <c r="D166" s="118" t="n">
        <f aca="false">((C165*4*D164)-(D48*0.06))/104</f>
        <v>0</v>
      </c>
      <c r="E166" s="75" t="n">
        <f aca="false">IFERROR(C166*D166,"-")</f>
        <v>0</v>
      </c>
      <c r="F166" s="70"/>
    </row>
    <row r="167" customFormat="false" ht="15.5" hidden="false" customHeight="true" outlineLevel="0" collapsed="false">
      <c r="A167" s="119" t="str">
        <f aca="false">A35</f>
        <v>1.2.  RECEPCIONISTA - CBO  4221</v>
      </c>
      <c r="B167" s="72" t="s">
        <v>14</v>
      </c>
      <c r="C167" s="116"/>
      <c r="D167" s="118" t="n">
        <f aca="false">((C165*4*D164)-(D62*0.06))/104</f>
        <v>0</v>
      </c>
      <c r="E167" s="75" t="n">
        <f aca="false">IFERROR(C167*D167,"-")</f>
        <v>0</v>
      </c>
      <c r="F167" s="70"/>
    </row>
    <row r="168" customFormat="false" ht="15.5" hidden="false" customHeight="true" outlineLevel="0" collapsed="false">
      <c r="A168" s="117" t="str">
        <f aca="false">A36</f>
        <v>1.3. ENCARREGADO / TRABALHADOR DE SERVIÇO DE LIMPEZA E CONSERVAÇÃO DE ÁREAS PÚBLICAS - CBO  5142-25 </v>
      </c>
      <c r="B168" s="72" t="s">
        <v>14</v>
      </c>
      <c r="C168" s="116"/>
      <c r="D168" s="118" t="n">
        <f aca="false">((C165*4*D164)-(D76*0.06))/104</f>
        <v>0</v>
      </c>
      <c r="E168" s="75" t="n">
        <f aca="false">IFERROR(C168*D168,"-")</f>
        <v>0</v>
      </c>
      <c r="F168" s="70"/>
    </row>
    <row r="169" customFormat="false" ht="15.5" hidden="false" customHeight="true" outlineLevel="0" collapsed="false">
      <c r="A169" s="119" t="str">
        <f aca="false">A37</f>
        <v>1.4.  OPERADOR DE  MAQUINAS RODOVIÁRIA CBO 7151</v>
      </c>
      <c r="B169" s="72" t="s">
        <v>14</v>
      </c>
      <c r="C169" s="116"/>
      <c r="D169" s="118" t="n">
        <f aca="false">((C165*4*D164)-(D90*0.06))/104</f>
        <v>0</v>
      </c>
      <c r="E169" s="75" t="n">
        <f aca="false">IFERROR(C169*D169,"-")</f>
        <v>0</v>
      </c>
      <c r="F169" s="70"/>
    </row>
    <row r="170" customFormat="false" ht="15.5" hidden="false" customHeight="true" outlineLevel="0" collapsed="false">
      <c r="A170" s="119" t="str">
        <f aca="false">A38</f>
        <v>1.5.  MOTORISTA DE CAMINHÃO - CBO 7825‑10</v>
      </c>
      <c r="B170" s="72" t="s">
        <v>14</v>
      </c>
      <c r="C170" s="116"/>
      <c r="D170" s="118" t="n">
        <f aca="false">((C165*4*D164)-(D104*0.06))/104</f>
        <v>0</v>
      </c>
      <c r="E170" s="75" t="n">
        <f aca="false">IFERROR(C170*D170,"-")</f>
        <v>0</v>
      </c>
      <c r="F170" s="70"/>
    </row>
    <row r="171" customFormat="false" ht="15.5" hidden="false" customHeight="true" outlineLevel="0" collapsed="false">
      <c r="A171" s="119" t="str">
        <f aca="false">A116</f>
        <v>1.6.  MOTORISTA DE CAMINHÃO COLETA- CBO 7825‑10</v>
      </c>
      <c r="B171" s="72" t="s">
        <v>14</v>
      </c>
      <c r="C171" s="116"/>
      <c r="D171" s="118" t="n">
        <f aca="false">((C165*4*D164)-(D118*0.06))/104</f>
        <v>0</v>
      </c>
      <c r="E171" s="75" t="n">
        <f aca="false">IFERROR(C171*D171,"-")</f>
        <v>0</v>
      </c>
      <c r="F171" s="70"/>
    </row>
    <row r="172" customFormat="false" ht="15.5" hidden="false" customHeight="true" outlineLevel="0" collapsed="false">
      <c r="A172" s="119" t="str">
        <f aca="false">A40</f>
        <v>1.7.  AUXILIAR DE MECÂNICO- CBO‐9144</v>
      </c>
      <c r="B172" s="72" t="s">
        <v>14</v>
      </c>
      <c r="C172" s="116"/>
      <c r="D172" s="118" t="n">
        <f aca="false">((C165*4*D164)-(D132*0.06))/104</f>
        <v>0</v>
      </c>
      <c r="E172" s="75" t="n">
        <f aca="false">IFERROR(C172*D172,"-")</f>
        <v>0</v>
      </c>
      <c r="F172" s="70"/>
    </row>
    <row r="173" customFormat="false" ht="15.5" hidden="false" customHeight="true" outlineLevel="0" collapsed="false">
      <c r="A173" s="119"/>
      <c r="B173" s="72"/>
      <c r="C173" s="116"/>
      <c r="D173" s="118"/>
      <c r="E173" s="75"/>
      <c r="F173" s="70"/>
    </row>
    <row r="174" customFormat="false" ht="13.05" hidden="false" customHeight="true" outlineLevel="0" collapsed="false">
      <c r="F174" s="120" t="n">
        <f aca="false">ROUND(SUM(E166:E173),2)</f>
        <v>0</v>
      </c>
    </row>
    <row r="175" customFormat="false" ht="13.05" hidden="false" customHeight="true" outlineLevel="0" collapsed="false">
      <c r="A175" s="1" t="s">
        <v>52</v>
      </c>
      <c r="F175" s="121"/>
    </row>
    <row r="176" customFormat="false" ht="13.05" hidden="false" customHeight="true" outlineLevel="0" collapsed="false">
      <c r="A176" s="59" t="s">
        <v>13</v>
      </c>
      <c r="B176" s="60" t="s">
        <v>14</v>
      </c>
      <c r="C176" s="60" t="s">
        <v>9</v>
      </c>
      <c r="D176" s="61" t="s">
        <v>53</v>
      </c>
      <c r="E176" s="62" t="s">
        <v>16</v>
      </c>
      <c r="F176" s="63" t="s">
        <v>17</v>
      </c>
    </row>
    <row r="177" customFormat="false" ht="17.4" hidden="false" customHeight="true" outlineLevel="0" collapsed="false">
      <c r="A177" s="117" t="str">
        <f aca="false">A166</f>
        <v>1.1.  TRABALHADOR DE SERVIÇO DE LIMPEZA E CONSERVAÇÃO DE ÁREAS PÚBLICAS - CBO  5142-25</v>
      </c>
      <c r="B177" s="72" t="s">
        <v>54</v>
      </c>
      <c r="C177" s="122"/>
      <c r="D177" s="123"/>
      <c r="E177" s="86" t="n">
        <f aca="false">(C177*D177*$C$165)-((C177*D177*$C$165)*0.19)</f>
        <v>0</v>
      </c>
      <c r="F177" s="121"/>
    </row>
    <row r="178" customFormat="false" ht="17.4" hidden="false" customHeight="true" outlineLevel="0" collapsed="false">
      <c r="A178" s="119" t="str">
        <f aca="false">A167</f>
        <v>1.2.  RECEPCIONISTA - CBO  4221</v>
      </c>
      <c r="B178" s="72" t="s">
        <v>54</v>
      </c>
      <c r="C178" s="122"/>
      <c r="D178" s="123"/>
      <c r="E178" s="86" t="n">
        <f aca="false">(C178*D178*$C$165)-((C178*D178*$C$165)*0.19)</f>
        <v>0</v>
      </c>
      <c r="F178" s="121"/>
    </row>
    <row r="179" customFormat="false" ht="17.4" hidden="false" customHeight="true" outlineLevel="0" collapsed="false">
      <c r="A179" s="117" t="str">
        <f aca="false">A168</f>
        <v>1.3. ENCARREGADO / TRABALHADOR DE SERVIÇO DE LIMPEZA E CONSERVAÇÃO DE ÁREAS PÚBLICAS - CBO  5142-25 </v>
      </c>
      <c r="B179" s="72" t="s">
        <v>54</v>
      </c>
      <c r="C179" s="122"/>
      <c r="D179" s="123"/>
      <c r="E179" s="86" t="n">
        <f aca="false">(C179*D179*$C$165)-((C179*D179*$C$165)*0.19)</f>
        <v>0</v>
      </c>
      <c r="F179" s="121"/>
    </row>
    <row r="180" customFormat="false" ht="17.4" hidden="false" customHeight="true" outlineLevel="0" collapsed="false">
      <c r="A180" s="119" t="str">
        <f aca="false">A169</f>
        <v>1.4.  OPERADOR DE  MAQUINAS RODOVIÁRIA CBO 7151</v>
      </c>
      <c r="B180" s="72" t="s">
        <v>54</v>
      </c>
      <c r="C180" s="122"/>
      <c r="D180" s="123"/>
      <c r="E180" s="86" t="n">
        <f aca="false">(C180*D180*$C$165)-((C180*D180*$C$165)*0.19)</f>
        <v>0</v>
      </c>
      <c r="F180" s="121"/>
    </row>
    <row r="181" customFormat="false" ht="17.4" hidden="false" customHeight="true" outlineLevel="0" collapsed="false">
      <c r="A181" s="119" t="str">
        <f aca="false">A170</f>
        <v>1.5.  MOTORISTA DE CAMINHÃO - CBO 7825‑10</v>
      </c>
      <c r="B181" s="72" t="s">
        <v>54</v>
      </c>
      <c r="C181" s="122"/>
      <c r="D181" s="123"/>
      <c r="E181" s="86" t="n">
        <f aca="false">(C181*D181*$C$165)-((C181*D181*$C$165)*0.19)</f>
        <v>0</v>
      </c>
      <c r="F181" s="121"/>
    </row>
    <row r="182" customFormat="false" ht="17.4" hidden="false" customHeight="true" outlineLevel="0" collapsed="false">
      <c r="A182" s="119" t="str">
        <f aca="false">A116</f>
        <v>1.6.  MOTORISTA DE CAMINHÃO COLETA- CBO 7825‑10</v>
      </c>
      <c r="B182" s="72" t="s">
        <v>54</v>
      </c>
      <c r="C182" s="122"/>
      <c r="D182" s="123"/>
      <c r="E182" s="86" t="n">
        <f aca="false">(C182*D182*$C$165)-((C182*D182*$C$165)*0.19)</f>
        <v>0</v>
      </c>
      <c r="F182" s="121"/>
    </row>
    <row r="183" customFormat="false" ht="17.4" hidden="false" customHeight="true" outlineLevel="0" collapsed="false">
      <c r="A183" s="119" t="str">
        <f aca="false">A172</f>
        <v>1.7.  AUXILIAR DE MECÂNICO- CBO‐9144</v>
      </c>
      <c r="B183" s="72" t="s">
        <v>54</v>
      </c>
      <c r="C183" s="122"/>
      <c r="D183" s="123"/>
      <c r="E183" s="86" t="n">
        <f aca="false">(C183*D183*$C$165)-((C183*D183*$C$165)*0.19)</f>
        <v>0</v>
      </c>
      <c r="F183" s="121"/>
    </row>
    <row r="184" customFormat="false" ht="17.4" hidden="false" customHeight="true" outlineLevel="0" collapsed="false">
      <c r="A184" s="119"/>
      <c r="B184" s="72"/>
      <c r="C184" s="122"/>
      <c r="D184" s="123"/>
      <c r="E184" s="86"/>
      <c r="F184" s="121"/>
    </row>
    <row r="185" customFormat="false" ht="13.05" hidden="false" customHeight="true" outlineLevel="0" collapsed="false">
      <c r="D185" s="2" t="s">
        <v>32</v>
      </c>
      <c r="E185" s="86" t="n">
        <v>1</v>
      </c>
      <c r="F185" s="120" t="n">
        <f aca="false">ROUND(SUM(E177:E184)*E185,2)</f>
        <v>0</v>
      </c>
    </row>
    <row r="186" customFormat="false" ht="13.05" hidden="false" customHeight="true" outlineLevel="0" collapsed="false">
      <c r="F186" s="70"/>
    </row>
    <row r="187" customFormat="false" ht="17.4" hidden="false" customHeight="true" outlineLevel="0" collapsed="false">
      <c r="A187" s="103" t="s">
        <v>55</v>
      </c>
      <c r="B187" s="104"/>
      <c r="C187" s="104"/>
      <c r="D187" s="105"/>
      <c r="E187" s="106"/>
      <c r="F187" s="107" t="n">
        <f aca="false">F185+F174</f>
        <v>0</v>
      </c>
    </row>
    <row r="188" customFormat="false" ht="13.05" hidden="false" customHeight="true" outlineLevel="0" collapsed="false">
      <c r="F188" s="70"/>
    </row>
    <row r="189" customFormat="false" ht="17.4" hidden="false" customHeight="true" outlineLevel="0" collapsed="false">
      <c r="A189" s="58" t="s">
        <v>56</v>
      </c>
      <c r="B189" s="58"/>
      <c r="C189" s="58"/>
      <c r="D189" s="58"/>
      <c r="E189" s="58"/>
      <c r="F189" s="58"/>
    </row>
    <row r="190" customFormat="false" ht="13.05" hidden="false" customHeight="true" outlineLevel="0" collapsed="false">
      <c r="F190" s="70"/>
    </row>
    <row r="191" customFormat="false" ht="13.05" hidden="false" customHeight="true" outlineLevel="0" collapsed="false">
      <c r="A191" s="1" t="s">
        <v>57</v>
      </c>
      <c r="F191" s="70"/>
    </row>
    <row r="192" customFormat="false" ht="21.75" hidden="false" customHeight="true" outlineLevel="0" collapsed="false">
      <c r="A192" s="59" t="s">
        <v>13</v>
      </c>
      <c r="B192" s="60" t="s">
        <v>14</v>
      </c>
      <c r="C192" s="124" t="s">
        <v>58</v>
      </c>
      <c r="D192" s="61" t="s">
        <v>15</v>
      </c>
      <c r="E192" s="62" t="s">
        <v>16</v>
      </c>
      <c r="F192" s="63" t="s">
        <v>17</v>
      </c>
    </row>
    <row r="193" customFormat="false" ht="13.05" hidden="false" customHeight="true" outlineLevel="0" collapsed="false">
      <c r="A193" s="66" t="s">
        <v>59</v>
      </c>
      <c r="B193" s="67" t="s">
        <v>54</v>
      </c>
      <c r="C193" s="125"/>
      <c r="D193" s="126"/>
      <c r="E193" s="69" t="n">
        <f aca="false">IFERROR(D193/C193,0)</f>
        <v>0</v>
      </c>
      <c r="F193" s="70"/>
    </row>
    <row r="194" customFormat="false" ht="13.05" hidden="false" customHeight="true" outlineLevel="0" collapsed="false">
      <c r="A194" s="71" t="s">
        <v>60</v>
      </c>
      <c r="B194" s="72" t="s">
        <v>54</v>
      </c>
      <c r="C194" s="125"/>
      <c r="D194" s="126"/>
      <c r="E194" s="69" t="n">
        <f aca="false">IFERROR(D194/C194,0)</f>
        <v>0</v>
      </c>
      <c r="F194" s="70"/>
    </row>
    <row r="195" customFormat="false" ht="13.05" hidden="false" customHeight="true" outlineLevel="0" collapsed="false">
      <c r="A195" s="71" t="s">
        <v>61</v>
      </c>
      <c r="B195" s="72" t="s">
        <v>54</v>
      </c>
      <c r="C195" s="125"/>
      <c r="D195" s="126"/>
      <c r="E195" s="69" t="n">
        <f aca="false">IFERROR(D195/C195,0)</f>
        <v>0</v>
      </c>
      <c r="F195" s="70"/>
    </row>
    <row r="196" customFormat="false" ht="13.05" hidden="false" customHeight="true" outlineLevel="0" collapsed="false">
      <c r="A196" s="71" t="s">
        <v>62</v>
      </c>
      <c r="B196" s="72" t="s">
        <v>63</v>
      </c>
      <c r="C196" s="125"/>
      <c r="D196" s="126"/>
      <c r="E196" s="69" t="n">
        <f aca="false">IFERROR(D196/C196,0)</f>
        <v>0</v>
      </c>
      <c r="F196" s="70"/>
    </row>
    <row r="197" customFormat="false" ht="13.05" hidden="false" customHeight="true" outlineLevel="0" collapsed="false">
      <c r="A197" s="71" t="s">
        <v>64</v>
      </c>
      <c r="B197" s="72" t="s">
        <v>63</v>
      </c>
      <c r="C197" s="125"/>
      <c r="D197" s="126"/>
      <c r="E197" s="69" t="n">
        <f aca="false">IFERROR(D197/C197,0)</f>
        <v>0</v>
      </c>
      <c r="F197" s="70"/>
    </row>
    <row r="198" customFormat="false" ht="13.05" hidden="false" customHeight="true" outlineLevel="0" collapsed="false">
      <c r="A198" s="71" t="s">
        <v>65</v>
      </c>
      <c r="B198" s="72" t="s">
        <v>66</v>
      </c>
      <c r="C198" s="85"/>
      <c r="D198" s="126"/>
      <c r="E198" s="69" t="n">
        <f aca="false">IFERROR(D198/C198,0)</f>
        <v>0</v>
      </c>
      <c r="F198" s="70"/>
    </row>
    <row r="199" customFormat="false" ht="13.05" hidden="false" customHeight="true" outlineLevel="0" collapsed="false">
      <c r="A199" s="71" t="s">
        <v>30</v>
      </c>
      <c r="B199" s="72" t="s">
        <v>31</v>
      </c>
      <c r="C199" s="85"/>
      <c r="D199" s="123"/>
      <c r="E199" s="75" t="n">
        <f aca="false">C199*D199</f>
        <v>0</v>
      </c>
      <c r="F199" s="70"/>
    </row>
    <row r="200" customFormat="false" ht="13.05" hidden="false" customHeight="true" outlineLevel="0" collapsed="false">
      <c r="D200" s="2" t="s">
        <v>32</v>
      </c>
      <c r="E200" s="86" t="n">
        <v>1</v>
      </c>
      <c r="F200" s="87" t="n">
        <f aca="false">ROUND(E199*E200,2)</f>
        <v>0</v>
      </c>
    </row>
    <row r="201" customFormat="false" ht="13.05" hidden="false" customHeight="true" outlineLevel="0" collapsed="false">
      <c r="F201" s="70"/>
    </row>
    <row r="202" customFormat="false" ht="13.05" hidden="false" customHeight="true" outlineLevel="0" collapsed="false">
      <c r="A202" s="1" t="s">
        <v>67</v>
      </c>
      <c r="F202" s="70"/>
    </row>
    <row r="203" customFormat="false" ht="22.35" hidden="false" customHeight="true" outlineLevel="0" collapsed="false">
      <c r="A203" s="59" t="s">
        <v>13</v>
      </c>
      <c r="B203" s="60" t="s">
        <v>14</v>
      </c>
      <c r="C203" s="124" t="s">
        <v>58</v>
      </c>
      <c r="D203" s="61" t="s">
        <v>15</v>
      </c>
      <c r="E203" s="62" t="s">
        <v>16</v>
      </c>
      <c r="F203" s="63" t="s">
        <v>17</v>
      </c>
    </row>
    <row r="204" customFormat="false" ht="13.05" hidden="false" customHeight="true" outlineLevel="0" collapsed="false">
      <c r="A204" s="71" t="s">
        <v>68</v>
      </c>
      <c r="B204" s="72" t="s">
        <v>54</v>
      </c>
      <c r="C204" s="125"/>
      <c r="D204" s="126"/>
      <c r="E204" s="69" t="n">
        <f aca="false">IFERROR(D204/C204,0)</f>
        <v>0</v>
      </c>
      <c r="F204" s="70"/>
    </row>
    <row r="205" customFormat="false" ht="13.05" hidden="false" customHeight="true" outlineLevel="0" collapsed="false">
      <c r="A205" s="71" t="s">
        <v>69</v>
      </c>
      <c r="B205" s="72" t="s">
        <v>54</v>
      </c>
      <c r="C205" s="125"/>
      <c r="D205" s="126"/>
      <c r="E205" s="69" t="n">
        <f aca="false">IFERROR(D205/C205,0)</f>
        <v>0</v>
      </c>
      <c r="F205" s="70"/>
    </row>
    <row r="206" customFormat="false" ht="13.05" hidden="false" customHeight="true" outlineLevel="0" collapsed="false">
      <c r="A206" s="127" t="s">
        <v>70</v>
      </c>
      <c r="B206" s="128" t="s">
        <v>54</v>
      </c>
      <c r="C206" s="125"/>
      <c r="D206" s="126"/>
      <c r="E206" s="69" t="n">
        <f aca="false">IFERROR(D206/C206,0)</f>
        <v>0</v>
      </c>
      <c r="F206" s="129"/>
    </row>
    <row r="207" customFormat="false" ht="13.05" hidden="false" customHeight="true" outlineLevel="0" collapsed="false">
      <c r="A207" s="71" t="s">
        <v>71</v>
      </c>
      <c r="B207" s="72" t="s">
        <v>63</v>
      </c>
      <c r="C207" s="125"/>
      <c r="D207" s="126"/>
      <c r="E207" s="69" t="n">
        <f aca="false">IFERROR(D207/C207,0)</f>
        <v>0</v>
      </c>
      <c r="F207" s="70"/>
    </row>
    <row r="208" customFormat="false" ht="13.05" hidden="false" customHeight="true" outlineLevel="0" collapsed="false">
      <c r="A208" s="71" t="s">
        <v>72</v>
      </c>
      <c r="B208" s="72" t="s">
        <v>73</v>
      </c>
      <c r="C208" s="125"/>
      <c r="D208" s="126"/>
      <c r="E208" s="69" t="n">
        <f aca="false">IFERROR(D208/C208,0)</f>
        <v>0</v>
      </c>
      <c r="F208" s="70"/>
    </row>
    <row r="209" customFormat="false" ht="13.05" hidden="false" customHeight="true" outlineLevel="0" collapsed="false">
      <c r="A209" s="71" t="s">
        <v>74</v>
      </c>
      <c r="B209" s="72" t="s">
        <v>54</v>
      </c>
      <c r="C209" s="85"/>
      <c r="D209" s="126"/>
      <c r="E209" s="69" t="n">
        <f aca="false">IFERROR(D209/C209,0)</f>
        <v>0</v>
      </c>
      <c r="F209" s="70"/>
    </row>
    <row r="210" customFormat="false" ht="13.05" hidden="false" customHeight="true" outlineLevel="0" collapsed="false">
      <c r="A210" s="71" t="s">
        <v>75</v>
      </c>
      <c r="B210" s="72" t="s">
        <v>54</v>
      </c>
      <c r="C210" s="85"/>
      <c r="D210" s="126"/>
      <c r="E210" s="69" t="n">
        <f aca="false">IFERROR(D210/C210,0)</f>
        <v>0</v>
      </c>
      <c r="F210" s="70"/>
    </row>
    <row r="211" customFormat="false" ht="13.05" hidden="false" customHeight="true" outlineLevel="0" collapsed="false">
      <c r="A211" s="71" t="s">
        <v>76</v>
      </c>
      <c r="B211" s="72" t="s">
        <v>54</v>
      </c>
      <c r="C211" s="85"/>
      <c r="D211" s="126"/>
      <c r="E211" s="69" t="n">
        <f aca="false">IFERROR(D211/C211,0)</f>
        <v>0</v>
      </c>
      <c r="F211" s="70"/>
    </row>
    <row r="212" customFormat="false" ht="13.05" hidden="false" customHeight="true" outlineLevel="0" collapsed="false">
      <c r="A212" s="71" t="s">
        <v>30</v>
      </c>
      <c r="B212" s="72" t="s">
        <v>31</v>
      </c>
      <c r="C212" s="85"/>
      <c r="D212" s="123"/>
      <c r="E212" s="75" t="n">
        <f aca="false">(SUM(E204:E208)*230)+(SUM(E209:E211)*38)</f>
        <v>0</v>
      </c>
      <c r="F212" s="70" t="n">
        <f aca="false">(SUM(E204:E208)*287)+(SUM(E209:E211)*48)</f>
        <v>0</v>
      </c>
    </row>
    <row r="213" customFormat="false" ht="13.05" hidden="false" customHeight="true" outlineLevel="0" collapsed="false">
      <c r="D213" s="2" t="s">
        <v>32</v>
      </c>
      <c r="E213" s="86" t="n">
        <v>1</v>
      </c>
      <c r="F213" s="87" t="n">
        <f aca="false">ROUND(E212*E213,2)</f>
        <v>0</v>
      </c>
    </row>
    <row r="214" customFormat="false" ht="13.05" hidden="false" customHeight="true" outlineLevel="0" collapsed="false">
      <c r="F214" s="70"/>
    </row>
    <row r="215" customFormat="false" ht="13.05" hidden="false" customHeight="true" outlineLevel="0" collapsed="false">
      <c r="F215" s="70"/>
    </row>
    <row r="216" customFormat="false" ht="14.3" hidden="false" customHeight="true" outlineLevel="0" collapsed="false">
      <c r="A216" s="103" t="s">
        <v>77</v>
      </c>
      <c r="B216" s="103"/>
      <c r="C216" s="103"/>
      <c r="D216" s="103"/>
      <c r="E216" s="103"/>
      <c r="F216" s="130" t="n">
        <f aca="false">F213+F200</f>
        <v>0</v>
      </c>
    </row>
    <row r="217" customFormat="false" ht="13.05" hidden="false" customHeight="true" outlineLevel="0" collapsed="false">
      <c r="A217" s="23"/>
      <c r="F217" s="70"/>
    </row>
    <row r="218" customFormat="false" ht="13.05" hidden="false" customHeight="true" outlineLevel="0" collapsed="false">
      <c r="A218" s="23"/>
      <c r="F218" s="70"/>
    </row>
    <row r="219" customFormat="false" ht="19.9" hidden="false" customHeight="true" outlineLevel="0" collapsed="false">
      <c r="A219" s="58" t="s">
        <v>78</v>
      </c>
      <c r="B219" s="58"/>
      <c r="C219" s="58"/>
      <c r="D219" s="58"/>
      <c r="E219" s="58"/>
      <c r="F219" s="58"/>
    </row>
    <row r="220" customFormat="false" ht="13.05" hidden="false" customHeight="true" outlineLevel="0" collapsed="false">
      <c r="A220" s="23"/>
      <c r="F220" s="70"/>
    </row>
    <row r="221" customFormat="false" ht="13.05" hidden="false" customHeight="true" outlineLevel="0" collapsed="false">
      <c r="A221" s="58" t="s">
        <v>79</v>
      </c>
      <c r="B221" s="58"/>
      <c r="C221" s="58"/>
      <c r="D221" s="58"/>
      <c r="E221" s="58"/>
      <c r="F221" s="58"/>
    </row>
    <row r="222" customFormat="false" ht="13.05" hidden="false" customHeight="true" outlineLevel="0" collapsed="false">
      <c r="A222" s="23"/>
      <c r="F222" s="70"/>
    </row>
    <row r="223" customFormat="false" ht="13.05" hidden="false" customHeight="true" outlineLevel="0" collapsed="false">
      <c r="A223" s="131" t="s">
        <v>80</v>
      </c>
      <c r="F223" s="70"/>
    </row>
    <row r="224" customFormat="false" ht="13.05" hidden="false" customHeight="true" outlineLevel="0" collapsed="false">
      <c r="A224" s="59" t="s">
        <v>13</v>
      </c>
      <c r="B224" s="60" t="s">
        <v>14</v>
      </c>
      <c r="C224" s="60" t="s">
        <v>9</v>
      </c>
      <c r="D224" s="61" t="s">
        <v>15</v>
      </c>
      <c r="E224" s="62" t="s">
        <v>16</v>
      </c>
      <c r="F224" s="63" t="s">
        <v>17</v>
      </c>
    </row>
    <row r="225" customFormat="false" ht="13.05" hidden="false" customHeight="true" outlineLevel="0" collapsed="false">
      <c r="A225" s="66" t="s">
        <v>81</v>
      </c>
      <c r="B225" s="67" t="s">
        <v>54</v>
      </c>
      <c r="C225" s="132" t="n">
        <v>1</v>
      </c>
      <c r="D225" s="126"/>
      <c r="E225" s="69" t="n">
        <f aca="false">C225*D225</f>
        <v>0</v>
      </c>
      <c r="F225" s="70"/>
    </row>
    <row r="226" customFormat="false" ht="13.05" hidden="false" customHeight="true" outlineLevel="0" collapsed="false">
      <c r="A226" s="71" t="s">
        <v>82</v>
      </c>
      <c r="B226" s="72" t="s">
        <v>83</v>
      </c>
      <c r="C226" s="132" t="n">
        <v>1</v>
      </c>
      <c r="D226" s="74"/>
      <c r="E226" s="75"/>
      <c r="F226" s="70"/>
    </row>
    <row r="227" customFormat="false" ht="13.05" hidden="false" customHeight="true" outlineLevel="0" collapsed="false">
      <c r="A227" s="71" t="s">
        <v>84</v>
      </c>
      <c r="B227" s="72" t="s">
        <v>83</v>
      </c>
      <c r="C227" s="132" t="n">
        <v>0</v>
      </c>
      <c r="D227" s="74"/>
      <c r="E227" s="75"/>
      <c r="F227" s="133"/>
    </row>
    <row r="228" customFormat="false" ht="13.05" hidden="false" customHeight="true" outlineLevel="0" collapsed="false">
      <c r="A228" s="71" t="s">
        <v>85</v>
      </c>
      <c r="B228" s="72" t="s">
        <v>5</v>
      </c>
      <c r="C228" s="72"/>
      <c r="D228" s="74" t="n">
        <f aca="false">E225</f>
        <v>0</v>
      </c>
      <c r="E228" s="75" t="n">
        <f aca="false">C228*D228/100</f>
        <v>0</v>
      </c>
      <c r="F228" s="70"/>
    </row>
    <row r="229" customFormat="false" ht="13.05" hidden="false" customHeight="true" outlineLevel="0" collapsed="false">
      <c r="A229" s="71" t="s">
        <v>86</v>
      </c>
      <c r="B229" s="72" t="s">
        <v>19</v>
      </c>
      <c r="C229" s="72" t="n">
        <f aca="false">C226*12</f>
        <v>12</v>
      </c>
      <c r="D229" s="74" t="n">
        <f aca="false">IF(C227&lt;=C226,E228,0)</f>
        <v>0</v>
      </c>
      <c r="E229" s="75" t="n">
        <f aca="false">IFERROR(D229/C229,0)</f>
        <v>0</v>
      </c>
      <c r="F229" s="70"/>
    </row>
    <row r="230" customFormat="false" ht="13.05" hidden="false" customHeight="true" outlineLevel="0" collapsed="false">
      <c r="A230" s="71" t="s">
        <v>87</v>
      </c>
      <c r="B230" s="72"/>
      <c r="C230" s="72"/>
      <c r="D230" s="74"/>
      <c r="E230" s="75" t="n">
        <f aca="false">E229</f>
        <v>0</v>
      </c>
      <c r="F230" s="70"/>
    </row>
    <row r="231" customFormat="false" ht="13.05" hidden="false" customHeight="true" outlineLevel="0" collapsed="false">
      <c r="A231" s="71" t="s">
        <v>88</v>
      </c>
      <c r="B231" s="72" t="s">
        <v>54</v>
      </c>
      <c r="C231" s="72" t="n">
        <v>1</v>
      </c>
      <c r="D231" s="80" t="n">
        <f aca="false">E230</f>
        <v>0</v>
      </c>
      <c r="E231" s="81" t="n">
        <f aca="false">C231*D231</f>
        <v>0</v>
      </c>
      <c r="F231" s="70"/>
    </row>
    <row r="232" customFormat="false" ht="13.05" hidden="false" customHeight="true" outlineLevel="0" collapsed="false">
      <c r="A232" s="134"/>
      <c r="B232" s="134"/>
      <c r="C232" s="134"/>
      <c r="D232" s="2" t="s">
        <v>32</v>
      </c>
      <c r="E232" s="86" t="n">
        <v>1</v>
      </c>
      <c r="F232" s="135" t="n">
        <f aca="false">ROUND(E231*E232,2)</f>
        <v>0</v>
      </c>
    </row>
    <row r="233" customFormat="false" ht="13.05" hidden="false" customHeight="true" outlineLevel="0" collapsed="false">
      <c r="F233" s="70"/>
    </row>
    <row r="234" customFormat="false" ht="13.05" hidden="false" customHeight="true" outlineLevel="0" collapsed="false">
      <c r="A234" s="131" t="s">
        <v>89</v>
      </c>
      <c r="F234" s="70"/>
    </row>
    <row r="235" customFormat="false" ht="13.05" hidden="false" customHeight="true" outlineLevel="0" collapsed="false">
      <c r="A235" s="136" t="s">
        <v>13</v>
      </c>
      <c r="B235" s="137" t="s">
        <v>14</v>
      </c>
      <c r="C235" s="137" t="s">
        <v>9</v>
      </c>
      <c r="D235" s="61" t="s">
        <v>15</v>
      </c>
      <c r="E235" s="138" t="s">
        <v>16</v>
      </c>
      <c r="F235" s="63" t="s">
        <v>17</v>
      </c>
    </row>
    <row r="236" customFormat="false" ht="13.05" hidden="false" customHeight="true" outlineLevel="0" collapsed="false">
      <c r="A236" s="71" t="s">
        <v>81</v>
      </c>
      <c r="B236" s="72" t="s">
        <v>54</v>
      </c>
      <c r="C236" s="67" t="n">
        <v>1</v>
      </c>
      <c r="D236" s="74" t="n">
        <f aca="false">D225</f>
        <v>0</v>
      </c>
      <c r="E236" s="75" t="n">
        <f aca="false">C236*D236</f>
        <v>0</v>
      </c>
      <c r="F236" s="133"/>
    </row>
    <row r="237" customFormat="false" ht="13.05" hidden="false" customHeight="true" outlineLevel="0" collapsed="false">
      <c r="A237" s="71" t="s">
        <v>90</v>
      </c>
      <c r="B237" s="72" t="s">
        <v>5</v>
      </c>
      <c r="C237" s="139"/>
      <c r="D237" s="74"/>
      <c r="E237" s="75"/>
      <c r="F237" s="133"/>
    </row>
    <row r="238" customFormat="false" ht="13.05" hidden="false" customHeight="true" outlineLevel="0" collapsed="false">
      <c r="A238" s="71" t="s">
        <v>91</v>
      </c>
      <c r="B238" s="72" t="s">
        <v>24</v>
      </c>
      <c r="C238" s="140" t="n">
        <f aca="false">IFERROR(IF(C227&lt;=C226,E225-(C228/(100*C226)*C227)*E225,E225-E228),0)</f>
        <v>0</v>
      </c>
      <c r="D238" s="74"/>
      <c r="E238" s="75"/>
      <c r="F238" s="133"/>
    </row>
    <row r="239" customFormat="false" ht="13.05" hidden="false" customHeight="true" outlineLevel="0" collapsed="false">
      <c r="A239" s="71" t="s">
        <v>92</v>
      </c>
      <c r="B239" s="72" t="s">
        <v>24</v>
      </c>
      <c r="C239" s="140" t="n">
        <f aca="false">(E225+E228)/2</f>
        <v>0</v>
      </c>
      <c r="D239" s="74"/>
      <c r="E239" s="75"/>
      <c r="F239" s="133"/>
    </row>
    <row r="240" customFormat="false" ht="13.05" hidden="false" customHeight="true" outlineLevel="0" collapsed="false">
      <c r="A240" s="71" t="s">
        <v>93</v>
      </c>
      <c r="B240" s="82" t="s">
        <v>24</v>
      </c>
      <c r="C240" s="82"/>
      <c r="D240" s="74" t="n">
        <f aca="false">C237*C239/12/100</f>
        <v>0</v>
      </c>
      <c r="E240" s="75" t="n">
        <f aca="false">D240</f>
        <v>0</v>
      </c>
      <c r="F240" s="133"/>
    </row>
    <row r="241" customFormat="false" ht="13.05" hidden="false" customHeight="true" outlineLevel="0" collapsed="false">
      <c r="A241" s="71" t="s">
        <v>87</v>
      </c>
      <c r="B241" s="82"/>
      <c r="C241" s="82"/>
      <c r="E241" s="77" t="n">
        <f aca="false">E240</f>
        <v>0</v>
      </c>
      <c r="F241" s="133"/>
    </row>
    <row r="242" customFormat="false" ht="13.05" hidden="false" customHeight="true" outlineLevel="0" collapsed="false">
      <c r="A242" s="71" t="s">
        <v>88</v>
      </c>
      <c r="B242" s="79" t="s">
        <v>54</v>
      </c>
      <c r="C242" s="72" t="n">
        <f aca="false">C231</f>
        <v>1</v>
      </c>
      <c r="D242" s="80" t="n">
        <f aca="false">E241</f>
        <v>0</v>
      </c>
      <c r="E242" s="81" t="n">
        <f aca="false">C242*D242</f>
        <v>0</v>
      </c>
      <c r="F242" s="133"/>
    </row>
    <row r="243" customFormat="false" ht="13.05" hidden="false" customHeight="true" outlineLevel="0" collapsed="false">
      <c r="A243" s="23"/>
      <c r="B243" s="83"/>
      <c r="C243" s="97"/>
      <c r="D243" s="84"/>
      <c r="E243" s="81"/>
      <c r="F243" s="133"/>
    </row>
    <row r="244" customFormat="false" ht="13.05" hidden="false" customHeight="true" outlineLevel="0" collapsed="false">
      <c r="C244" s="97"/>
      <c r="D244" s="2" t="s">
        <v>32</v>
      </c>
      <c r="E244" s="86" t="n">
        <v>1</v>
      </c>
      <c r="F244" s="135" t="n">
        <f aca="false">ROUND(E242*E244,2)</f>
        <v>0</v>
      </c>
    </row>
    <row r="245" customFormat="false" ht="13.05" hidden="false" customHeight="true" outlineLevel="0" collapsed="false">
      <c r="A245" s="141" t="s">
        <v>94</v>
      </c>
      <c r="B245" s="141" t="n">
        <v>200</v>
      </c>
      <c r="C245" s="97"/>
      <c r="F245" s="102"/>
    </row>
    <row r="246" customFormat="false" ht="13.05" hidden="false" customHeight="true" outlineLevel="0" collapsed="false">
      <c r="A246" s="141" t="s">
        <v>95</v>
      </c>
      <c r="B246" s="141" t="n">
        <v>100</v>
      </c>
      <c r="C246" s="97"/>
      <c r="F246" s="102"/>
    </row>
    <row r="247" customFormat="false" ht="13.05" hidden="false" customHeight="true" outlineLevel="0" collapsed="false">
      <c r="C247" s="97"/>
      <c r="F247" s="102"/>
    </row>
    <row r="248" customFormat="false" ht="13.05" hidden="false" customHeight="true" outlineLevel="0" collapsed="false">
      <c r="A248" s="1" t="s">
        <v>96</v>
      </c>
      <c r="C248" s="97"/>
      <c r="F248" s="133"/>
    </row>
    <row r="249" customFormat="false" ht="13.05" hidden="false" customHeight="true" outlineLevel="0" collapsed="false">
      <c r="A249" s="142" t="s">
        <v>13</v>
      </c>
      <c r="B249" s="142" t="s">
        <v>14</v>
      </c>
      <c r="C249" s="143" t="s">
        <v>97</v>
      </c>
      <c r="D249" s="144" t="s">
        <v>15</v>
      </c>
      <c r="E249" s="145" t="s">
        <v>16</v>
      </c>
      <c r="F249" s="146" t="s">
        <v>98</v>
      </c>
    </row>
    <row r="250" customFormat="false" ht="13.05" hidden="false" customHeight="true" outlineLevel="0" collapsed="false">
      <c r="A250" s="71" t="s">
        <v>99</v>
      </c>
      <c r="B250" s="71" t="s">
        <v>100</v>
      </c>
      <c r="C250" s="72"/>
      <c r="D250" s="74"/>
      <c r="E250" s="86"/>
      <c r="F250" s="102"/>
    </row>
    <row r="251" customFormat="false" ht="13.05" hidden="false" customHeight="true" outlineLevel="0" collapsed="false">
      <c r="A251" s="71" t="s">
        <v>101</v>
      </c>
      <c r="B251" s="71" t="s">
        <v>102</v>
      </c>
      <c r="C251" s="72"/>
      <c r="D251" s="74" t="n">
        <f aca="false">D250*C250</f>
        <v>0</v>
      </c>
      <c r="E251" s="86" t="n">
        <f aca="false">IFERROR(+D251*C251,"-")</f>
        <v>0</v>
      </c>
      <c r="F251" s="102"/>
    </row>
    <row r="252" customFormat="false" ht="13.05" hidden="false" customHeight="true" outlineLevel="0" collapsed="false">
      <c r="A252" s="71" t="s">
        <v>103</v>
      </c>
      <c r="B252" s="71" t="s">
        <v>100</v>
      </c>
      <c r="C252" s="72"/>
      <c r="D252" s="74"/>
      <c r="E252" s="86"/>
      <c r="F252" s="102"/>
    </row>
    <row r="253" customFormat="false" ht="13.05" hidden="false" customHeight="true" outlineLevel="0" collapsed="false">
      <c r="A253" s="71" t="s">
        <v>104</v>
      </c>
      <c r="B253" s="71" t="s">
        <v>102</v>
      </c>
      <c r="C253" s="72"/>
      <c r="D253" s="74" t="n">
        <f aca="false">D252*C252</f>
        <v>0</v>
      </c>
      <c r="E253" s="86" t="n">
        <f aca="false">C253*D253</f>
        <v>0</v>
      </c>
      <c r="F253" s="102"/>
    </row>
    <row r="254" customFormat="false" ht="13.05" hidden="false" customHeight="true" outlineLevel="0" collapsed="false">
      <c r="A254" s="71" t="s">
        <v>105</v>
      </c>
      <c r="B254" s="71" t="s">
        <v>106</v>
      </c>
      <c r="C254" s="72"/>
      <c r="D254" s="74"/>
      <c r="E254" s="86" t="n">
        <f aca="false">D254*C254</f>
        <v>0</v>
      </c>
      <c r="F254" s="102"/>
    </row>
    <row r="255" customFormat="false" ht="13.05" hidden="false" customHeight="true" outlineLevel="0" collapsed="false">
      <c r="A255" s="71" t="s">
        <v>88</v>
      </c>
      <c r="B255" s="79" t="s">
        <v>54</v>
      </c>
      <c r="C255" s="72" t="n">
        <v>1</v>
      </c>
      <c r="D255" s="80" t="n">
        <f aca="false">SUM(E251:E254)</f>
        <v>0</v>
      </c>
      <c r="E255" s="81" t="n">
        <f aca="false">C255*D255</f>
        <v>0</v>
      </c>
      <c r="F255" s="102"/>
    </row>
    <row r="256" customFormat="false" ht="13.05" hidden="false" customHeight="true" outlineLevel="0" collapsed="false">
      <c r="A256" s="147"/>
      <c r="B256" s="148"/>
      <c r="C256" s="149"/>
      <c r="D256" s="150"/>
      <c r="E256" s="151"/>
      <c r="F256" s="135" t="n">
        <f aca="false">E255</f>
        <v>0</v>
      </c>
    </row>
    <row r="257" customFormat="false" ht="13.05" hidden="false" customHeight="true" outlineLevel="0" collapsed="false">
      <c r="C257" s="97"/>
      <c r="F257" s="102"/>
    </row>
    <row r="258" customFormat="false" ht="13.05" hidden="false" customHeight="true" outlineLevel="0" collapsed="false">
      <c r="A258" s="142" t="s">
        <v>107</v>
      </c>
      <c r="B258" s="143" t="s">
        <v>14</v>
      </c>
      <c r="C258" s="143" t="n">
        <v>38</v>
      </c>
      <c r="D258" s="152"/>
      <c r="E258" s="153" t="n">
        <f aca="false">F256+F244+F232</f>
        <v>0</v>
      </c>
      <c r="F258" s="146" t="n">
        <f aca="false">ROUND(E258*C258,2)</f>
        <v>0</v>
      </c>
    </row>
    <row r="259" customFormat="false" ht="13.05" hidden="false" customHeight="true" outlineLevel="0" collapsed="false">
      <c r="C259" s="97"/>
      <c r="F259" s="102"/>
    </row>
    <row r="260" customFormat="false" ht="13.05" hidden="false" customHeight="true" outlineLevel="0" collapsed="false">
      <c r="A260" s="154" t="s">
        <v>108</v>
      </c>
      <c r="B260" s="154"/>
      <c r="C260" s="154"/>
      <c r="D260" s="154"/>
      <c r="E260" s="154"/>
      <c r="F260" s="155" t="n">
        <f aca="false">F258</f>
        <v>0</v>
      </c>
    </row>
    <row r="261" customFormat="false" ht="13.05" hidden="false" customHeight="true" outlineLevel="0" collapsed="false">
      <c r="A261" s="156"/>
      <c r="B261" s="156"/>
      <c r="C261" s="156"/>
      <c r="D261" s="115"/>
      <c r="E261" s="157"/>
      <c r="F261" s="133"/>
    </row>
    <row r="262" customFormat="false" ht="13.05" hidden="false" customHeight="true" outlineLevel="0" collapsed="false">
      <c r="A262" s="158"/>
      <c r="B262" s="159" t="s">
        <v>109</v>
      </c>
      <c r="C262" s="159"/>
      <c r="D262" s="159"/>
      <c r="E262" s="159"/>
      <c r="F262" s="160" t="s">
        <v>110</v>
      </c>
    </row>
    <row r="263" customFormat="false" ht="13.05" hidden="false" customHeight="true" outlineLevel="0" collapsed="false">
      <c r="A263" s="58" t="s">
        <v>111</v>
      </c>
      <c r="B263" s="161" t="s">
        <v>112</v>
      </c>
      <c r="C263" s="161" t="s">
        <v>113</v>
      </c>
      <c r="D263" s="162" t="s">
        <v>114</v>
      </c>
      <c r="E263" s="163" t="s">
        <v>115</v>
      </c>
      <c r="F263" s="164"/>
    </row>
    <row r="264" customFormat="false" ht="13.05" hidden="false" customHeight="true" outlineLevel="0" collapsed="false">
      <c r="A264" s="23"/>
      <c r="B264" s="165"/>
      <c r="C264" s="165"/>
      <c r="F264" s="135" t="n">
        <f aca="false">SUM(B264:E264)</f>
        <v>0</v>
      </c>
    </row>
    <row r="265" customFormat="false" ht="13.05" hidden="false" customHeight="true" outlineLevel="0" collapsed="false">
      <c r="A265" s="1" t="s">
        <v>116</v>
      </c>
      <c r="B265" s="166"/>
      <c r="C265" s="166"/>
      <c r="D265" s="56"/>
      <c r="E265" s="113"/>
      <c r="F265" s="133"/>
    </row>
    <row r="266" customFormat="false" ht="13.05" hidden="false" customHeight="true" outlineLevel="0" collapsed="false">
      <c r="A266" s="142" t="s">
        <v>13</v>
      </c>
      <c r="B266" s="142" t="s">
        <v>14</v>
      </c>
      <c r="C266" s="143" t="s">
        <v>9</v>
      </c>
      <c r="D266" s="144" t="s">
        <v>15</v>
      </c>
      <c r="E266" s="145" t="s">
        <v>16</v>
      </c>
      <c r="F266" s="146" t="s">
        <v>98</v>
      </c>
    </row>
    <row r="267" customFormat="false" ht="13.05" hidden="false" customHeight="true" outlineLevel="0" collapsed="false">
      <c r="A267" s="71" t="s">
        <v>117</v>
      </c>
      <c r="B267" s="71" t="s">
        <v>54</v>
      </c>
      <c r="C267" s="72" t="n">
        <v>1</v>
      </c>
      <c r="D267" s="74"/>
      <c r="E267" s="86" t="n">
        <f aca="false">C267*D267</f>
        <v>0</v>
      </c>
      <c r="F267" s="133"/>
    </row>
    <row r="268" customFormat="false" ht="13.05" hidden="false" customHeight="true" outlineLevel="0" collapsed="false">
      <c r="A268" s="71" t="s">
        <v>118</v>
      </c>
      <c r="B268" s="71" t="s">
        <v>83</v>
      </c>
      <c r="C268" s="72" t="n">
        <v>5</v>
      </c>
      <c r="D268" s="74"/>
      <c r="E268" s="86"/>
      <c r="F268" s="133"/>
    </row>
    <row r="269" customFormat="false" ht="13.05" hidden="false" customHeight="true" outlineLevel="0" collapsed="false">
      <c r="A269" s="71" t="s">
        <v>119</v>
      </c>
      <c r="B269" s="71" t="s">
        <v>83</v>
      </c>
      <c r="C269" s="72" t="n">
        <v>0</v>
      </c>
      <c r="D269" s="74"/>
      <c r="E269" s="86"/>
      <c r="F269" s="133"/>
    </row>
    <row r="270" customFormat="false" ht="13.05" hidden="false" customHeight="true" outlineLevel="0" collapsed="false">
      <c r="A270" s="71" t="s">
        <v>120</v>
      </c>
      <c r="B270" s="71" t="s">
        <v>5</v>
      </c>
      <c r="C270" s="72"/>
      <c r="D270" s="74" t="n">
        <f aca="false">E267</f>
        <v>0</v>
      </c>
      <c r="E270" s="86" t="n">
        <f aca="false">C270*D270/100</f>
        <v>0</v>
      </c>
      <c r="F270" s="133"/>
    </row>
    <row r="271" customFormat="false" ht="13.05" hidden="false" customHeight="true" outlineLevel="0" collapsed="false">
      <c r="A271" s="71" t="s">
        <v>86</v>
      </c>
      <c r="B271" s="71" t="s">
        <v>19</v>
      </c>
      <c r="C271" s="72" t="n">
        <v>120</v>
      </c>
      <c r="D271" s="56" t="n">
        <f aca="false">IF(C269&lt;=C268,E270,0)</f>
        <v>0</v>
      </c>
      <c r="E271" s="167" t="n">
        <f aca="false">IFERROR(D271/C271,0)</f>
        <v>0</v>
      </c>
      <c r="F271" s="133"/>
    </row>
    <row r="272" customFormat="false" ht="13.05" hidden="false" customHeight="true" outlineLevel="0" collapsed="false">
      <c r="A272" s="71" t="s">
        <v>121</v>
      </c>
      <c r="B272" s="71"/>
      <c r="C272" s="72"/>
      <c r="D272" s="74"/>
      <c r="E272" s="86" t="n">
        <f aca="false">E271</f>
        <v>0</v>
      </c>
      <c r="F272" s="133"/>
    </row>
    <row r="273" customFormat="false" ht="13.05" hidden="false" customHeight="true" outlineLevel="0" collapsed="false">
      <c r="A273" s="71" t="s">
        <v>122</v>
      </c>
      <c r="B273" s="141" t="s">
        <v>54</v>
      </c>
      <c r="C273" s="79" t="n">
        <v>1</v>
      </c>
      <c r="D273" s="74" t="n">
        <f aca="false">E272</f>
        <v>0</v>
      </c>
      <c r="E273" s="86" t="n">
        <f aca="false">C273*D273</f>
        <v>0</v>
      </c>
      <c r="F273" s="133"/>
    </row>
    <row r="274" customFormat="false" ht="13.05" hidden="false" customHeight="true" outlineLevel="0" collapsed="false">
      <c r="C274" s="97"/>
      <c r="D274" s="2" t="s">
        <v>32</v>
      </c>
      <c r="E274" s="3" t="n">
        <v>1</v>
      </c>
      <c r="F274" s="135" t="n">
        <f aca="false">E273</f>
        <v>0</v>
      </c>
    </row>
    <row r="275" customFormat="false" ht="13.05" hidden="false" customHeight="true" outlineLevel="0" collapsed="false">
      <c r="C275" s="4"/>
      <c r="D275" s="168"/>
      <c r="F275" s="133"/>
    </row>
    <row r="276" customFormat="false" ht="13.05" hidden="false" customHeight="true" outlineLevel="0" collapsed="false">
      <c r="A276" s="1" t="s">
        <v>123</v>
      </c>
      <c r="C276" s="97"/>
      <c r="F276" s="133"/>
    </row>
    <row r="277" customFormat="false" ht="13.05" hidden="false" customHeight="true" outlineLevel="0" collapsed="false">
      <c r="A277" s="142" t="s">
        <v>13</v>
      </c>
      <c r="B277" s="142" t="s">
        <v>14</v>
      </c>
      <c r="C277" s="143" t="s">
        <v>9</v>
      </c>
      <c r="D277" s="144" t="s">
        <v>15</v>
      </c>
      <c r="E277" s="145" t="s">
        <v>16</v>
      </c>
      <c r="F277" s="146" t="s">
        <v>98</v>
      </c>
    </row>
    <row r="278" customFormat="false" ht="13.05" hidden="false" customHeight="true" outlineLevel="0" collapsed="false">
      <c r="A278" s="71" t="s">
        <v>124</v>
      </c>
      <c r="B278" s="71" t="s">
        <v>54</v>
      </c>
      <c r="C278" s="72" t="n">
        <v>1</v>
      </c>
      <c r="D278" s="74" t="n">
        <f aca="false">D267</f>
        <v>0</v>
      </c>
      <c r="E278" s="86" t="n">
        <f aca="false">D278*C278</f>
        <v>0</v>
      </c>
      <c r="F278" s="133"/>
    </row>
    <row r="279" customFormat="false" ht="13.05" hidden="false" customHeight="true" outlineLevel="0" collapsed="false">
      <c r="A279" s="71" t="s">
        <v>90</v>
      </c>
      <c r="B279" s="71" t="s">
        <v>5</v>
      </c>
      <c r="C279" s="72"/>
      <c r="D279" s="74"/>
      <c r="E279" s="86"/>
      <c r="F279" s="133"/>
    </row>
    <row r="280" customFormat="false" ht="13.05" hidden="false" customHeight="true" outlineLevel="0" collapsed="false">
      <c r="A280" s="71" t="s">
        <v>91</v>
      </c>
      <c r="B280" s="71" t="s">
        <v>24</v>
      </c>
      <c r="C280" s="140" t="n">
        <f aca="false">E278</f>
        <v>0</v>
      </c>
      <c r="D280" s="74"/>
      <c r="E280" s="86"/>
      <c r="F280" s="133"/>
    </row>
    <row r="281" customFormat="false" ht="13.05" hidden="false" customHeight="true" outlineLevel="0" collapsed="false">
      <c r="A281" s="71" t="s">
        <v>125</v>
      </c>
      <c r="B281" s="71" t="s">
        <v>24</v>
      </c>
      <c r="C281" s="140" t="n">
        <f aca="false">IFERROR(IF(C269&gt;=C268,C280,((((C280)-(E267-E270))*(((C268-C269)+1)/(2*(C268-C269))))+(E267-E270))),0)</f>
        <v>0</v>
      </c>
      <c r="D281" s="74"/>
      <c r="E281" s="86"/>
      <c r="F281" s="133"/>
    </row>
    <row r="282" customFormat="false" ht="13.05" hidden="false" customHeight="true" outlineLevel="0" collapsed="false">
      <c r="A282" s="71" t="s">
        <v>126</v>
      </c>
      <c r="B282" s="71" t="s">
        <v>24</v>
      </c>
      <c r="C282" s="72"/>
      <c r="D282" s="74" t="n">
        <f aca="false">C281*C279/12/100</f>
        <v>0</v>
      </c>
      <c r="E282" s="86" t="n">
        <f aca="false">D282</f>
        <v>0</v>
      </c>
      <c r="F282" s="133"/>
    </row>
    <row r="283" customFormat="false" ht="13.05" hidden="false" customHeight="true" outlineLevel="0" collapsed="false">
      <c r="A283" s="71" t="s">
        <v>121</v>
      </c>
      <c r="B283" s="71"/>
      <c r="C283" s="72"/>
      <c r="D283" s="74"/>
      <c r="E283" s="86" t="n">
        <f aca="false">E282</f>
        <v>0</v>
      </c>
      <c r="F283" s="133"/>
    </row>
    <row r="284" customFormat="false" ht="13.05" hidden="false" customHeight="true" outlineLevel="0" collapsed="false">
      <c r="A284" s="71" t="s">
        <v>122</v>
      </c>
      <c r="B284" s="141" t="s">
        <v>54</v>
      </c>
      <c r="C284" s="79" t="n">
        <v>1</v>
      </c>
      <c r="D284" s="74" t="n">
        <f aca="false">E283</f>
        <v>0</v>
      </c>
      <c r="E284" s="86" t="n">
        <f aca="false">ROUND(D284*C284,2)</f>
        <v>0</v>
      </c>
      <c r="F284" s="133"/>
    </row>
    <row r="285" customFormat="false" ht="13.05" hidden="false" customHeight="true" outlineLevel="0" collapsed="false">
      <c r="C285" s="97"/>
      <c r="D285" s="2" t="s">
        <v>32</v>
      </c>
      <c r="E285" s="3" t="n">
        <v>1</v>
      </c>
      <c r="F285" s="135" t="n">
        <f aca="false">E284</f>
        <v>0</v>
      </c>
    </row>
    <row r="286" customFormat="false" ht="13.05" hidden="false" customHeight="true" outlineLevel="0" collapsed="false">
      <c r="C286" s="97"/>
      <c r="F286" s="102"/>
    </row>
    <row r="287" customFormat="false" ht="13.05" hidden="false" customHeight="true" outlineLevel="0" collapsed="false">
      <c r="A287" s="1" t="s">
        <v>127</v>
      </c>
      <c r="C287" s="97"/>
      <c r="F287" s="88"/>
    </row>
    <row r="288" customFormat="false" ht="13.05" hidden="false" customHeight="true" outlineLevel="0" collapsed="false">
      <c r="A288" s="142" t="s">
        <v>13</v>
      </c>
      <c r="B288" s="142" t="s">
        <v>14</v>
      </c>
      <c r="C288" s="143" t="s">
        <v>9</v>
      </c>
      <c r="D288" s="144" t="s">
        <v>15</v>
      </c>
      <c r="E288" s="145" t="s">
        <v>16</v>
      </c>
      <c r="F288" s="146" t="s">
        <v>98</v>
      </c>
    </row>
    <row r="289" customFormat="false" ht="13.05" hidden="false" customHeight="true" outlineLevel="0" collapsed="false">
      <c r="A289" s="71" t="s">
        <v>128</v>
      </c>
      <c r="B289" s="71" t="s">
        <v>54</v>
      </c>
      <c r="C289" s="72" t="n">
        <v>1</v>
      </c>
      <c r="D289" s="74" t="n">
        <v>0</v>
      </c>
      <c r="E289" s="86" t="n">
        <v>0</v>
      </c>
      <c r="F289" s="133"/>
    </row>
    <row r="290" customFormat="false" ht="13.05" hidden="false" customHeight="true" outlineLevel="0" collapsed="false">
      <c r="A290" s="71" t="s">
        <v>129</v>
      </c>
      <c r="B290" s="71" t="s">
        <v>54</v>
      </c>
      <c r="C290" s="72" t="n">
        <v>1</v>
      </c>
      <c r="D290" s="74" t="n">
        <v>0</v>
      </c>
      <c r="E290" s="86" t="n">
        <v>0</v>
      </c>
      <c r="F290" s="133"/>
    </row>
    <row r="291" customFormat="false" ht="13.05" hidden="false" customHeight="true" outlineLevel="0" collapsed="false">
      <c r="A291" s="71" t="s">
        <v>130</v>
      </c>
      <c r="B291" s="71" t="s">
        <v>54</v>
      </c>
      <c r="C291" s="72" t="n">
        <v>1</v>
      </c>
      <c r="D291" s="74"/>
      <c r="E291" s="86" t="n">
        <f aca="false">C291*D291</f>
        <v>0</v>
      </c>
      <c r="F291" s="133"/>
    </row>
    <row r="292" customFormat="false" ht="13.05" hidden="false" customHeight="true" outlineLevel="0" collapsed="false">
      <c r="A292" s="71" t="s">
        <v>131</v>
      </c>
      <c r="B292" s="71" t="s">
        <v>19</v>
      </c>
      <c r="C292" s="72" t="n">
        <v>12</v>
      </c>
      <c r="D292" s="74" t="n">
        <f aca="false">E291</f>
        <v>0</v>
      </c>
      <c r="E292" s="86" t="n">
        <f aca="false">D292/C292</f>
        <v>0</v>
      </c>
      <c r="F292" s="133"/>
    </row>
    <row r="293" customFormat="false" ht="13.05" hidden="false" customHeight="true" outlineLevel="0" collapsed="false">
      <c r="C293" s="97"/>
      <c r="D293" s="2" t="s">
        <v>32</v>
      </c>
      <c r="E293" s="3" t="n">
        <v>1</v>
      </c>
      <c r="F293" s="135" t="n">
        <f aca="false">E292</f>
        <v>0</v>
      </c>
    </row>
    <row r="294" customFormat="false" ht="13.05" hidden="false" customHeight="true" outlineLevel="0" collapsed="false">
      <c r="C294" s="97"/>
      <c r="F294" s="133"/>
    </row>
    <row r="295" customFormat="false" ht="13.05" hidden="false" customHeight="true" outlineLevel="0" collapsed="false">
      <c r="A295" s="4"/>
      <c r="C295" s="97"/>
      <c r="F295" s="133"/>
    </row>
    <row r="296" customFormat="false" ht="13.05" hidden="false" customHeight="true" outlineLevel="0" collapsed="false">
      <c r="A296" s="141" t="s">
        <v>94</v>
      </c>
      <c r="B296" s="141" t="n">
        <v>208</v>
      </c>
      <c r="C296" s="97"/>
      <c r="F296" s="133"/>
    </row>
    <row r="297" customFormat="false" ht="13.05" hidden="false" customHeight="true" outlineLevel="0" collapsed="false">
      <c r="A297" s="1" t="s">
        <v>132</v>
      </c>
      <c r="C297" s="97"/>
      <c r="F297" s="133"/>
    </row>
    <row r="298" customFormat="false" ht="13.05" hidden="false" customHeight="true" outlineLevel="0" collapsed="false">
      <c r="A298" s="142" t="s">
        <v>13</v>
      </c>
      <c r="B298" s="142" t="s">
        <v>14</v>
      </c>
      <c r="C298" s="143" t="s">
        <v>97</v>
      </c>
      <c r="D298" s="144" t="s">
        <v>15</v>
      </c>
      <c r="E298" s="145" t="s">
        <v>16</v>
      </c>
      <c r="F298" s="146" t="s">
        <v>98</v>
      </c>
    </row>
    <row r="299" customFormat="false" ht="13.05" hidden="false" customHeight="true" outlineLevel="0" collapsed="false">
      <c r="A299" s="71" t="s">
        <v>133</v>
      </c>
      <c r="B299" s="71" t="s">
        <v>100</v>
      </c>
      <c r="C299" s="72"/>
      <c r="D299" s="74"/>
      <c r="E299" s="86"/>
      <c r="F299" s="133"/>
    </row>
    <row r="300" customFormat="false" ht="13.05" hidden="false" customHeight="true" outlineLevel="0" collapsed="false">
      <c r="A300" s="71" t="s">
        <v>134</v>
      </c>
      <c r="B300" s="71" t="s">
        <v>102</v>
      </c>
      <c r="C300" s="72"/>
      <c r="D300" s="74" t="n">
        <f aca="false">IFERROR(+D299*C299,"-")</f>
        <v>0</v>
      </c>
      <c r="E300" s="86" t="n">
        <f aca="false">IFERROR(+D300*C300,"-")</f>
        <v>0</v>
      </c>
      <c r="F300" s="133"/>
    </row>
    <row r="301" customFormat="false" ht="13.05" hidden="false" customHeight="true" outlineLevel="0" collapsed="false">
      <c r="A301" s="71" t="s">
        <v>135</v>
      </c>
      <c r="B301" s="71" t="s">
        <v>136</v>
      </c>
      <c r="C301" s="72"/>
      <c r="D301" s="74"/>
      <c r="E301" s="86"/>
      <c r="F301" s="133"/>
    </row>
    <row r="302" customFormat="false" ht="13.05" hidden="false" customHeight="true" outlineLevel="0" collapsed="false">
      <c r="A302" s="71" t="s">
        <v>137</v>
      </c>
      <c r="B302" s="71" t="s">
        <v>102</v>
      </c>
      <c r="C302" s="72"/>
      <c r="D302" s="74" t="n">
        <f aca="false">+(D301*C301)/500</f>
        <v>0</v>
      </c>
      <c r="E302" s="86" t="n">
        <f aca="false">C302*D302</f>
        <v>0</v>
      </c>
      <c r="F302" s="133"/>
    </row>
    <row r="303" customFormat="false" ht="13.05" hidden="false" customHeight="true" outlineLevel="0" collapsed="false">
      <c r="A303" s="71" t="s">
        <v>138</v>
      </c>
      <c r="B303" s="71" t="s">
        <v>136</v>
      </c>
      <c r="C303" s="72"/>
      <c r="D303" s="74"/>
      <c r="E303" s="86"/>
      <c r="F303" s="133"/>
    </row>
    <row r="304" customFormat="false" ht="13.05" hidden="false" customHeight="true" outlineLevel="0" collapsed="false">
      <c r="A304" s="71" t="s">
        <v>139</v>
      </c>
      <c r="B304" s="71" t="s">
        <v>102</v>
      </c>
      <c r="C304" s="72"/>
      <c r="D304" s="74" t="n">
        <f aca="false">+(D303*C303)/500</f>
        <v>0</v>
      </c>
      <c r="E304" s="86" t="n">
        <f aca="false">D304*C304</f>
        <v>0</v>
      </c>
      <c r="F304" s="133"/>
    </row>
    <row r="305" customFormat="false" ht="13.05" hidden="false" customHeight="true" outlineLevel="0" collapsed="false">
      <c r="A305" s="71" t="s">
        <v>140</v>
      </c>
      <c r="B305" s="71" t="s">
        <v>136</v>
      </c>
      <c r="C305" s="72"/>
      <c r="D305" s="74"/>
      <c r="E305" s="86"/>
      <c r="F305" s="133"/>
    </row>
    <row r="306" customFormat="false" ht="13.05" hidden="false" customHeight="true" outlineLevel="0" collapsed="false">
      <c r="A306" s="71" t="s">
        <v>141</v>
      </c>
      <c r="B306" s="71" t="s">
        <v>102</v>
      </c>
      <c r="C306" s="72"/>
      <c r="D306" s="74" t="n">
        <f aca="false">+(D305*C305)/500</f>
        <v>0</v>
      </c>
      <c r="E306" s="86" t="n">
        <f aca="false">D306*C306</f>
        <v>0</v>
      </c>
      <c r="F306" s="133"/>
    </row>
    <row r="307" customFormat="false" ht="13.05" hidden="false" customHeight="true" outlineLevel="0" collapsed="false">
      <c r="A307" s="71" t="s">
        <v>142</v>
      </c>
      <c r="B307" s="71" t="s">
        <v>143</v>
      </c>
      <c r="C307" s="72"/>
      <c r="D307" s="74"/>
      <c r="E307" s="86"/>
      <c r="F307" s="133"/>
    </row>
    <row r="308" customFormat="false" ht="13.05" hidden="false" customHeight="true" outlineLevel="0" collapsed="false">
      <c r="A308" s="71" t="s">
        <v>144</v>
      </c>
      <c r="B308" s="71" t="s">
        <v>102</v>
      </c>
      <c r="C308" s="72" t="n">
        <f aca="false">C300</f>
        <v>0</v>
      </c>
      <c r="D308" s="74" t="n">
        <f aca="false">+(D307*C307)/500</f>
        <v>0</v>
      </c>
      <c r="E308" s="86" t="n">
        <f aca="false">D308*C308</f>
        <v>0</v>
      </c>
      <c r="F308" s="133"/>
    </row>
    <row r="309" customFormat="false" ht="13.05" hidden="false" customHeight="true" outlineLevel="0" collapsed="false">
      <c r="A309" s="71" t="s">
        <v>145</v>
      </c>
      <c r="B309" s="71" t="s">
        <v>146</v>
      </c>
      <c r="C309" s="72"/>
      <c r="D309" s="74" t="n">
        <f aca="false">IFERROR(D300+D302+D304+D306+D308,0)</f>
        <v>0</v>
      </c>
      <c r="E309" s="86" t="n">
        <f aca="false">D309*B296</f>
        <v>0</v>
      </c>
      <c r="F309" s="133"/>
    </row>
    <row r="310" customFormat="false" ht="13.05" hidden="false" customHeight="true" outlineLevel="0" collapsed="false">
      <c r="C310" s="97"/>
      <c r="F310" s="135" t="n">
        <f aca="false">E309</f>
        <v>0</v>
      </c>
    </row>
    <row r="311" customFormat="false" ht="13.05" hidden="false" customHeight="true" outlineLevel="0" collapsed="false">
      <c r="C311" s="97"/>
      <c r="D311" s="168"/>
      <c r="F311" s="133"/>
    </row>
    <row r="312" customFormat="false" ht="13.05" hidden="false" customHeight="true" outlineLevel="0" collapsed="false">
      <c r="A312" s="1" t="s">
        <v>147</v>
      </c>
      <c r="C312" s="97"/>
      <c r="F312" s="133"/>
    </row>
    <row r="313" customFormat="false" ht="13.05" hidden="false" customHeight="true" outlineLevel="0" collapsed="false">
      <c r="A313" s="142" t="s">
        <v>13</v>
      </c>
      <c r="B313" s="142" t="s">
        <v>14</v>
      </c>
      <c r="C313" s="143" t="s">
        <v>9</v>
      </c>
      <c r="D313" s="144" t="s">
        <v>15</v>
      </c>
      <c r="E313" s="145" t="s">
        <v>16</v>
      </c>
      <c r="F313" s="146" t="s">
        <v>98</v>
      </c>
    </row>
    <row r="314" customFormat="false" ht="13.05" hidden="false" customHeight="true" outlineLevel="0" collapsed="false">
      <c r="A314" s="71" t="s">
        <v>148</v>
      </c>
      <c r="B314" s="71" t="s">
        <v>149</v>
      </c>
      <c r="C314" s="72" t="n">
        <f aca="false">B296</f>
        <v>208</v>
      </c>
      <c r="D314" s="74"/>
      <c r="E314" s="86" t="n">
        <f aca="false">D314*C314</f>
        <v>0</v>
      </c>
      <c r="F314" s="133"/>
    </row>
    <row r="315" customFormat="false" ht="13.05" hidden="false" customHeight="true" outlineLevel="0" collapsed="false">
      <c r="C315" s="97"/>
      <c r="F315" s="135" t="n">
        <f aca="false">E314</f>
        <v>0</v>
      </c>
    </row>
    <row r="316" customFormat="false" ht="13.05" hidden="false" customHeight="true" outlineLevel="0" collapsed="false">
      <c r="C316" s="97"/>
      <c r="F316" s="133"/>
    </row>
    <row r="317" customFormat="false" ht="13.05" hidden="false" customHeight="true" outlineLevel="0" collapsed="false">
      <c r="A317" s="1" t="s">
        <v>150</v>
      </c>
      <c r="C317" s="97"/>
      <c r="F317" s="133"/>
    </row>
    <row r="318" customFormat="false" ht="13.05" hidden="false" customHeight="true" outlineLevel="0" collapsed="false">
      <c r="A318" s="142" t="s">
        <v>13</v>
      </c>
      <c r="B318" s="142" t="s">
        <v>14</v>
      </c>
      <c r="C318" s="143" t="s">
        <v>9</v>
      </c>
      <c r="D318" s="144" t="s">
        <v>15</v>
      </c>
      <c r="E318" s="145" t="s">
        <v>16</v>
      </c>
      <c r="F318" s="146" t="s">
        <v>98</v>
      </c>
    </row>
    <row r="319" customFormat="false" ht="13.05" hidden="false" customHeight="true" outlineLevel="0" collapsed="false">
      <c r="A319" s="71" t="s">
        <v>151</v>
      </c>
      <c r="B319" s="71" t="s">
        <v>54</v>
      </c>
      <c r="C319" s="72" t="n">
        <v>2</v>
      </c>
      <c r="D319" s="74"/>
      <c r="E319" s="86" t="n">
        <f aca="false">D319*C319</f>
        <v>0</v>
      </c>
      <c r="F319" s="133"/>
    </row>
    <row r="320" customFormat="false" ht="13.05" hidden="false" customHeight="true" outlineLevel="0" collapsed="false">
      <c r="A320" s="71" t="s">
        <v>152</v>
      </c>
      <c r="B320" s="71" t="s">
        <v>54</v>
      </c>
      <c r="C320" s="72" t="n">
        <v>2</v>
      </c>
      <c r="D320" s="74"/>
      <c r="E320" s="86"/>
      <c r="F320" s="133"/>
    </row>
    <row r="321" customFormat="false" ht="13.05" hidden="false" customHeight="true" outlineLevel="0" collapsed="false">
      <c r="A321" s="71" t="s">
        <v>153</v>
      </c>
      <c r="B321" s="71" t="s">
        <v>54</v>
      </c>
      <c r="C321" s="72" t="n">
        <v>2</v>
      </c>
      <c r="D321" s="74"/>
      <c r="E321" s="86" t="n">
        <f aca="false">D321*C321</f>
        <v>0</v>
      </c>
      <c r="F321" s="133"/>
    </row>
    <row r="322" customFormat="false" ht="13.05" hidden="false" customHeight="true" outlineLevel="0" collapsed="false">
      <c r="A322" s="71" t="s">
        <v>154</v>
      </c>
      <c r="B322" s="71" t="s">
        <v>155</v>
      </c>
      <c r="C322" s="72" t="n">
        <v>12000</v>
      </c>
      <c r="D322" s="74" t="n">
        <f aca="false">E319+E321</f>
        <v>0</v>
      </c>
      <c r="E322" s="86" t="n">
        <f aca="false">IFERROR(D322/C322,"-")</f>
        <v>0</v>
      </c>
      <c r="F322" s="133"/>
    </row>
    <row r="323" customFormat="false" ht="13.05" hidden="false" customHeight="true" outlineLevel="0" collapsed="false">
      <c r="A323" s="71" t="s">
        <v>156</v>
      </c>
      <c r="B323" s="71" t="s">
        <v>157</v>
      </c>
      <c r="C323" s="72" t="n">
        <f aca="false">B296</f>
        <v>208</v>
      </c>
      <c r="D323" s="74" t="n">
        <f aca="false">E322</f>
        <v>0</v>
      </c>
      <c r="E323" s="86" t="n">
        <f aca="false">ROUND(C323*D323,2)</f>
        <v>0</v>
      </c>
      <c r="F323" s="133"/>
    </row>
    <row r="324" customFormat="false" ht="13.05" hidden="false" customHeight="true" outlineLevel="0" collapsed="false">
      <c r="C324" s="97"/>
      <c r="F324" s="135" t="n">
        <f aca="false">E323</f>
        <v>0</v>
      </c>
    </row>
    <row r="325" customFormat="false" ht="13.05" hidden="false" customHeight="true" outlineLevel="0" collapsed="false">
      <c r="C325" s="97"/>
      <c r="F325" s="133"/>
    </row>
    <row r="326" customFormat="false" ht="13.05" hidden="false" customHeight="true" outlineLevel="0" collapsed="false">
      <c r="A326" s="1" t="s">
        <v>158</v>
      </c>
      <c r="C326" s="97"/>
      <c r="F326" s="133"/>
    </row>
    <row r="327" customFormat="false" ht="13.05" hidden="false" customHeight="true" outlineLevel="0" collapsed="false">
      <c r="A327" s="142" t="s">
        <v>13</v>
      </c>
      <c r="B327" s="142" t="s">
        <v>14</v>
      </c>
      <c r="C327" s="143" t="s">
        <v>9</v>
      </c>
      <c r="D327" s="144" t="s">
        <v>15</v>
      </c>
      <c r="E327" s="145" t="s">
        <v>16</v>
      </c>
      <c r="F327" s="146" t="s">
        <v>98</v>
      </c>
    </row>
    <row r="328" customFormat="false" ht="13.05" hidden="false" customHeight="true" outlineLevel="0" collapsed="false">
      <c r="A328" s="71" t="s">
        <v>159</v>
      </c>
      <c r="B328" s="71" t="s">
        <v>54</v>
      </c>
      <c r="C328" s="72" t="n">
        <v>2</v>
      </c>
      <c r="D328" s="74"/>
      <c r="E328" s="86" t="n">
        <f aca="false">D328*C328</f>
        <v>0</v>
      </c>
      <c r="F328" s="133"/>
    </row>
    <row r="329" customFormat="false" ht="13.05" hidden="false" customHeight="true" outlineLevel="0" collapsed="false">
      <c r="A329" s="71" t="s">
        <v>152</v>
      </c>
      <c r="B329" s="71" t="s">
        <v>54</v>
      </c>
      <c r="C329" s="72" t="n">
        <v>2</v>
      </c>
      <c r="D329" s="74"/>
      <c r="E329" s="86"/>
      <c r="F329" s="133"/>
    </row>
    <row r="330" customFormat="false" ht="13.05" hidden="false" customHeight="true" outlineLevel="0" collapsed="false">
      <c r="A330" s="71" t="s">
        <v>153</v>
      </c>
      <c r="B330" s="71" t="s">
        <v>54</v>
      </c>
      <c r="C330" s="72" t="n">
        <v>2</v>
      </c>
      <c r="D330" s="74"/>
      <c r="E330" s="86" t="n">
        <f aca="false">D330*C330</f>
        <v>0</v>
      </c>
      <c r="F330" s="133"/>
    </row>
    <row r="331" customFormat="false" ht="13.05" hidden="false" customHeight="true" outlineLevel="0" collapsed="false">
      <c r="A331" s="71" t="s">
        <v>154</v>
      </c>
      <c r="B331" s="71" t="s">
        <v>155</v>
      </c>
      <c r="C331" s="72" t="n">
        <v>12000</v>
      </c>
      <c r="D331" s="74" t="n">
        <f aca="false">E328+E330</f>
        <v>0</v>
      </c>
      <c r="E331" s="86" t="n">
        <f aca="false">IFERROR(D331/C331,"-")</f>
        <v>0</v>
      </c>
      <c r="F331" s="133"/>
    </row>
    <row r="332" customFormat="false" ht="13.05" hidden="false" customHeight="true" outlineLevel="0" collapsed="false">
      <c r="A332" s="71" t="s">
        <v>156</v>
      </c>
      <c r="B332" s="71" t="s">
        <v>155</v>
      </c>
      <c r="C332" s="72" t="n">
        <f aca="false">B296</f>
        <v>208</v>
      </c>
      <c r="D332" s="74" t="n">
        <f aca="false">E331</f>
        <v>0</v>
      </c>
      <c r="E332" s="86" t="n">
        <f aca="false">ROUND(D332*C332,2)</f>
        <v>0</v>
      </c>
      <c r="F332" s="133"/>
    </row>
    <row r="333" customFormat="false" ht="13.05" hidden="false" customHeight="true" outlineLevel="0" collapsed="false">
      <c r="C333" s="97"/>
      <c r="F333" s="135" t="n">
        <f aca="false">E332</f>
        <v>0</v>
      </c>
    </row>
    <row r="334" customFormat="false" ht="13.05" hidden="false" customHeight="true" outlineLevel="0" collapsed="false">
      <c r="C334" s="97"/>
      <c r="F334" s="102"/>
    </row>
    <row r="335" customFormat="false" ht="13.05" hidden="false" customHeight="true" outlineLevel="0" collapsed="false">
      <c r="A335" s="169" t="s">
        <v>107</v>
      </c>
      <c r="B335" s="142" t="s">
        <v>14</v>
      </c>
      <c r="C335" s="143" t="n">
        <v>7</v>
      </c>
      <c r="D335" s="170"/>
      <c r="E335" s="145" t="n">
        <f aca="false">F264+F274+F285+F293+F310+F315+F324+F333</f>
        <v>0</v>
      </c>
      <c r="F335" s="146" t="n">
        <f aca="false">ROUND(E335*C335,2)</f>
        <v>0</v>
      </c>
    </row>
    <row r="336" customFormat="false" ht="13.05" hidden="false" customHeight="true" outlineLevel="0" collapsed="false">
      <c r="C336" s="97"/>
      <c r="F336" s="102"/>
    </row>
    <row r="337" customFormat="false" ht="13.05" hidden="false" customHeight="true" outlineLevel="0" collapsed="false">
      <c r="A337" s="171" t="s">
        <v>160</v>
      </c>
      <c r="B337" s="171"/>
      <c r="C337" s="171"/>
      <c r="D337" s="171"/>
      <c r="E337" s="171"/>
      <c r="F337" s="172" t="n">
        <f aca="false">F335</f>
        <v>0</v>
      </c>
    </row>
    <row r="338" customFormat="false" ht="13.05" hidden="false" customHeight="true" outlineLevel="0" collapsed="false">
      <c r="C338" s="97"/>
      <c r="F338" s="133"/>
    </row>
    <row r="339" customFormat="false" ht="16.75" hidden="false" customHeight="true" outlineLevel="0" collapsed="false">
      <c r="A339" s="58" t="s">
        <v>161</v>
      </c>
      <c r="B339" s="159" t="s">
        <v>162</v>
      </c>
      <c r="C339" s="159"/>
      <c r="D339" s="159"/>
      <c r="E339" s="159"/>
      <c r="F339" s="160" t="s">
        <v>110</v>
      </c>
    </row>
    <row r="340" customFormat="false" ht="13.05" hidden="false" customHeight="true" outlineLevel="0" collapsed="false">
      <c r="B340" s="173" t="s">
        <v>112</v>
      </c>
      <c r="C340" s="173" t="s">
        <v>113</v>
      </c>
      <c r="D340" s="174" t="s">
        <v>114</v>
      </c>
      <c r="E340" s="175" t="s">
        <v>115</v>
      </c>
      <c r="F340" s="176"/>
    </row>
    <row r="341" customFormat="false" ht="13.05" hidden="false" customHeight="true" outlineLevel="0" collapsed="false">
      <c r="A341" s="5"/>
      <c r="B341" s="165"/>
      <c r="C341" s="165"/>
      <c r="F341" s="135" t="n">
        <f aca="false">SUM(B341:E341)</f>
        <v>0</v>
      </c>
    </row>
    <row r="342" customFormat="false" ht="13.05" hidden="false" customHeight="true" outlineLevel="0" collapsed="false">
      <c r="A342" s="1" t="s">
        <v>163</v>
      </c>
      <c r="B342" s="177"/>
      <c r="C342" s="178"/>
      <c r="D342" s="179"/>
      <c r="E342" s="180"/>
      <c r="F342" s="181"/>
    </row>
    <row r="343" customFormat="false" ht="13.05" hidden="false" customHeight="true" outlineLevel="0" collapsed="false">
      <c r="A343" s="142" t="s">
        <v>13</v>
      </c>
      <c r="B343" s="142" t="s">
        <v>14</v>
      </c>
      <c r="C343" s="143" t="s">
        <v>9</v>
      </c>
      <c r="D343" s="144" t="s">
        <v>15</v>
      </c>
      <c r="E343" s="145" t="s">
        <v>16</v>
      </c>
      <c r="F343" s="146" t="s">
        <v>98</v>
      </c>
    </row>
    <row r="344" customFormat="false" ht="13.05" hidden="false" customHeight="true" outlineLevel="0" collapsed="false">
      <c r="A344" s="71" t="s">
        <v>117</v>
      </c>
      <c r="B344" s="71" t="s">
        <v>54</v>
      </c>
      <c r="C344" s="72" t="n">
        <v>1</v>
      </c>
      <c r="D344" s="74"/>
      <c r="E344" s="86" t="n">
        <f aca="false">C344*D344</f>
        <v>0</v>
      </c>
      <c r="F344" s="133"/>
    </row>
    <row r="345" customFormat="false" ht="13.05" hidden="false" customHeight="true" outlineLevel="0" collapsed="false">
      <c r="A345" s="71" t="s">
        <v>118</v>
      </c>
      <c r="B345" s="71" t="s">
        <v>83</v>
      </c>
      <c r="C345" s="72" t="n">
        <v>5</v>
      </c>
      <c r="D345" s="74"/>
      <c r="E345" s="86"/>
      <c r="F345" s="133"/>
    </row>
    <row r="346" customFormat="false" ht="13.05" hidden="false" customHeight="true" outlineLevel="0" collapsed="false">
      <c r="A346" s="71" t="s">
        <v>119</v>
      </c>
      <c r="B346" s="71" t="s">
        <v>83</v>
      </c>
      <c r="C346" s="72" t="n">
        <v>0</v>
      </c>
      <c r="D346" s="74"/>
      <c r="E346" s="86"/>
      <c r="F346" s="133"/>
    </row>
    <row r="347" customFormat="false" ht="13.05" hidden="false" customHeight="true" outlineLevel="0" collapsed="false">
      <c r="A347" s="71" t="s">
        <v>120</v>
      </c>
      <c r="B347" s="71" t="s">
        <v>5</v>
      </c>
      <c r="C347" s="72"/>
      <c r="D347" s="74" t="n">
        <f aca="false">E344</f>
        <v>0</v>
      </c>
      <c r="E347" s="86" t="n">
        <f aca="false">C347*D347/100</f>
        <v>0</v>
      </c>
      <c r="F347" s="133"/>
    </row>
    <row r="348" customFormat="false" ht="13.05" hidden="false" customHeight="true" outlineLevel="0" collapsed="false">
      <c r="A348" s="71" t="s">
        <v>164</v>
      </c>
      <c r="B348" s="71" t="s">
        <v>19</v>
      </c>
      <c r="C348" s="72" t="n">
        <v>120</v>
      </c>
      <c r="D348" s="74" t="n">
        <f aca="false">E347</f>
        <v>0</v>
      </c>
      <c r="E348" s="86" t="n">
        <f aca="false">IFERROR(D348/C348,0)</f>
        <v>0</v>
      </c>
      <c r="F348" s="133"/>
    </row>
    <row r="349" customFormat="false" ht="13.05" hidden="false" customHeight="true" outlineLevel="0" collapsed="false">
      <c r="A349" s="71" t="s">
        <v>165</v>
      </c>
      <c r="B349" s="71" t="s">
        <v>54</v>
      </c>
      <c r="C349" s="72" t="n">
        <v>1</v>
      </c>
      <c r="D349" s="74"/>
      <c r="E349" s="86" t="n">
        <f aca="false">D349*C349</f>
        <v>0</v>
      </c>
      <c r="F349" s="133"/>
      <c r="XED349" s="5"/>
      <c r="XEE349" s="5"/>
      <c r="XEF349" s="5"/>
      <c r="XEG349" s="5"/>
      <c r="XEH349" s="5"/>
      <c r="XEI349" s="5"/>
      <c r="XEJ349" s="5"/>
      <c r="XEK349" s="5"/>
      <c r="XEL349" s="5"/>
      <c r="XEM349" s="5"/>
      <c r="XEN349" s="5"/>
      <c r="XEO349" s="5"/>
      <c r="XEP349" s="5"/>
      <c r="XEQ349" s="5"/>
      <c r="XER349" s="5"/>
      <c r="XES349" s="5"/>
      <c r="XET349" s="5"/>
      <c r="XEU349" s="5"/>
      <c r="XEV349" s="5"/>
      <c r="XEW349" s="5"/>
      <c r="XEX349" s="5"/>
      <c r="XEY349" s="5"/>
      <c r="XEZ349" s="5"/>
      <c r="XFA349" s="5"/>
      <c r="XFB349" s="5"/>
      <c r="XFC349" s="5"/>
      <c r="XFD349" s="5"/>
    </row>
    <row r="350" customFormat="false" ht="13.05" hidden="false" customHeight="true" outlineLevel="0" collapsed="false">
      <c r="A350" s="71" t="s">
        <v>166</v>
      </c>
      <c r="B350" s="71" t="s">
        <v>83</v>
      </c>
      <c r="C350" s="72" t="n">
        <v>5</v>
      </c>
      <c r="D350" s="74"/>
      <c r="E350" s="86"/>
      <c r="F350" s="133"/>
      <c r="XED350" s="5"/>
      <c r="XEE350" s="5"/>
      <c r="XEF350" s="5"/>
      <c r="XEG350" s="5"/>
      <c r="XEH350" s="5"/>
      <c r="XEI350" s="5"/>
      <c r="XEJ350" s="5"/>
      <c r="XEK350" s="5"/>
      <c r="XEL350" s="5"/>
      <c r="XEM350" s="5"/>
      <c r="XEN350" s="5"/>
      <c r="XEO350" s="5"/>
      <c r="XEP350" s="5"/>
      <c r="XEQ350" s="5"/>
      <c r="XER350" s="5"/>
      <c r="XES350" s="5"/>
      <c r="XET350" s="5"/>
      <c r="XEU350" s="5"/>
      <c r="XEV350" s="5"/>
      <c r="XEW350" s="5"/>
      <c r="XEX350" s="5"/>
      <c r="XEY350" s="5"/>
      <c r="XEZ350" s="5"/>
      <c r="XFA350" s="5"/>
      <c r="XFB350" s="5"/>
      <c r="XFC350" s="5"/>
      <c r="XFD350" s="5"/>
    </row>
    <row r="351" customFormat="false" ht="13.05" hidden="false" customHeight="true" outlineLevel="0" collapsed="false">
      <c r="A351" s="71" t="s">
        <v>167</v>
      </c>
      <c r="B351" s="71" t="s">
        <v>83</v>
      </c>
      <c r="C351" s="72" t="n">
        <v>0</v>
      </c>
      <c r="D351" s="74"/>
      <c r="E351" s="86"/>
      <c r="F351" s="133"/>
      <c r="XED351" s="5"/>
      <c r="XEE351" s="5"/>
      <c r="XEF351" s="5"/>
      <c r="XEG351" s="5"/>
      <c r="XEH351" s="5"/>
      <c r="XEI351" s="5"/>
      <c r="XEJ351" s="5"/>
      <c r="XEK351" s="5"/>
      <c r="XEL351" s="5"/>
      <c r="XEM351" s="5"/>
      <c r="XEN351" s="5"/>
      <c r="XEO351" s="5"/>
      <c r="XEP351" s="5"/>
      <c r="XEQ351" s="5"/>
      <c r="XER351" s="5"/>
      <c r="XES351" s="5"/>
      <c r="XET351" s="5"/>
      <c r="XEU351" s="5"/>
      <c r="XEV351" s="5"/>
      <c r="XEW351" s="5"/>
      <c r="XEX351" s="5"/>
      <c r="XEY351" s="5"/>
      <c r="XEZ351" s="5"/>
      <c r="XFA351" s="5"/>
      <c r="XFB351" s="5"/>
      <c r="XFC351" s="5"/>
      <c r="XFD351" s="5"/>
    </row>
    <row r="352" customFormat="false" ht="13.05" hidden="false" customHeight="true" outlineLevel="0" collapsed="false">
      <c r="A352" s="71" t="s">
        <v>168</v>
      </c>
      <c r="B352" s="71" t="s">
        <v>5</v>
      </c>
      <c r="C352" s="72"/>
      <c r="D352" s="74" t="n">
        <f aca="false">E349</f>
        <v>0</v>
      </c>
      <c r="E352" s="86" t="n">
        <f aca="false">C352*D352/100</f>
        <v>0</v>
      </c>
      <c r="F352" s="133"/>
      <c r="XED352" s="5"/>
      <c r="XEE352" s="5"/>
      <c r="XEF352" s="5"/>
      <c r="XEG352" s="5"/>
      <c r="XEH352" s="5"/>
      <c r="XEI352" s="5"/>
      <c r="XEJ352" s="5"/>
      <c r="XEK352" s="5"/>
      <c r="XEL352" s="5"/>
      <c r="XEM352" s="5"/>
      <c r="XEN352" s="5"/>
      <c r="XEO352" s="5"/>
      <c r="XEP352" s="5"/>
      <c r="XEQ352" s="5"/>
      <c r="XER352" s="5"/>
      <c r="XES352" s="5"/>
      <c r="XET352" s="5"/>
      <c r="XEU352" s="5"/>
      <c r="XEV352" s="5"/>
      <c r="XEW352" s="5"/>
      <c r="XEX352" s="5"/>
      <c r="XEY352" s="5"/>
      <c r="XEZ352" s="5"/>
      <c r="XFA352" s="5"/>
      <c r="XFB352" s="5"/>
      <c r="XFC352" s="5"/>
      <c r="XFD352" s="5"/>
    </row>
    <row r="353" customFormat="false" ht="13.05" hidden="false" customHeight="true" outlineLevel="0" collapsed="false">
      <c r="A353" s="71" t="s">
        <v>86</v>
      </c>
      <c r="B353" s="71" t="s">
        <v>19</v>
      </c>
      <c r="C353" s="72" t="n">
        <v>120</v>
      </c>
      <c r="D353" s="74" t="n">
        <f aca="false">E352</f>
        <v>0</v>
      </c>
      <c r="E353" s="86" t="n">
        <f aca="false">D353/C353</f>
        <v>0</v>
      </c>
      <c r="F353" s="133"/>
      <c r="XED353" s="5"/>
      <c r="XEE353" s="5"/>
      <c r="XEF353" s="5"/>
      <c r="XEG353" s="5"/>
      <c r="XEH353" s="5"/>
      <c r="XEI353" s="5"/>
      <c r="XEJ353" s="5"/>
      <c r="XEK353" s="5"/>
      <c r="XEL353" s="5"/>
      <c r="XEM353" s="5"/>
      <c r="XEN353" s="5"/>
      <c r="XEO353" s="5"/>
      <c r="XEP353" s="5"/>
      <c r="XEQ353" s="5"/>
      <c r="XER353" s="5"/>
      <c r="XES353" s="5"/>
      <c r="XET353" s="5"/>
      <c r="XEU353" s="5"/>
      <c r="XEV353" s="5"/>
      <c r="XEW353" s="5"/>
      <c r="XEX353" s="5"/>
      <c r="XEY353" s="5"/>
      <c r="XEZ353" s="5"/>
      <c r="XFA353" s="5"/>
      <c r="XFB353" s="5"/>
      <c r="XFC353" s="5"/>
      <c r="XFD353" s="5"/>
    </row>
    <row r="354" customFormat="false" ht="13.05" hidden="false" customHeight="true" outlineLevel="0" collapsed="false">
      <c r="A354" s="71" t="s">
        <v>121</v>
      </c>
      <c r="B354" s="71"/>
      <c r="C354" s="72"/>
      <c r="D354" s="74"/>
      <c r="E354" s="86" t="n">
        <f aca="false">E348+E353</f>
        <v>0</v>
      </c>
      <c r="F354" s="133"/>
    </row>
    <row r="355" customFormat="false" ht="13.05" hidden="false" customHeight="true" outlineLevel="0" collapsed="false">
      <c r="A355" s="71" t="s">
        <v>122</v>
      </c>
      <c r="B355" s="71" t="s">
        <v>54</v>
      </c>
      <c r="C355" s="72" t="n">
        <v>1</v>
      </c>
      <c r="D355" s="74" t="n">
        <f aca="false">E354</f>
        <v>0</v>
      </c>
      <c r="E355" s="86" t="n">
        <f aca="false">ROUND(C355*D355,2)</f>
        <v>0</v>
      </c>
      <c r="F355" s="133"/>
    </row>
    <row r="356" customFormat="false" ht="13.05" hidden="false" customHeight="true" outlineLevel="0" collapsed="false">
      <c r="C356" s="97"/>
      <c r="D356" s="2" t="s">
        <v>32</v>
      </c>
      <c r="E356" s="3" t="n">
        <v>1</v>
      </c>
      <c r="F356" s="135" t="n">
        <f aca="false">E355</f>
        <v>0</v>
      </c>
    </row>
    <row r="357" customFormat="false" ht="13.05" hidden="false" customHeight="true" outlineLevel="0" collapsed="false">
      <c r="C357" s="97"/>
      <c r="F357" s="133"/>
    </row>
    <row r="358" customFormat="false" ht="13.05" hidden="false" customHeight="true" outlineLevel="0" collapsed="false">
      <c r="A358" s="1" t="s">
        <v>169</v>
      </c>
      <c r="C358" s="97"/>
      <c r="F358" s="133"/>
    </row>
    <row r="359" customFormat="false" ht="13.05" hidden="false" customHeight="true" outlineLevel="0" collapsed="false">
      <c r="A359" s="142" t="s">
        <v>13</v>
      </c>
      <c r="B359" s="142" t="s">
        <v>14</v>
      </c>
      <c r="C359" s="143" t="s">
        <v>9</v>
      </c>
      <c r="D359" s="144" t="s">
        <v>15</v>
      </c>
      <c r="E359" s="145" t="s">
        <v>16</v>
      </c>
      <c r="F359" s="146" t="s">
        <v>98</v>
      </c>
    </row>
    <row r="360" customFormat="false" ht="13.05" hidden="false" customHeight="true" outlineLevel="0" collapsed="false">
      <c r="A360" s="71" t="s">
        <v>124</v>
      </c>
      <c r="B360" s="71" t="s">
        <v>54</v>
      </c>
      <c r="C360" s="72" t="n">
        <v>1</v>
      </c>
      <c r="D360" s="74" t="n">
        <f aca="false">D344</f>
        <v>0</v>
      </c>
      <c r="E360" s="86" t="n">
        <f aca="false">D360*C360</f>
        <v>0</v>
      </c>
      <c r="F360" s="133"/>
    </row>
    <row r="361" customFormat="false" ht="13.05" hidden="false" customHeight="true" outlineLevel="0" collapsed="false">
      <c r="A361" s="71" t="s">
        <v>90</v>
      </c>
      <c r="B361" s="71" t="s">
        <v>5</v>
      </c>
      <c r="C361" s="72"/>
      <c r="D361" s="74"/>
      <c r="E361" s="86"/>
      <c r="F361" s="133"/>
    </row>
    <row r="362" customFormat="false" ht="13.05" hidden="false" customHeight="true" outlineLevel="0" collapsed="false">
      <c r="A362" s="71" t="s">
        <v>91</v>
      </c>
      <c r="B362" s="71" t="s">
        <v>24</v>
      </c>
      <c r="C362" s="140" t="n">
        <f aca="false">E360</f>
        <v>0</v>
      </c>
      <c r="D362" s="74"/>
      <c r="E362" s="86"/>
      <c r="F362" s="133"/>
    </row>
    <row r="363" customFormat="false" ht="13.05" hidden="false" customHeight="true" outlineLevel="0" collapsed="false">
      <c r="A363" s="71" t="s">
        <v>125</v>
      </c>
      <c r="B363" s="71" t="s">
        <v>24</v>
      </c>
      <c r="C363" s="140" t="n">
        <f aca="false">IFERROR(IF(C346&gt;=C345,C362,((((C362)-(E344-E347))*(((C345-C346)+1)/(2*(C345-C346))))+(E344-E347))),0)</f>
        <v>0</v>
      </c>
      <c r="D363" s="74"/>
      <c r="E363" s="86"/>
      <c r="F363" s="133"/>
    </row>
    <row r="364" customFormat="false" ht="13.05" hidden="false" customHeight="true" outlineLevel="0" collapsed="false">
      <c r="A364" s="71" t="s">
        <v>126</v>
      </c>
      <c r="B364" s="71" t="s">
        <v>24</v>
      </c>
      <c r="C364" s="72"/>
      <c r="D364" s="74" t="n">
        <f aca="false">C363*C361/12/100</f>
        <v>0</v>
      </c>
      <c r="E364" s="86" t="n">
        <f aca="false">D364</f>
        <v>0</v>
      </c>
      <c r="F364" s="133"/>
    </row>
    <row r="365" customFormat="false" ht="13.05" hidden="false" customHeight="true" outlineLevel="0" collapsed="false">
      <c r="A365" s="71" t="s">
        <v>165</v>
      </c>
      <c r="B365" s="71" t="s">
        <v>54</v>
      </c>
      <c r="C365" s="72" t="n">
        <v>1</v>
      </c>
      <c r="D365" s="74" t="n">
        <f aca="false">D349</f>
        <v>0</v>
      </c>
      <c r="E365" s="86" t="n">
        <f aca="false">C365*D365</f>
        <v>0</v>
      </c>
      <c r="F365" s="133"/>
    </row>
    <row r="366" customFormat="false" ht="13.05" hidden="false" customHeight="true" outlineLevel="0" collapsed="false">
      <c r="A366" s="71" t="s">
        <v>90</v>
      </c>
      <c r="B366" s="71" t="s">
        <v>5</v>
      </c>
      <c r="C366" s="72"/>
      <c r="D366" s="74"/>
      <c r="E366" s="86"/>
      <c r="F366" s="133"/>
    </row>
    <row r="367" customFormat="false" ht="13.05" hidden="false" customHeight="true" outlineLevel="0" collapsed="false">
      <c r="A367" s="71" t="s">
        <v>170</v>
      </c>
      <c r="B367" s="71" t="s">
        <v>24</v>
      </c>
      <c r="C367" s="182" t="n">
        <f aca="false">IFERROR(IF(C351&lt;=C350,E349-(C352/(100*C350)*C351)*E349,E349-E352),0)</f>
        <v>0</v>
      </c>
      <c r="D367" s="74"/>
      <c r="E367" s="86"/>
      <c r="F367" s="133"/>
    </row>
    <row r="368" customFormat="false" ht="13.05" hidden="false" customHeight="true" outlineLevel="0" collapsed="false">
      <c r="A368" s="71" t="s">
        <v>92</v>
      </c>
      <c r="B368" s="71" t="s">
        <v>24</v>
      </c>
      <c r="C368" s="183" t="n">
        <f aca="false">IFERROR(IF(C351&gt;=C350,C367,((((C367)-(E349-E352))*(((C350-C351)+1)/(2*(C350-C351))))+(E349-E352))),0)</f>
        <v>0</v>
      </c>
      <c r="D368" s="74"/>
      <c r="E368" s="86"/>
      <c r="F368" s="133"/>
    </row>
    <row r="369" customFormat="false" ht="13.05" hidden="false" customHeight="true" outlineLevel="0" collapsed="false">
      <c r="A369" s="71" t="s">
        <v>93</v>
      </c>
      <c r="B369" s="71" t="s">
        <v>24</v>
      </c>
      <c r="C369" s="72"/>
      <c r="D369" s="74" t="n">
        <f aca="false">C368*C366/12/100</f>
        <v>0</v>
      </c>
      <c r="E369" s="86" t="n">
        <f aca="false">D369</f>
        <v>0</v>
      </c>
      <c r="F369" s="133"/>
    </row>
    <row r="370" customFormat="false" ht="13.05" hidden="false" customHeight="true" outlineLevel="0" collapsed="false">
      <c r="A370" s="71" t="s">
        <v>121</v>
      </c>
      <c r="B370" s="71"/>
      <c r="C370" s="72"/>
      <c r="D370" s="74"/>
      <c r="E370" s="86" t="n">
        <f aca="false">E364+E369</f>
        <v>0</v>
      </c>
      <c r="F370" s="133"/>
    </row>
    <row r="371" customFormat="false" ht="13.05" hidden="false" customHeight="true" outlineLevel="0" collapsed="false">
      <c r="A371" s="71" t="s">
        <v>122</v>
      </c>
      <c r="B371" s="71" t="s">
        <v>54</v>
      </c>
      <c r="C371" s="72" t="n">
        <v>1</v>
      </c>
      <c r="D371" s="74" t="n">
        <f aca="false">E370</f>
        <v>0</v>
      </c>
      <c r="E371" s="86" t="n">
        <f aca="false">ROUND(D371*C371,2)</f>
        <v>0</v>
      </c>
      <c r="F371" s="133"/>
    </row>
    <row r="372" customFormat="false" ht="13.05" hidden="false" customHeight="true" outlineLevel="0" collapsed="false">
      <c r="C372" s="97"/>
      <c r="D372" s="2" t="s">
        <v>32</v>
      </c>
      <c r="E372" s="3" t="n">
        <v>1</v>
      </c>
      <c r="F372" s="135" t="n">
        <f aca="false">E371</f>
        <v>0</v>
      </c>
    </row>
    <row r="373" customFormat="false" ht="13.05" hidden="false" customHeight="true" outlineLevel="0" collapsed="false">
      <c r="C373" s="97"/>
      <c r="F373" s="133"/>
    </row>
    <row r="374" customFormat="false" ht="13.05" hidden="false" customHeight="true" outlineLevel="0" collapsed="false">
      <c r="A374" s="1" t="s">
        <v>171</v>
      </c>
      <c r="C374" s="97"/>
      <c r="F374" s="133"/>
    </row>
    <row r="375" customFormat="false" ht="13.05" hidden="false" customHeight="true" outlineLevel="0" collapsed="false">
      <c r="A375" s="142" t="s">
        <v>13</v>
      </c>
      <c r="B375" s="142" t="s">
        <v>14</v>
      </c>
      <c r="C375" s="143" t="s">
        <v>9</v>
      </c>
      <c r="D375" s="144" t="s">
        <v>15</v>
      </c>
      <c r="E375" s="145" t="s">
        <v>16</v>
      </c>
      <c r="F375" s="146" t="s">
        <v>98</v>
      </c>
    </row>
    <row r="376" customFormat="false" ht="13.05" hidden="false" customHeight="true" outlineLevel="0" collapsed="false">
      <c r="A376" s="71" t="s">
        <v>128</v>
      </c>
      <c r="B376" s="71" t="s">
        <v>54</v>
      </c>
      <c r="C376" s="72" t="n">
        <v>1</v>
      </c>
      <c r="D376" s="74"/>
      <c r="E376" s="86" t="n">
        <v>0</v>
      </c>
      <c r="F376" s="133"/>
    </row>
    <row r="377" customFormat="false" ht="13.05" hidden="false" customHeight="true" outlineLevel="0" collapsed="false">
      <c r="A377" s="71" t="s">
        <v>129</v>
      </c>
      <c r="B377" s="71" t="s">
        <v>54</v>
      </c>
      <c r="C377" s="72" t="n">
        <v>1</v>
      </c>
      <c r="D377" s="74"/>
      <c r="E377" s="86" t="n">
        <v>0</v>
      </c>
      <c r="F377" s="133"/>
    </row>
    <row r="378" customFormat="false" ht="13.05" hidden="false" customHeight="true" outlineLevel="0" collapsed="false">
      <c r="A378" s="71" t="s">
        <v>130</v>
      </c>
      <c r="B378" s="71" t="s">
        <v>54</v>
      </c>
      <c r="C378" s="72" t="n">
        <v>1</v>
      </c>
      <c r="D378" s="74"/>
      <c r="E378" s="86" t="n">
        <f aca="false">D378*C378</f>
        <v>0</v>
      </c>
      <c r="F378" s="133"/>
    </row>
    <row r="379" customFormat="false" ht="13.05" hidden="false" customHeight="true" outlineLevel="0" collapsed="false">
      <c r="A379" s="71" t="s">
        <v>131</v>
      </c>
      <c r="B379" s="71" t="s">
        <v>19</v>
      </c>
      <c r="C379" s="72" t="n">
        <v>12</v>
      </c>
      <c r="D379" s="74" t="n">
        <f aca="false">E378</f>
        <v>0</v>
      </c>
      <c r="E379" s="86" t="n">
        <f aca="false">D379/C379</f>
        <v>0</v>
      </c>
      <c r="F379" s="133"/>
    </row>
    <row r="380" customFormat="false" ht="13.05" hidden="false" customHeight="true" outlineLevel="0" collapsed="false">
      <c r="C380" s="97"/>
      <c r="D380" s="2" t="s">
        <v>32</v>
      </c>
      <c r="E380" s="3" t="n">
        <v>1</v>
      </c>
      <c r="F380" s="135" t="n">
        <f aca="false">E379</f>
        <v>0</v>
      </c>
    </row>
    <row r="381" customFormat="false" ht="13.05" hidden="false" customHeight="true" outlineLevel="0" collapsed="false">
      <c r="C381" s="97"/>
      <c r="F381" s="133"/>
    </row>
    <row r="382" customFormat="false" ht="13.05" hidden="false" customHeight="true" outlineLevel="0" collapsed="false">
      <c r="A382" s="4"/>
      <c r="C382" s="97"/>
      <c r="F382" s="133"/>
    </row>
    <row r="383" customFormat="false" ht="13.05" hidden="false" customHeight="true" outlineLevel="0" collapsed="false">
      <c r="A383" s="141" t="s">
        <v>94</v>
      </c>
      <c r="B383" s="71" t="n">
        <v>208</v>
      </c>
      <c r="C383" s="97"/>
      <c r="F383" s="133"/>
    </row>
    <row r="384" customFormat="false" ht="13.05" hidden="false" customHeight="true" outlineLevel="0" collapsed="false">
      <c r="A384" s="1" t="s">
        <v>172</v>
      </c>
      <c r="C384" s="97"/>
      <c r="F384" s="133"/>
    </row>
    <row r="385" customFormat="false" ht="13.05" hidden="false" customHeight="true" outlineLevel="0" collapsed="false">
      <c r="A385" s="142" t="s">
        <v>13</v>
      </c>
      <c r="B385" s="142" t="s">
        <v>14</v>
      </c>
      <c r="C385" s="143" t="s">
        <v>97</v>
      </c>
      <c r="D385" s="144" t="s">
        <v>15</v>
      </c>
      <c r="E385" s="145" t="s">
        <v>16</v>
      </c>
      <c r="F385" s="146" t="s">
        <v>98</v>
      </c>
    </row>
    <row r="386" customFormat="false" ht="13.05" hidden="false" customHeight="true" outlineLevel="0" collapsed="false">
      <c r="A386" s="71" t="s">
        <v>173</v>
      </c>
      <c r="B386" s="71" t="s">
        <v>174</v>
      </c>
      <c r="C386" s="72"/>
      <c r="D386" s="74"/>
      <c r="E386" s="86"/>
      <c r="F386" s="133"/>
    </row>
    <row r="387" customFormat="false" ht="13.05" hidden="false" customHeight="true" outlineLevel="0" collapsed="false">
      <c r="A387" s="71" t="s">
        <v>134</v>
      </c>
      <c r="B387" s="71" t="s">
        <v>21</v>
      </c>
      <c r="C387" s="72"/>
      <c r="D387" s="74" t="n">
        <f aca="false">IFERROR(+D386*C386,"-")</f>
        <v>0</v>
      </c>
      <c r="E387" s="86" t="n">
        <f aca="false">IFERROR(+D387*C387,"-")</f>
        <v>0</v>
      </c>
      <c r="F387" s="133"/>
    </row>
    <row r="388" customFormat="false" ht="13.05" hidden="false" customHeight="true" outlineLevel="0" collapsed="false">
      <c r="A388" s="71" t="s">
        <v>175</v>
      </c>
      <c r="B388" s="71" t="s">
        <v>176</v>
      </c>
      <c r="C388" s="72"/>
      <c r="D388" s="74"/>
      <c r="E388" s="86"/>
      <c r="F388" s="133"/>
    </row>
    <row r="389" customFormat="false" ht="13.05" hidden="false" customHeight="true" outlineLevel="0" collapsed="false">
      <c r="A389" s="71" t="s">
        <v>137</v>
      </c>
      <c r="B389" s="71" t="s">
        <v>21</v>
      </c>
      <c r="C389" s="72"/>
      <c r="D389" s="74" t="n">
        <f aca="false">+(D388*C388)/500</f>
        <v>0</v>
      </c>
      <c r="E389" s="86" t="n">
        <f aca="false">C389*D389</f>
        <v>0</v>
      </c>
      <c r="F389" s="133"/>
    </row>
    <row r="390" customFormat="false" ht="13.05" hidden="false" customHeight="true" outlineLevel="0" collapsed="false">
      <c r="A390" s="71" t="s">
        <v>177</v>
      </c>
      <c r="B390" s="71" t="s">
        <v>176</v>
      </c>
      <c r="C390" s="72"/>
      <c r="D390" s="74"/>
      <c r="E390" s="86"/>
      <c r="F390" s="133"/>
    </row>
    <row r="391" customFormat="false" ht="13.05" hidden="false" customHeight="true" outlineLevel="0" collapsed="false">
      <c r="A391" s="71" t="s">
        <v>139</v>
      </c>
      <c r="B391" s="71" t="s">
        <v>21</v>
      </c>
      <c r="C391" s="72"/>
      <c r="D391" s="74" t="n">
        <f aca="false">+(D390*C390)/500</f>
        <v>0</v>
      </c>
      <c r="E391" s="86" t="n">
        <f aca="false">D391*C391</f>
        <v>0</v>
      </c>
      <c r="F391" s="133"/>
    </row>
    <row r="392" customFormat="false" ht="13.05" hidden="false" customHeight="true" outlineLevel="0" collapsed="false">
      <c r="A392" s="71" t="s">
        <v>178</v>
      </c>
      <c r="B392" s="71" t="s">
        <v>176</v>
      </c>
      <c r="C392" s="72"/>
      <c r="D392" s="74"/>
      <c r="E392" s="86"/>
      <c r="F392" s="133"/>
    </row>
    <row r="393" customFormat="false" ht="13.05" hidden="false" customHeight="true" outlineLevel="0" collapsed="false">
      <c r="A393" s="71" t="s">
        <v>141</v>
      </c>
      <c r="B393" s="71" t="s">
        <v>21</v>
      </c>
      <c r="C393" s="72"/>
      <c r="D393" s="74" t="n">
        <f aca="false">+(D392*C392)/500</f>
        <v>0</v>
      </c>
      <c r="E393" s="86" t="n">
        <f aca="false">D393*C393</f>
        <v>0</v>
      </c>
      <c r="F393" s="133"/>
    </row>
    <row r="394" customFormat="false" ht="13.05" hidden="false" customHeight="true" outlineLevel="0" collapsed="false">
      <c r="A394" s="71" t="s">
        <v>179</v>
      </c>
      <c r="B394" s="71" t="s">
        <v>176</v>
      </c>
      <c r="C394" s="72"/>
      <c r="D394" s="74"/>
      <c r="E394" s="86"/>
      <c r="F394" s="133"/>
    </row>
    <row r="395" customFormat="false" ht="13.05" hidden="false" customHeight="true" outlineLevel="0" collapsed="false">
      <c r="A395" s="71" t="s">
        <v>144</v>
      </c>
      <c r="B395" s="71" t="s">
        <v>21</v>
      </c>
      <c r="C395" s="72"/>
      <c r="D395" s="74" t="n">
        <f aca="false">+(D394*C394)/500</f>
        <v>0</v>
      </c>
      <c r="E395" s="86" t="n">
        <f aca="false">D395*C395</f>
        <v>0</v>
      </c>
      <c r="F395" s="133"/>
    </row>
    <row r="396" customFormat="false" ht="13.05" hidden="false" customHeight="true" outlineLevel="0" collapsed="false">
      <c r="A396" s="71" t="s">
        <v>180</v>
      </c>
      <c r="B396" s="71" t="s">
        <v>54</v>
      </c>
      <c r="C396" s="72"/>
      <c r="D396" s="74"/>
      <c r="E396" s="86"/>
      <c r="F396" s="133"/>
    </row>
    <row r="397" customFormat="false" ht="13.05" hidden="false" customHeight="true" outlineLevel="0" collapsed="false">
      <c r="A397" s="71"/>
      <c r="B397" s="71"/>
      <c r="C397" s="72" t="n">
        <f aca="false">C387</f>
        <v>0</v>
      </c>
      <c r="D397" s="74" t="n">
        <f aca="false">+(D396*C396)/1760</f>
        <v>0</v>
      </c>
      <c r="E397" s="86" t="n">
        <f aca="false">D397*C397</f>
        <v>0</v>
      </c>
      <c r="F397" s="133"/>
    </row>
    <row r="398" customFormat="false" ht="13.05" hidden="false" customHeight="true" outlineLevel="0" collapsed="false">
      <c r="A398" s="71" t="s">
        <v>181</v>
      </c>
      <c r="B398" s="71" t="s">
        <v>182</v>
      </c>
      <c r="C398" s="72"/>
      <c r="D398" s="74" t="n">
        <f aca="false">ROUND(IFERROR(D387+D389+D391+D393+D395+D397,0),2)</f>
        <v>0</v>
      </c>
      <c r="E398" s="86"/>
      <c r="F398" s="133"/>
    </row>
    <row r="399" customFormat="false" ht="13.05" hidden="false" customHeight="true" outlineLevel="0" collapsed="false">
      <c r="C399" s="97"/>
      <c r="F399" s="135" t="n">
        <f aca="false">D398*B383</f>
        <v>0</v>
      </c>
    </row>
    <row r="400" customFormat="false" ht="13.05" hidden="false" customHeight="true" outlineLevel="0" collapsed="false">
      <c r="C400" s="97"/>
      <c r="F400" s="133"/>
    </row>
    <row r="401" customFormat="false" ht="13.05" hidden="false" customHeight="true" outlineLevel="0" collapsed="false">
      <c r="A401" s="1" t="s">
        <v>183</v>
      </c>
      <c r="C401" s="97"/>
      <c r="F401" s="133"/>
    </row>
    <row r="402" customFormat="false" ht="13.05" hidden="false" customHeight="true" outlineLevel="0" collapsed="false">
      <c r="A402" s="142" t="s">
        <v>13</v>
      </c>
      <c r="B402" s="142" t="s">
        <v>14</v>
      </c>
      <c r="C402" s="143" t="s">
        <v>9</v>
      </c>
      <c r="D402" s="144" t="s">
        <v>15</v>
      </c>
      <c r="E402" s="145" t="s">
        <v>16</v>
      </c>
      <c r="F402" s="146" t="s">
        <v>98</v>
      </c>
    </row>
    <row r="403" customFormat="false" ht="13.05" hidden="false" customHeight="true" outlineLevel="0" collapsed="false">
      <c r="A403" s="71" t="s">
        <v>148</v>
      </c>
      <c r="B403" s="71" t="s">
        <v>184</v>
      </c>
      <c r="C403" s="72" t="n">
        <f aca="false">B383</f>
        <v>208</v>
      </c>
      <c r="D403" s="74"/>
      <c r="E403" s="86" t="n">
        <f aca="false">C403*D403</f>
        <v>0</v>
      </c>
      <c r="F403" s="133"/>
    </row>
    <row r="404" customFormat="false" ht="13.05" hidden="false" customHeight="true" outlineLevel="0" collapsed="false">
      <c r="C404" s="97"/>
      <c r="F404" s="135" t="n">
        <f aca="false">E403</f>
        <v>0</v>
      </c>
    </row>
    <row r="405" customFormat="false" ht="13.05" hidden="false" customHeight="true" outlineLevel="0" collapsed="false">
      <c r="C405" s="97"/>
      <c r="F405" s="133"/>
    </row>
    <row r="406" customFormat="false" ht="13.05" hidden="false" customHeight="true" outlineLevel="0" collapsed="false">
      <c r="A406" s="1" t="s">
        <v>185</v>
      </c>
      <c r="C406" s="97"/>
      <c r="F406" s="133"/>
    </row>
    <row r="407" customFormat="false" ht="13.05" hidden="false" customHeight="true" outlineLevel="0" collapsed="false">
      <c r="A407" s="142" t="s">
        <v>13</v>
      </c>
      <c r="B407" s="142" t="s">
        <v>14</v>
      </c>
      <c r="C407" s="143" t="s">
        <v>9</v>
      </c>
      <c r="D407" s="144" t="s">
        <v>15</v>
      </c>
      <c r="E407" s="145" t="s">
        <v>16</v>
      </c>
      <c r="F407" s="146" t="s">
        <v>98</v>
      </c>
    </row>
    <row r="408" customFormat="false" ht="13.05" hidden="false" customHeight="true" outlineLevel="0" collapsed="false">
      <c r="A408" s="71" t="s">
        <v>159</v>
      </c>
      <c r="B408" s="71" t="s">
        <v>54</v>
      </c>
      <c r="C408" s="72" t="n">
        <v>4</v>
      </c>
      <c r="D408" s="74"/>
      <c r="E408" s="86" t="n">
        <f aca="false">D408*C408</f>
        <v>0</v>
      </c>
      <c r="F408" s="133"/>
    </row>
    <row r="409" customFormat="false" ht="13.05" hidden="false" customHeight="true" outlineLevel="0" collapsed="false">
      <c r="A409" s="71" t="s">
        <v>152</v>
      </c>
      <c r="B409" s="71" t="s">
        <v>54</v>
      </c>
      <c r="C409" s="72" t="n">
        <v>2</v>
      </c>
      <c r="D409" s="74"/>
      <c r="E409" s="86"/>
      <c r="F409" s="133"/>
    </row>
    <row r="410" customFormat="false" ht="13.05" hidden="false" customHeight="true" outlineLevel="0" collapsed="false">
      <c r="A410" s="71" t="s">
        <v>153</v>
      </c>
      <c r="B410" s="71" t="s">
        <v>54</v>
      </c>
      <c r="C410" s="72" t="n">
        <v>8</v>
      </c>
      <c r="D410" s="74"/>
      <c r="E410" s="86" t="n">
        <f aca="false">D410*C410</f>
        <v>0</v>
      </c>
      <c r="F410" s="133"/>
    </row>
    <row r="411" customFormat="false" ht="13.05" hidden="false" customHeight="true" outlineLevel="0" collapsed="false">
      <c r="A411" s="71" t="s">
        <v>154</v>
      </c>
      <c r="B411" s="71" t="s">
        <v>186</v>
      </c>
      <c r="C411" s="72" t="n">
        <v>12000</v>
      </c>
      <c r="D411" s="74"/>
      <c r="E411" s="86" t="n">
        <f aca="false">D411/C411</f>
        <v>0</v>
      </c>
      <c r="F411" s="133"/>
    </row>
    <row r="412" customFormat="false" ht="13.05" hidden="false" customHeight="true" outlineLevel="0" collapsed="false">
      <c r="A412" s="71" t="s">
        <v>156</v>
      </c>
      <c r="B412" s="71" t="s">
        <v>187</v>
      </c>
      <c r="C412" s="72" t="n">
        <f aca="false">B383</f>
        <v>208</v>
      </c>
      <c r="D412" s="74" t="n">
        <f aca="false">E411</f>
        <v>0</v>
      </c>
      <c r="E412" s="86" t="n">
        <f aca="false">ROUND(C412*D412,2)</f>
        <v>0</v>
      </c>
      <c r="F412" s="133"/>
    </row>
    <row r="413" customFormat="false" ht="13.05" hidden="false" customHeight="true" outlineLevel="0" collapsed="false">
      <c r="C413" s="97"/>
      <c r="F413" s="135" t="n">
        <f aca="false">E412</f>
        <v>0</v>
      </c>
    </row>
    <row r="414" customFormat="false" ht="13.05" hidden="false" customHeight="true" outlineLevel="0" collapsed="false">
      <c r="C414" s="97"/>
      <c r="F414" s="102"/>
    </row>
    <row r="415" customFormat="false" ht="13.05" hidden="false" customHeight="true" outlineLevel="0" collapsed="false">
      <c r="A415" s="184" t="s">
        <v>107</v>
      </c>
      <c r="B415" s="185" t="s">
        <v>14</v>
      </c>
      <c r="C415" s="186" t="n">
        <v>2</v>
      </c>
      <c r="D415" s="187"/>
      <c r="E415" s="188" t="n">
        <f aca="false">F413+F404+F399+F380+F372+F356+F341</f>
        <v>0</v>
      </c>
      <c r="F415" s="189" t="n">
        <f aca="false">ROUND(E415*C415,2)</f>
        <v>0</v>
      </c>
    </row>
    <row r="416" customFormat="false" ht="13.05" hidden="false" customHeight="true" outlineLevel="0" collapsed="false">
      <c r="C416" s="97"/>
      <c r="F416" s="102"/>
    </row>
    <row r="417" customFormat="false" ht="13.05" hidden="false" customHeight="true" outlineLevel="0" collapsed="false">
      <c r="A417" s="190" t="s">
        <v>188</v>
      </c>
      <c r="B417" s="190"/>
      <c r="C417" s="190"/>
      <c r="D417" s="190"/>
      <c r="E417" s="190"/>
      <c r="F417" s="135" t="n">
        <f aca="false">F415</f>
        <v>0</v>
      </c>
    </row>
    <row r="418" customFormat="false" ht="13.05" hidden="false" customHeight="true" outlineLevel="0" collapsed="false">
      <c r="C418" s="97"/>
      <c r="F418" s="133"/>
    </row>
    <row r="419" customFormat="false" ht="18.65" hidden="false" customHeight="true" outlineLevel="0" collapsed="false">
      <c r="A419" s="58" t="s">
        <v>189</v>
      </c>
      <c r="B419" s="159" t="s">
        <v>162</v>
      </c>
      <c r="C419" s="159"/>
      <c r="D419" s="159"/>
      <c r="E419" s="159"/>
      <c r="F419" s="160" t="s">
        <v>110</v>
      </c>
    </row>
    <row r="420" customFormat="false" ht="13.05" hidden="false" customHeight="true" outlineLevel="0" collapsed="false">
      <c r="B420" s="173" t="s">
        <v>112</v>
      </c>
      <c r="C420" s="173" t="s">
        <v>113</v>
      </c>
      <c r="D420" s="174" t="s">
        <v>114</v>
      </c>
      <c r="E420" s="175" t="s">
        <v>115</v>
      </c>
      <c r="F420" s="176"/>
    </row>
    <row r="421" customFormat="false" ht="13.05" hidden="false" customHeight="true" outlineLevel="0" collapsed="false">
      <c r="A421" s="4"/>
      <c r="B421" s="165"/>
      <c r="C421" s="165"/>
      <c r="F421" s="135" t="n">
        <f aca="false">SUM(B421:E421)</f>
        <v>0</v>
      </c>
    </row>
    <row r="422" customFormat="false" ht="13.05" hidden="false" customHeight="true" outlineLevel="0" collapsed="false">
      <c r="A422" s="1" t="s">
        <v>190</v>
      </c>
      <c r="B422" s="191"/>
      <c r="C422" s="192"/>
      <c r="D422" s="193"/>
      <c r="E422" s="70"/>
      <c r="F422" s="133"/>
    </row>
    <row r="423" customFormat="false" ht="13.05" hidden="false" customHeight="true" outlineLevel="0" collapsed="false">
      <c r="A423" s="142" t="s">
        <v>13</v>
      </c>
      <c r="B423" s="142" t="s">
        <v>14</v>
      </c>
      <c r="C423" s="143" t="s">
        <v>9</v>
      </c>
      <c r="D423" s="144" t="s">
        <v>15</v>
      </c>
      <c r="E423" s="145" t="s">
        <v>16</v>
      </c>
      <c r="F423" s="146" t="s">
        <v>98</v>
      </c>
    </row>
    <row r="424" customFormat="false" ht="13.05" hidden="false" customHeight="true" outlineLevel="0" collapsed="false">
      <c r="A424" s="71" t="s">
        <v>117</v>
      </c>
      <c r="B424" s="71" t="s">
        <v>54</v>
      </c>
      <c r="C424" s="72" t="n">
        <v>1</v>
      </c>
      <c r="D424" s="74"/>
      <c r="E424" s="86" t="n">
        <f aca="false">D424*C424</f>
        <v>0</v>
      </c>
      <c r="F424" s="133"/>
    </row>
    <row r="425" customFormat="false" ht="13.05" hidden="false" customHeight="true" outlineLevel="0" collapsed="false">
      <c r="A425" s="71" t="s">
        <v>118</v>
      </c>
      <c r="B425" s="71" t="s">
        <v>83</v>
      </c>
      <c r="C425" s="72" t="n">
        <v>5</v>
      </c>
      <c r="D425" s="74"/>
      <c r="E425" s="86"/>
      <c r="F425" s="133"/>
    </row>
    <row r="426" customFormat="false" ht="13.05" hidden="false" customHeight="true" outlineLevel="0" collapsed="false">
      <c r="A426" s="71" t="s">
        <v>119</v>
      </c>
      <c r="B426" s="71" t="s">
        <v>83</v>
      </c>
      <c r="C426" s="72" t="n">
        <v>0</v>
      </c>
      <c r="D426" s="74"/>
      <c r="E426" s="86"/>
      <c r="F426" s="133"/>
    </row>
    <row r="427" customFormat="false" ht="13.05" hidden="false" customHeight="true" outlineLevel="0" collapsed="false">
      <c r="A427" s="71" t="s">
        <v>120</v>
      </c>
      <c r="B427" s="71" t="s">
        <v>5</v>
      </c>
      <c r="C427" s="72"/>
      <c r="D427" s="74" t="n">
        <f aca="false">E424</f>
        <v>0</v>
      </c>
      <c r="E427" s="86" t="n">
        <f aca="false">(D427*C427)/100</f>
        <v>0</v>
      </c>
      <c r="F427" s="133"/>
    </row>
    <row r="428" customFormat="false" ht="13.05" hidden="false" customHeight="true" outlineLevel="0" collapsed="false">
      <c r="A428" s="71" t="s">
        <v>164</v>
      </c>
      <c r="B428" s="71" t="s">
        <v>19</v>
      </c>
      <c r="C428" s="72" t="n">
        <v>120</v>
      </c>
      <c r="D428" s="74" t="n">
        <f aca="false">E427</f>
        <v>0</v>
      </c>
      <c r="E428" s="86" t="n">
        <f aca="false">IFERROR(D428/C428,0)</f>
        <v>0</v>
      </c>
      <c r="F428" s="133"/>
    </row>
    <row r="429" customFormat="false" ht="13.05" hidden="false" customHeight="true" outlineLevel="0" collapsed="false">
      <c r="A429" s="71" t="s">
        <v>165</v>
      </c>
      <c r="B429" s="71" t="s">
        <v>54</v>
      </c>
      <c r="C429" s="72" t="n">
        <v>1</v>
      </c>
      <c r="D429" s="74"/>
      <c r="E429" s="86" t="n">
        <f aca="false">D429*C429</f>
        <v>0</v>
      </c>
      <c r="F429" s="133"/>
    </row>
    <row r="430" customFormat="false" ht="13.05" hidden="false" customHeight="true" outlineLevel="0" collapsed="false">
      <c r="A430" s="71" t="s">
        <v>166</v>
      </c>
      <c r="B430" s="71" t="s">
        <v>83</v>
      </c>
      <c r="C430" s="72" t="n">
        <v>5</v>
      </c>
      <c r="D430" s="74"/>
      <c r="E430" s="86"/>
      <c r="F430" s="133"/>
    </row>
    <row r="431" customFormat="false" ht="13.05" hidden="false" customHeight="true" outlineLevel="0" collapsed="false">
      <c r="A431" s="71" t="s">
        <v>167</v>
      </c>
      <c r="B431" s="71" t="s">
        <v>83</v>
      </c>
      <c r="C431" s="72" t="n">
        <v>0</v>
      </c>
      <c r="D431" s="74"/>
      <c r="E431" s="86"/>
      <c r="F431" s="133"/>
    </row>
    <row r="432" customFormat="false" ht="13.05" hidden="false" customHeight="true" outlineLevel="0" collapsed="false">
      <c r="A432" s="71" t="s">
        <v>168</v>
      </c>
      <c r="B432" s="71" t="s">
        <v>5</v>
      </c>
      <c r="C432" s="72"/>
      <c r="D432" s="74" t="n">
        <f aca="false">E429</f>
        <v>0</v>
      </c>
      <c r="E432" s="86" t="n">
        <f aca="false">C432*D432/100</f>
        <v>0</v>
      </c>
      <c r="F432" s="133"/>
    </row>
    <row r="433" customFormat="false" ht="13.05" hidden="false" customHeight="true" outlineLevel="0" collapsed="false">
      <c r="A433" s="71" t="s">
        <v>86</v>
      </c>
      <c r="B433" s="71" t="s">
        <v>19</v>
      </c>
      <c r="C433" s="72" t="n">
        <v>120</v>
      </c>
      <c r="D433" s="74" t="n">
        <f aca="false">E432</f>
        <v>0</v>
      </c>
      <c r="E433" s="86" t="n">
        <f aca="false">D433/C433</f>
        <v>0</v>
      </c>
      <c r="F433" s="133"/>
    </row>
    <row r="434" customFormat="false" ht="13.05" hidden="false" customHeight="true" outlineLevel="0" collapsed="false">
      <c r="A434" s="71" t="s">
        <v>121</v>
      </c>
      <c r="B434" s="71"/>
      <c r="C434" s="72"/>
      <c r="D434" s="74"/>
      <c r="E434" s="86" t="n">
        <f aca="false">E433+E428</f>
        <v>0</v>
      </c>
      <c r="F434" s="133"/>
    </row>
    <row r="435" customFormat="false" ht="13.05" hidden="false" customHeight="true" outlineLevel="0" collapsed="false">
      <c r="A435" s="71" t="s">
        <v>122</v>
      </c>
      <c r="B435" s="71" t="s">
        <v>54</v>
      </c>
      <c r="C435" s="72" t="n">
        <v>1</v>
      </c>
      <c r="D435" s="74" t="n">
        <f aca="false">E434</f>
        <v>0</v>
      </c>
      <c r="E435" s="86" t="n">
        <f aca="false">ROUND(C435*D435,2)</f>
        <v>0</v>
      </c>
      <c r="F435" s="133"/>
    </row>
    <row r="436" customFormat="false" ht="13.05" hidden="false" customHeight="true" outlineLevel="0" collapsed="false">
      <c r="C436" s="97"/>
      <c r="D436" s="2" t="s">
        <v>32</v>
      </c>
      <c r="E436" s="3" t="n">
        <v>1</v>
      </c>
      <c r="F436" s="135" t="n">
        <f aca="false">E435</f>
        <v>0</v>
      </c>
    </row>
    <row r="437" customFormat="false" ht="13.05" hidden="false" customHeight="true" outlineLevel="0" collapsed="false">
      <c r="B437" s="194"/>
      <c r="C437" s="194"/>
      <c r="D437" s="168"/>
      <c r="F437" s="133"/>
    </row>
    <row r="438" customFormat="false" ht="13.05" hidden="false" customHeight="true" outlineLevel="0" collapsed="false">
      <c r="A438" s="1" t="s">
        <v>191</v>
      </c>
      <c r="C438" s="97"/>
      <c r="D438" s="168"/>
      <c r="F438" s="133"/>
    </row>
    <row r="439" customFormat="false" ht="13.05" hidden="false" customHeight="true" outlineLevel="0" collapsed="false">
      <c r="A439" s="142" t="s">
        <v>13</v>
      </c>
      <c r="B439" s="142" t="s">
        <v>14</v>
      </c>
      <c r="C439" s="143" t="s">
        <v>9</v>
      </c>
      <c r="D439" s="144" t="s">
        <v>15</v>
      </c>
      <c r="E439" s="145" t="s">
        <v>16</v>
      </c>
      <c r="F439" s="146" t="s">
        <v>98</v>
      </c>
    </row>
    <row r="440" customFormat="false" ht="13.05" hidden="false" customHeight="true" outlineLevel="0" collapsed="false">
      <c r="A440" s="71" t="s">
        <v>124</v>
      </c>
      <c r="B440" s="71" t="s">
        <v>54</v>
      </c>
      <c r="C440" s="72" t="n">
        <v>1</v>
      </c>
      <c r="D440" s="74" t="n">
        <f aca="false">D424</f>
        <v>0</v>
      </c>
      <c r="E440" s="86" t="n">
        <f aca="false">D440*C440</f>
        <v>0</v>
      </c>
      <c r="F440" s="133"/>
    </row>
    <row r="441" customFormat="false" ht="13.05" hidden="false" customHeight="true" outlineLevel="0" collapsed="false">
      <c r="A441" s="71" t="s">
        <v>90</v>
      </c>
      <c r="B441" s="71" t="s">
        <v>5</v>
      </c>
      <c r="C441" s="72"/>
      <c r="D441" s="74"/>
      <c r="E441" s="86"/>
      <c r="F441" s="133"/>
    </row>
    <row r="442" customFormat="false" ht="13.05" hidden="false" customHeight="true" outlineLevel="0" collapsed="false">
      <c r="A442" s="71" t="s">
        <v>91</v>
      </c>
      <c r="B442" s="71" t="s">
        <v>24</v>
      </c>
      <c r="C442" s="140" t="n">
        <f aca="false">E440</f>
        <v>0</v>
      </c>
      <c r="D442" s="74"/>
      <c r="E442" s="86"/>
      <c r="F442" s="133"/>
    </row>
    <row r="443" customFormat="false" ht="13.05" hidden="false" customHeight="true" outlineLevel="0" collapsed="false">
      <c r="A443" s="71" t="s">
        <v>125</v>
      </c>
      <c r="B443" s="71" t="s">
        <v>24</v>
      </c>
      <c r="C443" s="195" t="n">
        <f aca="false">IFERROR(IF(C426&gt;=C425,C442,((((C442)-(E424-E427))*(((C425-C426)+1)/(2*(C425-C426))))+(E424-E427))),0)</f>
        <v>0</v>
      </c>
      <c r="D443" s="68"/>
      <c r="E443" s="86"/>
      <c r="F443" s="133"/>
    </row>
    <row r="444" customFormat="false" ht="13.05" hidden="false" customHeight="true" outlineLevel="0" collapsed="false">
      <c r="A444" s="71" t="s">
        <v>126</v>
      </c>
      <c r="B444" s="71" t="s">
        <v>24</v>
      </c>
      <c r="C444" s="72"/>
      <c r="D444" s="74" t="n">
        <f aca="false">C443*C441/12/100</f>
        <v>0</v>
      </c>
      <c r="E444" s="86" t="n">
        <f aca="false">D444</f>
        <v>0</v>
      </c>
      <c r="F444" s="133"/>
    </row>
    <row r="445" customFormat="false" ht="13.05" hidden="false" customHeight="true" outlineLevel="0" collapsed="false">
      <c r="A445" s="71" t="s">
        <v>165</v>
      </c>
      <c r="B445" s="71" t="s">
        <v>54</v>
      </c>
      <c r="C445" s="72" t="n">
        <v>1</v>
      </c>
      <c r="D445" s="74" t="n">
        <f aca="false">D429</f>
        <v>0</v>
      </c>
      <c r="E445" s="86" t="n">
        <f aca="false">C445*D445</f>
        <v>0</v>
      </c>
      <c r="F445" s="133"/>
    </row>
    <row r="446" customFormat="false" ht="13.05" hidden="false" customHeight="true" outlineLevel="0" collapsed="false">
      <c r="A446" s="71" t="s">
        <v>90</v>
      </c>
      <c r="B446" s="71" t="s">
        <v>5</v>
      </c>
      <c r="C446" s="72"/>
      <c r="D446" s="74"/>
      <c r="E446" s="86"/>
      <c r="F446" s="133"/>
    </row>
    <row r="447" customFormat="false" ht="13.05" hidden="false" customHeight="true" outlineLevel="0" collapsed="false">
      <c r="A447" s="71" t="s">
        <v>170</v>
      </c>
      <c r="B447" s="71" t="s">
        <v>24</v>
      </c>
      <c r="C447" s="140" t="n">
        <f aca="false">E445</f>
        <v>0</v>
      </c>
      <c r="D447" s="74"/>
      <c r="E447" s="86"/>
      <c r="F447" s="133"/>
    </row>
    <row r="448" customFormat="false" ht="13.05" hidden="false" customHeight="true" outlineLevel="0" collapsed="false">
      <c r="A448" s="71" t="s">
        <v>92</v>
      </c>
      <c r="B448" s="71" t="s">
        <v>24</v>
      </c>
      <c r="C448" s="140" t="n">
        <f aca="false">IFERROR(IF(C426&gt;=C425,C447,((((C447)-(E429-E432))*(((C425-C426)+1)/(2*(C425-C426))))+(E429-E432))),0)</f>
        <v>0</v>
      </c>
      <c r="D448" s="74"/>
      <c r="E448" s="86"/>
      <c r="F448" s="133"/>
    </row>
    <row r="449" customFormat="false" ht="13.05" hidden="false" customHeight="true" outlineLevel="0" collapsed="false">
      <c r="A449" s="71" t="s">
        <v>93</v>
      </c>
      <c r="B449" s="71" t="s">
        <v>24</v>
      </c>
      <c r="C449" s="72"/>
      <c r="D449" s="74" t="n">
        <f aca="false">C448*C446/12/100</f>
        <v>0</v>
      </c>
      <c r="E449" s="86" t="n">
        <f aca="false">D449</f>
        <v>0</v>
      </c>
      <c r="F449" s="133"/>
    </row>
    <row r="450" customFormat="false" ht="13.05" hidden="false" customHeight="true" outlineLevel="0" collapsed="false">
      <c r="A450" s="71" t="s">
        <v>121</v>
      </c>
      <c r="B450" s="71"/>
      <c r="C450" s="72"/>
      <c r="D450" s="74"/>
      <c r="E450" s="86" t="n">
        <f aca="false">E449+E444</f>
        <v>0</v>
      </c>
      <c r="F450" s="133"/>
    </row>
    <row r="451" customFormat="false" ht="13.05" hidden="false" customHeight="true" outlineLevel="0" collapsed="false">
      <c r="A451" s="71" t="s">
        <v>122</v>
      </c>
      <c r="B451" s="71" t="s">
        <v>54</v>
      </c>
      <c r="C451" s="72" t="n">
        <v>1</v>
      </c>
      <c r="D451" s="74" t="n">
        <f aca="false">E450</f>
        <v>0</v>
      </c>
      <c r="E451" s="86" t="n">
        <f aca="false">ROUND(C451*D451,2)</f>
        <v>0</v>
      </c>
      <c r="F451" s="133"/>
    </row>
    <row r="452" customFormat="false" ht="13.05" hidden="false" customHeight="true" outlineLevel="0" collapsed="false">
      <c r="C452" s="97"/>
      <c r="D452" s="2" t="s">
        <v>32</v>
      </c>
      <c r="E452" s="3" t="n">
        <v>1</v>
      </c>
      <c r="F452" s="135" t="n">
        <f aca="false">E451</f>
        <v>0</v>
      </c>
    </row>
    <row r="453" customFormat="false" ht="13.05" hidden="false" customHeight="true" outlineLevel="0" collapsed="false">
      <c r="C453" s="97"/>
      <c r="F453" s="133"/>
    </row>
    <row r="454" customFormat="false" ht="13.05" hidden="false" customHeight="true" outlineLevel="0" collapsed="false">
      <c r="A454" s="1" t="s">
        <v>192</v>
      </c>
      <c r="C454" s="97"/>
      <c r="F454" s="133"/>
    </row>
    <row r="455" customFormat="false" ht="13.05" hidden="false" customHeight="true" outlineLevel="0" collapsed="false">
      <c r="A455" s="142" t="s">
        <v>13</v>
      </c>
      <c r="B455" s="142" t="s">
        <v>14</v>
      </c>
      <c r="C455" s="143" t="s">
        <v>9</v>
      </c>
      <c r="D455" s="144" t="s">
        <v>15</v>
      </c>
      <c r="E455" s="145" t="s">
        <v>16</v>
      </c>
      <c r="F455" s="146" t="s">
        <v>98</v>
      </c>
    </row>
    <row r="456" customFormat="false" ht="13.05" hidden="false" customHeight="true" outlineLevel="0" collapsed="false">
      <c r="A456" s="71" t="s">
        <v>128</v>
      </c>
      <c r="B456" s="71" t="s">
        <v>54</v>
      </c>
      <c r="C456" s="72" t="n">
        <v>1</v>
      </c>
      <c r="D456" s="74"/>
      <c r="E456" s="86" t="n">
        <v>0</v>
      </c>
      <c r="F456" s="133"/>
    </row>
    <row r="457" customFormat="false" ht="13.05" hidden="false" customHeight="true" outlineLevel="0" collapsed="false">
      <c r="A457" s="71" t="s">
        <v>129</v>
      </c>
      <c r="B457" s="71" t="s">
        <v>54</v>
      </c>
      <c r="C457" s="72" t="n">
        <v>1</v>
      </c>
      <c r="D457" s="74"/>
      <c r="E457" s="86" t="n">
        <v>0</v>
      </c>
      <c r="F457" s="133"/>
    </row>
    <row r="458" customFormat="false" ht="13.05" hidden="false" customHeight="true" outlineLevel="0" collapsed="false">
      <c r="A458" s="71" t="s">
        <v>130</v>
      </c>
      <c r="B458" s="71" t="s">
        <v>54</v>
      </c>
      <c r="C458" s="72" t="n">
        <v>1</v>
      </c>
      <c r="D458" s="74"/>
      <c r="E458" s="86" t="n">
        <f aca="false">C458*D458</f>
        <v>0</v>
      </c>
      <c r="F458" s="133"/>
    </row>
    <row r="459" customFormat="false" ht="13.05" hidden="false" customHeight="true" outlineLevel="0" collapsed="false">
      <c r="A459" s="71" t="s">
        <v>131</v>
      </c>
      <c r="B459" s="71" t="s">
        <v>19</v>
      </c>
      <c r="C459" s="72" t="n">
        <v>12</v>
      </c>
      <c r="D459" s="74" t="n">
        <f aca="false">E458</f>
        <v>0</v>
      </c>
      <c r="E459" s="86" t="n">
        <f aca="false">D459/C459</f>
        <v>0</v>
      </c>
      <c r="F459" s="133"/>
    </row>
    <row r="460" customFormat="false" ht="13.05" hidden="false" customHeight="true" outlineLevel="0" collapsed="false">
      <c r="C460" s="97"/>
      <c r="D460" s="2" t="s">
        <v>32</v>
      </c>
      <c r="E460" s="3" t="n">
        <v>1</v>
      </c>
      <c r="F460" s="135" t="n">
        <f aca="false">E459</f>
        <v>0</v>
      </c>
    </row>
    <row r="461" customFormat="false" ht="13.05" hidden="false" customHeight="true" outlineLevel="0" collapsed="false">
      <c r="C461" s="97"/>
      <c r="F461" s="133"/>
    </row>
    <row r="462" customFormat="false" ht="13.05" hidden="false" customHeight="true" outlineLevel="0" collapsed="false">
      <c r="A462" s="4"/>
      <c r="C462" s="97"/>
      <c r="F462" s="133"/>
    </row>
    <row r="463" customFormat="false" ht="13.05" hidden="false" customHeight="true" outlineLevel="0" collapsed="false">
      <c r="A463" s="141" t="s">
        <v>94</v>
      </c>
      <c r="B463" s="141" t="n">
        <v>208</v>
      </c>
      <c r="C463" s="97"/>
      <c r="F463" s="133"/>
    </row>
    <row r="464" customFormat="false" ht="13.05" hidden="false" customHeight="true" outlineLevel="0" collapsed="false">
      <c r="A464" s="1" t="s">
        <v>193</v>
      </c>
      <c r="C464" s="97"/>
      <c r="F464" s="133"/>
    </row>
    <row r="465" customFormat="false" ht="13.05" hidden="false" customHeight="true" outlineLevel="0" collapsed="false">
      <c r="A465" s="142" t="s">
        <v>13</v>
      </c>
      <c r="B465" s="142" t="s">
        <v>14</v>
      </c>
      <c r="C465" s="143" t="s">
        <v>97</v>
      </c>
      <c r="D465" s="144" t="s">
        <v>15</v>
      </c>
      <c r="E465" s="145" t="s">
        <v>16</v>
      </c>
      <c r="F465" s="146" t="s">
        <v>98</v>
      </c>
    </row>
    <row r="466" customFormat="false" ht="13.05" hidden="false" customHeight="true" outlineLevel="0" collapsed="false">
      <c r="A466" s="71" t="s">
        <v>173</v>
      </c>
      <c r="B466" s="71" t="s">
        <v>174</v>
      </c>
      <c r="C466" s="72"/>
      <c r="D466" s="74"/>
      <c r="E466" s="86"/>
      <c r="F466" s="133"/>
    </row>
    <row r="467" customFormat="false" ht="13.05" hidden="false" customHeight="true" outlineLevel="0" collapsed="false">
      <c r="A467" s="71" t="s">
        <v>134</v>
      </c>
      <c r="B467" s="71" t="s">
        <v>21</v>
      </c>
      <c r="C467" s="72"/>
      <c r="D467" s="74" t="n">
        <f aca="false">IFERROR(+D466*C466,"-")</f>
        <v>0</v>
      </c>
      <c r="E467" s="86" t="n">
        <f aca="false">D467*C467</f>
        <v>0</v>
      </c>
      <c r="F467" s="133"/>
    </row>
    <row r="468" customFormat="false" ht="13.05" hidden="false" customHeight="true" outlineLevel="0" collapsed="false">
      <c r="A468" s="71" t="s">
        <v>175</v>
      </c>
      <c r="B468" s="71" t="s">
        <v>176</v>
      </c>
      <c r="C468" s="72"/>
      <c r="D468" s="74"/>
      <c r="E468" s="86"/>
      <c r="F468" s="133"/>
    </row>
    <row r="469" customFormat="false" ht="13.05" hidden="false" customHeight="true" outlineLevel="0" collapsed="false">
      <c r="A469" s="71" t="s">
        <v>137</v>
      </c>
      <c r="B469" s="71" t="s">
        <v>21</v>
      </c>
      <c r="C469" s="72"/>
      <c r="D469" s="74" t="n">
        <f aca="false">+(D468*C468)/500</f>
        <v>0</v>
      </c>
      <c r="E469" s="86" t="n">
        <f aca="false">D469*C469</f>
        <v>0</v>
      </c>
      <c r="F469" s="133"/>
    </row>
    <row r="470" customFormat="false" ht="13.05" hidden="false" customHeight="true" outlineLevel="0" collapsed="false">
      <c r="A470" s="71" t="s">
        <v>177</v>
      </c>
      <c r="B470" s="71" t="s">
        <v>176</v>
      </c>
      <c r="C470" s="72"/>
      <c r="D470" s="74"/>
      <c r="E470" s="86"/>
      <c r="F470" s="133"/>
    </row>
    <row r="471" customFormat="false" ht="13.05" hidden="false" customHeight="true" outlineLevel="0" collapsed="false">
      <c r="A471" s="71" t="s">
        <v>139</v>
      </c>
      <c r="B471" s="71" t="s">
        <v>21</v>
      </c>
      <c r="C471" s="72"/>
      <c r="D471" s="74" t="n">
        <f aca="false">+(D470*C470)/500</f>
        <v>0</v>
      </c>
      <c r="E471" s="86" t="n">
        <f aca="false">D471*C471</f>
        <v>0</v>
      </c>
      <c r="F471" s="133"/>
    </row>
    <row r="472" customFormat="false" ht="13.05" hidden="false" customHeight="true" outlineLevel="0" collapsed="false">
      <c r="A472" s="71" t="s">
        <v>178</v>
      </c>
      <c r="B472" s="71" t="s">
        <v>176</v>
      </c>
      <c r="C472" s="72"/>
      <c r="D472" s="74"/>
      <c r="E472" s="86"/>
      <c r="F472" s="133"/>
    </row>
    <row r="473" customFormat="false" ht="13.05" hidden="false" customHeight="true" outlineLevel="0" collapsed="false">
      <c r="A473" s="71" t="s">
        <v>141</v>
      </c>
      <c r="B473" s="71" t="s">
        <v>21</v>
      </c>
      <c r="C473" s="72"/>
      <c r="D473" s="74" t="n">
        <f aca="false">+(D472*C472)/500</f>
        <v>0</v>
      </c>
      <c r="E473" s="86" t="n">
        <f aca="false">D473*C473</f>
        <v>0</v>
      </c>
      <c r="F473" s="133"/>
    </row>
    <row r="474" customFormat="false" ht="13.05" hidden="false" customHeight="true" outlineLevel="0" collapsed="false">
      <c r="A474" s="71" t="s">
        <v>179</v>
      </c>
      <c r="B474" s="71" t="s">
        <v>176</v>
      </c>
      <c r="C474" s="72"/>
      <c r="D474" s="74"/>
      <c r="E474" s="86"/>
      <c r="F474" s="133"/>
    </row>
    <row r="475" customFormat="false" ht="13.05" hidden="false" customHeight="true" outlineLevel="0" collapsed="false">
      <c r="A475" s="71" t="s">
        <v>144</v>
      </c>
      <c r="B475" s="71" t="s">
        <v>21</v>
      </c>
      <c r="C475" s="72"/>
      <c r="D475" s="74" t="n">
        <f aca="false">+(D474*C474)/500</f>
        <v>0</v>
      </c>
      <c r="E475" s="86" t="n">
        <f aca="false">D475*C475</f>
        <v>0</v>
      </c>
      <c r="F475" s="133"/>
    </row>
    <row r="476" customFormat="false" ht="13.05" hidden="false" customHeight="true" outlineLevel="0" collapsed="false">
      <c r="A476" s="71" t="s">
        <v>181</v>
      </c>
      <c r="B476" s="71" t="s">
        <v>182</v>
      </c>
      <c r="C476" s="72"/>
      <c r="D476" s="74" t="n">
        <f aca="false">ROUND(D467+D469+D471+D473+D475,2)</f>
        <v>0</v>
      </c>
      <c r="E476" s="86"/>
      <c r="F476" s="133"/>
    </row>
    <row r="477" customFormat="false" ht="13.05" hidden="false" customHeight="true" outlineLevel="0" collapsed="false">
      <c r="C477" s="97"/>
      <c r="F477" s="135" t="n">
        <f aca="false">D476*B463</f>
        <v>0</v>
      </c>
    </row>
    <row r="478" customFormat="false" ht="13.05" hidden="false" customHeight="true" outlineLevel="0" collapsed="false">
      <c r="C478" s="97"/>
      <c r="F478" s="133"/>
    </row>
    <row r="479" customFormat="false" ht="13.05" hidden="false" customHeight="true" outlineLevel="0" collapsed="false">
      <c r="A479" s="1" t="s">
        <v>194</v>
      </c>
      <c r="C479" s="97"/>
      <c r="F479" s="133"/>
    </row>
    <row r="480" customFormat="false" ht="13.05" hidden="false" customHeight="true" outlineLevel="0" collapsed="false">
      <c r="A480" s="142" t="s">
        <v>13</v>
      </c>
      <c r="B480" s="142" t="s">
        <v>14</v>
      </c>
      <c r="C480" s="143" t="s">
        <v>9</v>
      </c>
      <c r="D480" s="144" t="s">
        <v>15</v>
      </c>
      <c r="E480" s="145" t="s">
        <v>16</v>
      </c>
      <c r="F480" s="146" t="s">
        <v>98</v>
      </c>
    </row>
    <row r="481" customFormat="false" ht="13.05" hidden="false" customHeight="true" outlineLevel="0" collapsed="false">
      <c r="A481" s="71" t="s">
        <v>148</v>
      </c>
      <c r="B481" s="71" t="s">
        <v>184</v>
      </c>
      <c r="C481" s="72" t="n">
        <f aca="false">B463</f>
        <v>208</v>
      </c>
      <c r="D481" s="74"/>
      <c r="E481" s="86" t="n">
        <f aca="false">C481*D481</f>
        <v>0</v>
      </c>
      <c r="F481" s="88"/>
    </row>
    <row r="482" customFormat="false" ht="13.05" hidden="false" customHeight="true" outlineLevel="0" collapsed="false">
      <c r="C482" s="97"/>
      <c r="F482" s="135" t="n">
        <f aca="false">E481</f>
        <v>0</v>
      </c>
    </row>
    <row r="483" customFormat="false" ht="13.05" hidden="false" customHeight="true" outlineLevel="0" collapsed="false">
      <c r="C483" s="97"/>
      <c r="F483" s="133"/>
    </row>
    <row r="484" customFormat="false" ht="13.05" hidden="false" customHeight="true" outlineLevel="0" collapsed="false">
      <c r="A484" s="1" t="s">
        <v>195</v>
      </c>
      <c r="C484" s="97"/>
      <c r="F484" s="133"/>
    </row>
    <row r="485" customFormat="false" ht="13.05" hidden="false" customHeight="true" outlineLevel="0" collapsed="false">
      <c r="A485" s="169" t="s">
        <v>13</v>
      </c>
      <c r="B485" s="169" t="s">
        <v>14</v>
      </c>
      <c r="C485" s="196" t="s">
        <v>9</v>
      </c>
      <c r="D485" s="170" t="s">
        <v>15</v>
      </c>
      <c r="E485" s="197" t="s">
        <v>16</v>
      </c>
      <c r="F485" s="146" t="s">
        <v>98</v>
      </c>
    </row>
    <row r="486" customFormat="false" ht="13.05" hidden="false" customHeight="true" outlineLevel="0" collapsed="false">
      <c r="A486" s="198" t="s">
        <v>151</v>
      </c>
      <c r="B486" s="71" t="s">
        <v>54</v>
      </c>
      <c r="C486" s="72" t="n">
        <v>2</v>
      </c>
      <c r="D486" s="74"/>
      <c r="E486" s="86" t="n">
        <f aca="false">D486*C486</f>
        <v>0</v>
      </c>
      <c r="F486" s="133"/>
    </row>
    <row r="487" customFormat="false" ht="13.05" hidden="false" customHeight="true" outlineLevel="0" collapsed="false">
      <c r="A487" s="71" t="s">
        <v>152</v>
      </c>
      <c r="B487" s="71" t="s">
        <v>54</v>
      </c>
      <c r="C487" s="72" t="n">
        <v>2</v>
      </c>
      <c r="D487" s="74"/>
      <c r="E487" s="86"/>
      <c r="F487" s="133"/>
    </row>
    <row r="488" customFormat="false" ht="13.05" hidden="false" customHeight="true" outlineLevel="0" collapsed="false">
      <c r="A488" s="71" t="s">
        <v>153</v>
      </c>
      <c r="B488" s="71" t="s">
        <v>54</v>
      </c>
      <c r="C488" s="72" t="n">
        <v>4</v>
      </c>
      <c r="D488" s="74"/>
      <c r="E488" s="86" t="n">
        <f aca="false">D488*C488</f>
        <v>0</v>
      </c>
      <c r="F488" s="133"/>
    </row>
    <row r="489" customFormat="false" ht="13.05" hidden="false" customHeight="true" outlineLevel="0" collapsed="false">
      <c r="A489" s="71" t="s">
        <v>154</v>
      </c>
      <c r="B489" s="71" t="s">
        <v>186</v>
      </c>
      <c r="C489" s="72" t="n">
        <v>12000</v>
      </c>
      <c r="D489" s="74" t="n">
        <f aca="false">E486+E488</f>
        <v>0</v>
      </c>
      <c r="E489" s="86" t="n">
        <f aca="false">D489/C489</f>
        <v>0</v>
      </c>
      <c r="F489" s="133"/>
    </row>
    <row r="490" customFormat="false" ht="13.05" hidden="false" customHeight="true" outlineLevel="0" collapsed="false">
      <c r="A490" s="71" t="s">
        <v>156</v>
      </c>
      <c r="B490" s="71" t="s">
        <v>187</v>
      </c>
      <c r="C490" s="72" t="n">
        <f aca="false">B463</f>
        <v>208</v>
      </c>
      <c r="D490" s="74" t="n">
        <f aca="false">E489</f>
        <v>0</v>
      </c>
      <c r="E490" s="86" t="n">
        <f aca="false">ROUND(D490*C490,2)</f>
        <v>0</v>
      </c>
      <c r="F490" s="133"/>
    </row>
    <row r="491" customFormat="false" ht="13.05" hidden="false" customHeight="true" outlineLevel="0" collapsed="false">
      <c r="C491" s="97"/>
      <c r="F491" s="135" t="n">
        <f aca="false">E490</f>
        <v>0</v>
      </c>
    </row>
    <row r="492" customFormat="false" ht="13.05" hidden="false" customHeight="true" outlineLevel="0" collapsed="false">
      <c r="C492" s="97"/>
      <c r="F492" s="102"/>
    </row>
    <row r="493" customFormat="false" ht="13.05" hidden="false" customHeight="true" outlineLevel="0" collapsed="false">
      <c r="A493" s="1" t="s">
        <v>195</v>
      </c>
      <c r="C493" s="97"/>
      <c r="F493" s="133"/>
    </row>
    <row r="494" customFormat="false" ht="13.05" hidden="false" customHeight="true" outlineLevel="0" collapsed="false">
      <c r="A494" s="169" t="s">
        <v>13</v>
      </c>
      <c r="B494" s="169" t="s">
        <v>14</v>
      </c>
      <c r="C494" s="196" t="s">
        <v>9</v>
      </c>
      <c r="D494" s="170" t="s">
        <v>15</v>
      </c>
      <c r="E494" s="197" t="s">
        <v>16</v>
      </c>
      <c r="F494" s="146" t="s">
        <v>98</v>
      </c>
    </row>
    <row r="495" customFormat="false" ht="13.05" hidden="false" customHeight="true" outlineLevel="0" collapsed="false">
      <c r="A495" s="198" t="s">
        <v>151</v>
      </c>
      <c r="B495" s="71" t="s">
        <v>54</v>
      </c>
      <c r="C495" s="72" t="n">
        <v>2</v>
      </c>
      <c r="D495" s="74"/>
      <c r="E495" s="86" t="n">
        <f aca="false">D495*C495</f>
        <v>0</v>
      </c>
      <c r="F495" s="133"/>
    </row>
    <row r="496" customFormat="false" ht="13.05" hidden="false" customHeight="true" outlineLevel="0" collapsed="false">
      <c r="A496" s="71" t="s">
        <v>152</v>
      </c>
      <c r="B496" s="71" t="s">
        <v>54</v>
      </c>
      <c r="C496" s="72" t="n">
        <v>2</v>
      </c>
      <c r="D496" s="74"/>
      <c r="E496" s="86"/>
      <c r="F496" s="133"/>
    </row>
    <row r="497" customFormat="false" ht="13.05" hidden="false" customHeight="true" outlineLevel="0" collapsed="false">
      <c r="A497" s="71" t="s">
        <v>153</v>
      </c>
      <c r="B497" s="71" t="s">
        <v>54</v>
      </c>
      <c r="C497" s="72" t="n">
        <v>4</v>
      </c>
      <c r="D497" s="74"/>
      <c r="E497" s="86" t="n">
        <f aca="false">D497*C497</f>
        <v>0</v>
      </c>
      <c r="F497" s="133"/>
    </row>
    <row r="498" customFormat="false" ht="13.05" hidden="false" customHeight="true" outlineLevel="0" collapsed="false">
      <c r="A498" s="71" t="s">
        <v>154</v>
      </c>
      <c r="B498" s="71" t="s">
        <v>186</v>
      </c>
      <c r="C498" s="72" t="n">
        <v>12000</v>
      </c>
      <c r="D498" s="74" t="n">
        <f aca="false">E495+E497</f>
        <v>0</v>
      </c>
      <c r="E498" s="86" t="n">
        <f aca="false">D498/C498</f>
        <v>0</v>
      </c>
      <c r="F498" s="133"/>
    </row>
    <row r="499" customFormat="false" ht="13.05" hidden="false" customHeight="true" outlineLevel="0" collapsed="false">
      <c r="A499" s="71" t="s">
        <v>156</v>
      </c>
      <c r="B499" s="71" t="s">
        <v>187</v>
      </c>
      <c r="C499" s="72" t="n">
        <f aca="false">B463</f>
        <v>208</v>
      </c>
      <c r="D499" s="74" t="n">
        <f aca="false">E498</f>
        <v>0</v>
      </c>
      <c r="E499" s="86" t="n">
        <f aca="false">ROUND(D499*C499,2)</f>
        <v>0</v>
      </c>
      <c r="F499" s="133"/>
    </row>
    <row r="500" customFormat="false" ht="13.05" hidden="false" customHeight="true" outlineLevel="0" collapsed="false">
      <c r="C500" s="97"/>
      <c r="F500" s="135" t="n">
        <f aca="false">E499</f>
        <v>0</v>
      </c>
    </row>
    <row r="501" customFormat="false" ht="13.05" hidden="false" customHeight="true" outlineLevel="0" collapsed="false">
      <c r="C501" s="97"/>
      <c r="F501" s="102"/>
    </row>
    <row r="502" customFormat="false" ht="13.05" hidden="false" customHeight="true" outlineLevel="0" collapsed="false">
      <c r="A502" s="169" t="s">
        <v>107</v>
      </c>
      <c r="B502" s="142" t="s">
        <v>14</v>
      </c>
      <c r="C502" s="143" t="n">
        <v>1</v>
      </c>
      <c r="D502" s="170"/>
      <c r="E502" s="145" t="n">
        <f aca="false">F500+F491+F482+F477+F460+F452+F436+F421</f>
        <v>0</v>
      </c>
      <c r="F502" s="146" t="n">
        <f aca="false">ROUND(E502*C502,2)</f>
        <v>0</v>
      </c>
    </row>
    <row r="503" customFormat="false" ht="13.05" hidden="false" customHeight="true" outlineLevel="0" collapsed="false">
      <c r="C503" s="97"/>
      <c r="F503" s="102"/>
    </row>
    <row r="504" customFormat="false" ht="15.5" hidden="false" customHeight="true" outlineLevel="0" collapsed="false">
      <c r="A504" s="171" t="s">
        <v>196</v>
      </c>
      <c r="B504" s="171"/>
      <c r="C504" s="171"/>
      <c r="D504" s="171"/>
      <c r="E504" s="171"/>
      <c r="F504" s="172" t="n">
        <f aca="false">F502</f>
        <v>0</v>
      </c>
      <c r="XED504" s="4"/>
      <c r="XEE504" s="4"/>
      <c r="XEF504" s="4"/>
      <c r="XEG504" s="4"/>
      <c r="XEH504" s="4"/>
      <c r="XEI504" s="4"/>
      <c r="XEJ504" s="4"/>
      <c r="XEK504" s="4"/>
      <c r="XEL504" s="4"/>
      <c r="XEM504" s="4"/>
      <c r="XEN504" s="4"/>
      <c r="XEO504" s="4"/>
      <c r="XEP504" s="4"/>
      <c r="XEQ504" s="4"/>
      <c r="XER504" s="4"/>
      <c r="XES504" s="4"/>
      <c r="XET504" s="4"/>
      <c r="XEU504" s="4"/>
      <c r="XEV504" s="4"/>
      <c r="XEW504" s="4"/>
      <c r="XEX504" s="4"/>
      <c r="XEY504" s="4"/>
      <c r="XEZ504" s="4"/>
      <c r="XFA504" s="4"/>
      <c r="XFB504" s="4"/>
      <c r="XFC504" s="4"/>
      <c r="XFD504" s="4"/>
    </row>
    <row r="505" customFormat="false" ht="13.05" hidden="false" customHeight="true" outlineLevel="0" collapsed="false">
      <c r="C505" s="97"/>
      <c r="F505" s="133"/>
    </row>
    <row r="506" customFormat="false" ht="17.4" hidden="false" customHeight="true" outlineLevel="0" collapsed="false">
      <c r="A506" s="58" t="s">
        <v>197</v>
      </c>
      <c r="B506" s="159" t="s">
        <v>162</v>
      </c>
      <c r="C506" s="159"/>
      <c r="D506" s="159"/>
      <c r="E506" s="159"/>
      <c r="F506" s="164" t="s">
        <v>110</v>
      </c>
    </row>
    <row r="507" customFormat="false" ht="13.05" hidden="false" customHeight="true" outlineLevel="0" collapsed="false">
      <c r="A507" s="158"/>
      <c r="B507" s="161" t="s">
        <v>112</v>
      </c>
      <c r="C507" s="161" t="s">
        <v>113</v>
      </c>
      <c r="D507" s="162" t="s">
        <v>114</v>
      </c>
      <c r="E507" s="163" t="s">
        <v>115</v>
      </c>
      <c r="F507" s="164"/>
    </row>
    <row r="508" customFormat="false" ht="13.05" hidden="false" customHeight="true" outlineLevel="0" collapsed="false">
      <c r="A508" s="4"/>
      <c r="B508" s="199"/>
      <c r="C508" s="4"/>
      <c r="D508" s="68"/>
      <c r="E508" s="199"/>
      <c r="F508" s="135" t="n">
        <f aca="false">SUM(B508:E508)</f>
        <v>0</v>
      </c>
    </row>
    <row r="509" customFormat="false" ht="13.05" hidden="false" customHeight="true" outlineLevel="0" collapsed="false">
      <c r="A509" s="1" t="s">
        <v>198</v>
      </c>
      <c r="B509" s="191"/>
      <c r="C509" s="191"/>
      <c r="D509" s="193"/>
      <c r="E509" s="70"/>
      <c r="F509" s="133"/>
    </row>
    <row r="510" customFormat="false" ht="13.05" hidden="false" customHeight="true" outlineLevel="0" collapsed="false">
      <c r="A510" s="142" t="s">
        <v>13</v>
      </c>
      <c r="B510" s="142" t="s">
        <v>14</v>
      </c>
      <c r="C510" s="143" t="s">
        <v>9</v>
      </c>
      <c r="D510" s="144" t="s">
        <v>15</v>
      </c>
      <c r="E510" s="145" t="s">
        <v>16</v>
      </c>
      <c r="F510" s="146" t="s">
        <v>98</v>
      </c>
    </row>
    <row r="511" customFormat="false" ht="13.05" hidden="false" customHeight="true" outlineLevel="0" collapsed="false">
      <c r="A511" s="71" t="s">
        <v>117</v>
      </c>
      <c r="B511" s="71" t="s">
        <v>54</v>
      </c>
      <c r="C511" s="72" t="n">
        <v>1</v>
      </c>
      <c r="D511" s="74"/>
      <c r="E511" s="86" t="n">
        <f aca="false">C511*D511</f>
        <v>0</v>
      </c>
      <c r="F511" s="133"/>
    </row>
    <row r="512" customFormat="false" ht="13.05" hidden="false" customHeight="true" outlineLevel="0" collapsed="false">
      <c r="A512" s="71" t="s">
        <v>118</v>
      </c>
      <c r="B512" s="71" t="s">
        <v>83</v>
      </c>
      <c r="C512" s="72" t="n">
        <v>5</v>
      </c>
      <c r="D512" s="74"/>
      <c r="E512" s="86"/>
      <c r="F512" s="133"/>
    </row>
    <row r="513" customFormat="false" ht="13.05" hidden="false" customHeight="true" outlineLevel="0" collapsed="false">
      <c r="A513" s="71" t="s">
        <v>119</v>
      </c>
      <c r="B513" s="71" t="s">
        <v>83</v>
      </c>
      <c r="C513" s="72" t="n">
        <v>0</v>
      </c>
      <c r="D513" s="74"/>
      <c r="E513" s="86"/>
      <c r="F513" s="133"/>
    </row>
    <row r="514" customFormat="false" ht="13.05" hidden="false" customHeight="true" outlineLevel="0" collapsed="false">
      <c r="A514" s="71" t="s">
        <v>120</v>
      </c>
      <c r="B514" s="71" t="s">
        <v>5</v>
      </c>
      <c r="C514" s="72"/>
      <c r="D514" s="74" t="n">
        <f aca="false">E511</f>
        <v>0</v>
      </c>
      <c r="E514" s="86" t="n">
        <f aca="false">D514*C514/100</f>
        <v>0</v>
      </c>
      <c r="F514" s="133"/>
    </row>
    <row r="515" s="23" customFormat="true" ht="13.05" hidden="false" customHeight="true" outlineLevel="0" collapsed="false">
      <c r="A515" s="141" t="s">
        <v>199</v>
      </c>
      <c r="B515" s="141" t="s">
        <v>19</v>
      </c>
      <c r="C515" s="79" t="n">
        <v>120</v>
      </c>
      <c r="D515" s="80" t="n">
        <f aca="false">E514</f>
        <v>0</v>
      </c>
      <c r="E515" s="200" t="n">
        <f aca="false">D515/C515</f>
        <v>0</v>
      </c>
      <c r="F515" s="102"/>
      <c r="G515" s="4"/>
      <c r="H515" s="4"/>
      <c r="I515" s="4"/>
      <c r="J515" s="4"/>
      <c r="K515" s="4"/>
      <c r="L515" s="4"/>
      <c r="M515" s="4"/>
      <c r="XEB515" s="5"/>
      <c r="XEC515" s="5"/>
    </row>
    <row r="516" customFormat="false" ht="13.05" hidden="false" customHeight="true" outlineLevel="0" collapsed="false">
      <c r="A516" s="71" t="s">
        <v>200</v>
      </c>
      <c r="B516" s="71" t="s">
        <v>54</v>
      </c>
      <c r="C516" s="72" t="n">
        <v>1</v>
      </c>
      <c r="D516" s="74"/>
      <c r="E516" s="86"/>
      <c r="F516" s="133"/>
    </row>
    <row r="517" customFormat="false" ht="13.05" hidden="false" customHeight="true" outlineLevel="0" collapsed="false">
      <c r="A517" s="71" t="s">
        <v>201</v>
      </c>
      <c r="B517" s="71" t="s">
        <v>83</v>
      </c>
      <c r="C517" s="72" t="n">
        <v>5</v>
      </c>
      <c r="D517" s="74"/>
      <c r="E517" s="86"/>
      <c r="F517" s="133"/>
    </row>
    <row r="518" customFormat="false" ht="13.05" hidden="false" customHeight="true" outlineLevel="0" collapsed="false">
      <c r="A518" s="71" t="s">
        <v>202</v>
      </c>
      <c r="B518" s="71" t="s">
        <v>83</v>
      </c>
      <c r="C518" s="72" t="n">
        <v>0</v>
      </c>
      <c r="D518" s="74"/>
      <c r="E518" s="86"/>
      <c r="F518" s="133"/>
    </row>
    <row r="519" customFormat="false" ht="13.05" hidden="false" customHeight="true" outlineLevel="0" collapsed="false">
      <c r="A519" s="71" t="s">
        <v>203</v>
      </c>
      <c r="B519" s="71" t="s">
        <v>5</v>
      </c>
      <c r="C519" s="72"/>
      <c r="D519" s="74" t="n">
        <f aca="false">E516</f>
        <v>0</v>
      </c>
      <c r="E519" s="86" t="n">
        <f aca="false">D519*C519/100</f>
        <v>0</v>
      </c>
      <c r="F519" s="133"/>
    </row>
    <row r="520" s="23" customFormat="true" ht="13.05" hidden="false" customHeight="true" outlineLevel="0" collapsed="false">
      <c r="A520" s="141" t="s">
        <v>204</v>
      </c>
      <c r="B520" s="141" t="s">
        <v>19</v>
      </c>
      <c r="C520" s="79" t="n">
        <v>120</v>
      </c>
      <c r="D520" s="80" t="n">
        <f aca="false">E519</f>
        <v>0</v>
      </c>
      <c r="E520" s="200" t="n">
        <f aca="false">D520/C520</f>
        <v>0</v>
      </c>
      <c r="F520" s="102"/>
      <c r="G520" s="4"/>
      <c r="H520" s="4"/>
      <c r="I520" s="4"/>
      <c r="J520" s="4"/>
      <c r="K520" s="4"/>
      <c r="L520" s="4"/>
      <c r="M520" s="4"/>
      <c r="XEB520" s="5"/>
      <c r="XEC520" s="5"/>
    </row>
    <row r="521" customFormat="false" ht="13.05" hidden="false" customHeight="true" outlineLevel="0" collapsed="false">
      <c r="A521" s="71" t="s">
        <v>121</v>
      </c>
      <c r="B521" s="71"/>
      <c r="C521" s="72"/>
      <c r="D521" s="74"/>
      <c r="E521" s="200" t="n">
        <f aca="false">E520+E515</f>
        <v>0</v>
      </c>
      <c r="F521" s="133"/>
    </row>
    <row r="522" customFormat="false" ht="13.05" hidden="false" customHeight="true" outlineLevel="0" collapsed="false">
      <c r="A522" s="71" t="s">
        <v>122</v>
      </c>
      <c r="B522" s="71" t="s">
        <v>54</v>
      </c>
      <c r="C522" s="72" t="n">
        <v>1</v>
      </c>
      <c r="D522" s="74" t="n">
        <f aca="false">E521</f>
        <v>0</v>
      </c>
      <c r="E522" s="86" t="n">
        <f aca="false">D522*C522</f>
        <v>0</v>
      </c>
      <c r="F522" s="133"/>
    </row>
    <row r="523" customFormat="false" ht="13.05" hidden="false" customHeight="true" outlineLevel="0" collapsed="false">
      <c r="C523" s="97"/>
      <c r="D523" s="2" t="s">
        <v>32</v>
      </c>
      <c r="E523" s="3" t="n">
        <v>1</v>
      </c>
      <c r="F523" s="135" t="n">
        <f aca="false">E522</f>
        <v>0</v>
      </c>
    </row>
    <row r="524" customFormat="false" ht="13.05" hidden="false" customHeight="true" outlineLevel="0" collapsed="false">
      <c r="C524" s="97"/>
      <c r="F524" s="133"/>
    </row>
    <row r="525" customFormat="false" ht="13.05" hidden="false" customHeight="true" outlineLevel="0" collapsed="false">
      <c r="A525" s="1" t="s">
        <v>205</v>
      </c>
      <c r="C525" s="97"/>
      <c r="F525" s="133"/>
    </row>
    <row r="526" customFormat="false" ht="13.05" hidden="false" customHeight="true" outlineLevel="0" collapsed="false">
      <c r="A526" s="142" t="s">
        <v>13</v>
      </c>
      <c r="B526" s="142" t="s">
        <v>14</v>
      </c>
      <c r="C526" s="143" t="s">
        <v>9</v>
      </c>
      <c r="D526" s="144" t="s">
        <v>15</v>
      </c>
      <c r="E526" s="145" t="s">
        <v>16</v>
      </c>
      <c r="F526" s="146" t="s">
        <v>98</v>
      </c>
    </row>
    <row r="527" customFormat="false" ht="13.05" hidden="false" customHeight="true" outlineLevel="0" collapsed="false">
      <c r="A527" s="71" t="s">
        <v>124</v>
      </c>
      <c r="B527" s="71" t="s">
        <v>54</v>
      </c>
      <c r="C527" s="72" t="n">
        <v>1</v>
      </c>
      <c r="D527" s="74" t="n">
        <f aca="false">D511</f>
        <v>0</v>
      </c>
      <c r="E527" s="86" t="n">
        <f aca="false">C527*D527</f>
        <v>0</v>
      </c>
      <c r="F527" s="133"/>
    </row>
    <row r="528" customFormat="false" ht="13.05" hidden="false" customHeight="true" outlineLevel="0" collapsed="false">
      <c r="A528" s="71" t="s">
        <v>90</v>
      </c>
      <c r="B528" s="71" t="s">
        <v>5</v>
      </c>
      <c r="C528" s="72"/>
      <c r="D528" s="74"/>
      <c r="E528" s="86"/>
      <c r="F528" s="133"/>
    </row>
    <row r="529" customFormat="false" ht="13.05" hidden="false" customHeight="true" outlineLevel="0" collapsed="false">
      <c r="A529" s="71" t="s">
        <v>91</v>
      </c>
      <c r="B529" s="71" t="s">
        <v>24</v>
      </c>
      <c r="C529" s="140" t="n">
        <f aca="false">E527</f>
        <v>0</v>
      </c>
      <c r="D529" s="74"/>
      <c r="E529" s="86"/>
      <c r="F529" s="133"/>
    </row>
    <row r="530" customFormat="false" ht="13.05" hidden="false" customHeight="true" outlineLevel="0" collapsed="false">
      <c r="A530" s="71" t="s">
        <v>125</v>
      </c>
      <c r="B530" s="71" t="s">
        <v>24</v>
      </c>
      <c r="C530" s="140" t="n">
        <f aca="false">IFERROR(IF(C513&gt;=C512,C529,((((C529)-(E511-E514))*(((C512-C513)+1)/(2*(C512-C513))))+(E511-E514))),0)</f>
        <v>0</v>
      </c>
      <c r="D530" s="74"/>
      <c r="E530" s="86"/>
      <c r="F530" s="133"/>
    </row>
    <row r="531" customFormat="false" ht="13.05" hidden="false" customHeight="true" outlineLevel="0" collapsed="false">
      <c r="A531" s="71" t="s">
        <v>126</v>
      </c>
      <c r="B531" s="71" t="s">
        <v>24</v>
      </c>
      <c r="C531" s="72"/>
      <c r="D531" s="74" t="n">
        <f aca="false">C530*C528/12/100</f>
        <v>0</v>
      </c>
      <c r="E531" s="86" t="n">
        <f aca="false">D531</f>
        <v>0</v>
      </c>
      <c r="F531" s="133"/>
    </row>
    <row r="532" customFormat="false" ht="13.05" hidden="false" customHeight="true" outlineLevel="0" collapsed="false">
      <c r="A532" s="71" t="s">
        <v>206</v>
      </c>
      <c r="B532" s="71" t="s">
        <v>54</v>
      </c>
      <c r="C532" s="72" t="n">
        <v>1</v>
      </c>
      <c r="D532" s="74"/>
      <c r="E532" s="86" t="n">
        <f aca="false">D532*C532</f>
        <v>0</v>
      </c>
      <c r="F532" s="133"/>
    </row>
    <row r="533" customFormat="false" ht="13.05" hidden="false" customHeight="true" outlineLevel="0" collapsed="false">
      <c r="A533" s="71" t="s">
        <v>90</v>
      </c>
      <c r="B533" s="71" t="s">
        <v>5</v>
      </c>
      <c r="C533" s="72"/>
      <c r="D533" s="74"/>
      <c r="E533" s="86"/>
      <c r="F533" s="133"/>
    </row>
    <row r="534" customFormat="false" ht="13.05" hidden="false" customHeight="true" outlineLevel="0" collapsed="false">
      <c r="A534" s="71" t="s">
        <v>207</v>
      </c>
      <c r="B534" s="71" t="s">
        <v>24</v>
      </c>
      <c r="C534" s="140" t="n">
        <f aca="false">D532</f>
        <v>0</v>
      </c>
      <c r="D534" s="74"/>
      <c r="E534" s="86"/>
      <c r="F534" s="133"/>
    </row>
    <row r="535" customFormat="false" ht="13.05" hidden="false" customHeight="true" outlineLevel="0" collapsed="false">
      <c r="A535" s="71" t="s">
        <v>208</v>
      </c>
      <c r="B535" s="71" t="s">
        <v>24</v>
      </c>
      <c r="C535" s="140" t="n">
        <f aca="false">IFERROR(IF(C513&gt;=C512,C534,((((C534)-(E516-E519))*(((C512-C513)+1)/(2*(C512-C513))))+(E516-E519))),0)</f>
        <v>0</v>
      </c>
      <c r="D535" s="74"/>
      <c r="E535" s="86"/>
      <c r="F535" s="133"/>
    </row>
    <row r="536" customFormat="false" ht="13.05" hidden="false" customHeight="true" outlineLevel="0" collapsed="false">
      <c r="A536" s="71" t="s">
        <v>209</v>
      </c>
      <c r="B536" s="71" t="s">
        <v>24</v>
      </c>
      <c r="C536" s="72"/>
      <c r="D536" s="74" t="n">
        <f aca="false">C535*C533/12/100</f>
        <v>0</v>
      </c>
      <c r="E536" s="86" t="n">
        <f aca="false">D536</f>
        <v>0</v>
      </c>
      <c r="F536" s="133"/>
    </row>
    <row r="537" customFormat="false" ht="13.05" hidden="false" customHeight="true" outlineLevel="0" collapsed="false">
      <c r="A537" s="71" t="s">
        <v>121</v>
      </c>
      <c r="B537" s="71"/>
      <c r="C537" s="72"/>
      <c r="D537" s="74"/>
      <c r="E537" s="86" t="n">
        <f aca="false">E536+E531</f>
        <v>0</v>
      </c>
      <c r="F537" s="133"/>
    </row>
    <row r="538" customFormat="false" ht="13.05" hidden="false" customHeight="true" outlineLevel="0" collapsed="false">
      <c r="A538" s="71" t="s">
        <v>122</v>
      </c>
      <c r="B538" s="71" t="s">
        <v>54</v>
      </c>
      <c r="C538" s="72" t="n">
        <v>1</v>
      </c>
      <c r="D538" s="74" t="n">
        <f aca="false">E537</f>
        <v>0</v>
      </c>
      <c r="E538" s="86" t="n">
        <f aca="false">ROUND(C538*D538,2)</f>
        <v>0</v>
      </c>
      <c r="F538" s="133"/>
    </row>
    <row r="539" customFormat="false" ht="13.05" hidden="false" customHeight="true" outlineLevel="0" collapsed="false">
      <c r="C539" s="97"/>
      <c r="D539" s="2" t="s">
        <v>32</v>
      </c>
      <c r="E539" s="3" t="n">
        <v>1</v>
      </c>
      <c r="F539" s="135" t="n">
        <f aca="false">E538</f>
        <v>0</v>
      </c>
    </row>
    <row r="540" customFormat="false" ht="13.05" hidden="false" customHeight="true" outlineLevel="0" collapsed="false">
      <c r="C540" s="97"/>
      <c r="F540" s="133"/>
    </row>
    <row r="541" customFormat="false" ht="13.05" hidden="false" customHeight="true" outlineLevel="0" collapsed="false">
      <c r="A541" s="1" t="s">
        <v>210</v>
      </c>
      <c r="C541" s="97"/>
      <c r="F541" s="133"/>
    </row>
    <row r="542" customFormat="false" ht="13.05" hidden="false" customHeight="true" outlineLevel="0" collapsed="false">
      <c r="A542" s="142" t="s">
        <v>13</v>
      </c>
      <c r="B542" s="142" t="s">
        <v>14</v>
      </c>
      <c r="C542" s="143" t="s">
        <v>9</v>
      </c>
      <c r="D542" s="144" t="s">
        <v>15</v>
      </c>
      <c r="E542" s="145" t="s">
        <v>16</v>
      </c>
      <c r="F542" s="146" t="s">
        <v>98</v>
      </c>
    </row>
    <row r="543" customFormat="false" ht="13.05" hidden="false" customHeight="true" outlineLevel="0" collapsed="false">
      <c r="A543" s="71" t="s">
        <v>128</v>
      </c>
      <c r="B543" s="71" t="s">
        <v>54</v>
      </c>
      <c r="C543" s="72" t="n">
        <v>1</v>
      </c>
      <c r="D543" s="74"/>
      <c r="E543" s="86" t="n">
        <f aca="false">C543*D543</f>
        <v>0</v>
      </c>
      <c r="F543" s="133"/>
    </row>
    <row r="544" customFormat="false" ht="13.05" hidden="false" customHeight="true" outlineLevel="0" collapsed="false">
      <c r="A544" s="71" t="s">
        <v>129</v>
      </c>
      <c r="B544" s="71" t="s">
        <v>54</v>
      </c>
      <c r="C544" s="72" t="n">
        <v>1</v>
      </c>
      <c r="D544" s="74"/>
      <c r="E544" s="86" t="n">
        <f aca="false">D544*C544</f>
        <v>0</v>
      </c>
      <c r="F544" s="133"/>
    </row>
    <row r="545" customFormat="false" ht="13.05" hidden="false" customHeight="true" outlineLevel="0" collapsed="false">
      <c r="A545" s="71" t="s">
        <v>130</v>
      </c>
      <c r="B545" s="71" t="s">
        <v>54</v>
      </c>
      <c r="C545" s="72" t="n">
        <v>1</v>
      </c>
      <c r="D545" s="74"/>
      <c r="E545" s="86" t="n">
        <f aca="false">D545*C545</f>
        <v>0</v>
      </c>
      <c r="F545" s="133"/>
    </row>
    <row r="546" customFormat="false" ht="13.05" hidden="false" customHeight="true" outlineLevel="0" collapsed="false">
      <c r="A546" s="71" t="s">
        <v>131</v>
      </c>
      <c r="B546" s="71" t="s">
        <v>19</v>
      </c>
      <c r="C546" s="72" t="n">
        <v>12</v>
      </c>
      <c r="D546" s="74" t="n">
        <f aca="false">SUM(E543:E545)</f>
        <v>0</v>
      </c>
      <c r="E546" s="86" t="n">
        <f aca="false">ROUND(D546/C546,2)</f>
        <v>0</v>
      </c>
      <c r="F546" s="133"/>
    </row>
    <row r="547" customFormat="false" ht="13.05" hidden="false" customHeight="true" outlineLevel="0" collapsed="false">
      <c r="C547" s="97"/>
      <c r="D547" s="2" t="s">
        <v>32</v>
      </c>
      <c r="E547" s="3" t="n">
        <v>1</v>
      </c>
      <c r="F547" s="135" t="n">
        <f aca="false">E546</f>
        <v>0</v>
      </c>
    </row>
    <row r="548" customFormat="false" ht="13.05" hidden="false" customHeight="true" outlineLevel="0" collapsed="false">
      <c r="C548" s="97"/>
      <c r="F548" s="133"/>
    </row>
    <row r="549" customFormat="false" ht="13.05" hidden="false" customHeight="true" outlineLevel="0" collapsed="false">
      <c r="A549" s="4"/>
      <c r="C549" s="97"/>
      <c r="F549" s="133"/>
    </row>
    <row r="550" customFormat="false" ht="13.05" hidden="false" customHeight="true" outlineLevel="0" collapsed="false">
      <c r="A550" s="141" t="s">
        <v>211</v>
      </c>
      <c r="B550" s="141" t="n">
        <v>1235</v>
      </c>
      <c r="C550" s="97"/>
      <c r="D550" s="201"/>
      <c r="F550" s="133"/>
    </row>
    <row r="551" customFormat="false" ht="13.05" hidden="false" customHeight="true" outlineLevel="0" collapsed="false">
      <c r="A551" s="1" t="s">
        <v>212</v>
      </c>
      <c r="C551" s="97"/>
      <c r="F551" s="133"/>
    </row>
    <row r="552" customFormat="false" ht="13.05" hidden="false" customHeight="true" outlineLevel="0" collapsed="false">
      <c r="A552" s="142" t="s">
        <v>13</v>
      </c>
      <c r="B552" s="142" t="s">
        <v>14</v>
      </c>
      <c r="C552" s="143" t="s">
        <v>97</v>
      </c>
      <c r="D552" s="144" t="s">
        <v>15</v>
      </c>
      <c r="E552" s="145" t="s">
        <v>16</v>
      </c>
      <c r="F552" s="146" t="s">
        <v>98</v>
      </c>
    </row>
    <row r="553" customFormat="false" ht="13.05" hidden="false" customHeight="true" outlineLevel="0" collapsed="false">
      <c r="A553" s="71" t="s">
        <v>213</v>
      </c>
      <c r="B553" s="71" t="s">
        <v>214</v>
      </c>
      <c r="C553" s="72"/>
      <c r="D553" s="74"/>
      <c r="E553" s="86"/>
      <c r="F553" s="133"/>
    </row>
    <row r="554" customFormat="false" ht="13.05" hidden="false" customHeight="true" outlineLevel="0" collapsed="false">
      <c r="A554" s="71" t="s">
        <v>134</v>
      </c>
      <c r="B554" s="71" t="s">
        <v>157</v>
      </c>
      <c r="C554" s="132"/>
      <c r="D554" s="74" t="e">
        <f aca="false">D553/C553</f>
        <v>#DIV/0!</v>
      </c>
      <c r="E554" s="86" t="e">
        <f aca="false">C554*D554</f>
        <v>#DIV/0!</v>
      </c>
      <c r="F554" s="133"/>
    </row>
    <row r="555" customFormat="false" ht="13.05" hidden="false" customHeight="true" outlineLevel="0" collapsed="false">
      <c r="A555" s="71" t="s">
        <v>215</v>
      </c>
      <c r="B555" s="71" t="s">
        <v>216</v>
      </c>
      <c r="C555" s="72"/>
      <c r="D555" s="74"/>
      <c r="E555" s="86"/>
      <c r="F555" s="133"/>
    </row>
    <row r="556" customFormat="false" ht="13.05" hidden="false" customHeight="true" outlineLevel="0" collapsed="false">
      <c r="A556" s="71" t="s">
        <v>137</v>
      </c>
      <c r="B556" s="71" t="s">
        <v>157</v>
      </c>
      <c r="C556" s="132"/>
      <c r="D556" s="74" t="n">
        <f aca="false">+(D555*C555)/1000</f>
        <v>0</v>
      </c>
      <c r="E556" s="86" t="n">
        <f aca="false">D556*C556</f>
        <v>0</v>
      </c>
      <c r="F556" s="133"/>
    </row>
    <row r="557" customFormat="false" ht="13.05" hidden="false" customHeight="true" outlineLevel="0" collapsed="false">
      <c r="A557" s="71" t="s">
        <v>217</v>
      </c>
      <c r="B557" s="71" t="s">
        <v>216</v>
      </c>
      <c r="C557" s="72"/>
      <c r="D557" s="74"/>
      <c r="E557" s="86"/>
      <c r="F557" s="133"/>
    </row>
    <row r="558" customFormat="false" ht="13.05" hidden="false" customHeight="true" outlineLevel="0" collapsed="false">
      <c r="A558" s="71" t="s">
        <v>139</v>
      </c>
      <c r="B558" s="71" t="s">
        <v>157</v>
      </c>
      <c r="C558" s="132"/>
      <c r="D558" s="74" t="n">
        <f aca="false">+(D557*C557)/1000</f>
        <v>0</v>
      </c>
      <c r="E558" s="86" t="n">
        <f aca="false">D558*C558</f>
        <v>0</v>
      </c>
      <c r="F558" s="133"/>
    </row>
    <row r="559" customFormat="false" ht="13.05" hidden="false" customHeight="true" outlineLevel="0" collapsed="false">
      <c r="A559" s="71" t="s">
        <v>218</v>
      </c>
      <c r="B559" s="71" t="s">
        <v>216</v>
      </c>
      <c r="C559" s="72"/>
      <c r="D559" s="74"/>
      <c r="E559" s="86"/>
      <c r="F559" s="133"/>
    </row>
    <row r="560" customFormat="false" ht="13.05" hidden="false" customHeight="true" outlineLevel="0" collapsed="false">
      <c r="A560" s="71" t="s">
        <v>141</v>
      </c>
      <c r="B560" s="71" t="s">
        <v>157</v>
      </c>
      <c r="C560" s="132"/>
      <c r="D560" s="74" t="n">
        <f aca="false">+(D559*C559)/1000</f>
        <v>0</v>
      </c>
      <c r="E560" s="86" t="n">
        <f aca="false">D560*C560</f>
        <v>0</v>
      </c>
      <c r="F560" s="133"/>
    </row>
    <row r="561" customFormat="false" ht="13.05" hidden="false" customHeight="true" outlineLevel="0" collapsed="false">
      <c r="A561" s="71" t="s">
        <v>219</v>
      </c>
      <c r="B561" s="71" t="s">
        <v>220</v>
      </c>
      <c r="C561" s="72"/>
      <c r="D561" s="74"/>
      <c r="E561" s="86"/>
      <c r="F561" s="133"/>
    </row>
    <row r="562" customFormat="false" ht="13.05" hidden="false" customHeight="true" outlineLevel="0" collapsed="false">
      <c r="A562" s="71" t="s">
        <v>144</v>
      </c>
      <c r="B562" s="71" t="s">
        <v>157</v>
      </c>
      <c r="C562" s="132"/>
      <c r="D562" s="74" t="n">
        <f aca="false">+(D561*C561)/500</f>
        <v>0</v>
      </c>
      <c r="E562" s="86" t="n">
        <f aca="false">D562*C562</f>
        <v>0</v>
      </c>
      <c r="F562" s="133"/>
    </row>
    <row r="563" customFormat="false" ht="13.05" hidden="false" customHeight="true" outlineLevel="0" collapsed="false">
      <c r="A563" s="71" t="s">
        <v>221</v>
      </c>
      <c r="B563" s="71" t="s">
        <v>222</v>
      </c>
      <c r="C563" s="72"/>
      <c r="D563" s="74" t="e">
        <f aca="false">ROUND(D562+D560+D558+D556+D554,2)</f>
        <v>#DIV/0!</v>
      </c>
      <c r="E563" s="86"/>
      <c r="F563" s="133"/>
    </row>
    <row r="564" customFormat="false" ht="13.05" hidden="false" customHeight="true" outlineLevel="0" collapsed="false">
      <c r="C564" s="97"/>
      <c r="F564" s="135" t="e">
        <f aca="false">D563*B550</f>
        <v>#DIV/0!</v>
      </c>
    </row>
    <row r="565" customFormat="false" ht="13.05" hidden="false" customHeight="true" outlineLevel="0" collapsed="false">
      <c r="C565" s="97"/>
      <c r="F565" s="133"/>
    </row>
    <row r="566" customFormat="false" ht="13.05" hidden="false" customHeight="true" outlineLevel="0" collapsed="false">
      <c r="A566" s="1" t="s">
        <v>223</v>
      </c>
      <c r="C566" s="97"/>
      <c r="F566" s="133"/>
    </row>
    <row r="567" customFormat="false" ht="13.05" hidden="false" customHeight="true" outlineLevel="0" collapsed="false">
      <c r="A567" s="142" t="s">
        <v>13</v>
      </c>
      <c r="B567" s="142" t="s">
        <v>14</v>
      </c>
      <c r="C567" s="143" t="s">
        <v>9</v>
      </c>
      <c r="D567" s="144" t="s">
        <v>15</v>
      </c>
      <c r="E567" s="145" t="s">
        <v>16</v>
      </c>
      <c r="F567" s="146" t="s">
        <v>98</v>
      </c>
    </row>
    <row r="568" customFormat="false" ht="13.05" hidden="false" customHeight="true" outlineLevel="0" collapsed="false">
      <c r="A568" s="71" t="s">
        <v>148</v>
      </c>
      <c r="B568" s="71" t="s">
        <v>222</v>
      </c>
      <c r="C568" s="132" t="n">
        <f aca="false">B550</f>
        <v>1235</v>
      </c>
      <c r="D568" s="74"/>
      <c r="E568" s="86" t="n">
        <f aca="false">D568*C568</f>
        <v>0</v>
      </c>
      <c r="F568" s="88"/>
    </row>
    <row r="569" customFormat="false" ht="13.05" hidden="false" customHeight="true" outlineLevel="0" collapsed="false">
      <c r="C569" s="97"/>
      <c r="F569" s="135" t="n">
        <f aca="false">E568</f>
        <v>0</v>
      </c>
    </row>
    <row r="570" customFormat="false" ht="13.05" hidden="false" customHeight="true" outlineLevel="0" collapsed="false">
      <c r="C570" s="97"/>
      <c r="F570" s="133"/>
    </row>
    <row r="571" customFormat="false" ht="13.05" hidden="false" customHeight="true" outlineLevel="0" collapsed="false">
      <c r="A571" s="1" t="s">
        <v>224</v>
      </c>
      <c r="C571" s="97"/>
      <c r="F571" s="133"/>
    </row>
    <row r="572" customFormat="false" ht="13.05" hidden="false" customHeight="true" outlineLevel="0" collapsed="false">
      <c r="A572" s="169" t="s">
        <v>13</v>
      </c>
      <c r="B572" s="169" t="s">
        <v>14</v>
      </c>
      <c r="C572" s="196" t="s">
        <v>9</v>
      </c>
      <c r="D572" s="170" t="s">
        <v>15</v>
      </c>
      <c r="E572" s="197" t="s">
        <v>16</v>
      </c>
      <c r="F572" s="146" t="s">
        <v>98</v>
      </c>
    </row>
    <row r="573" customFormat="false" ht="13.05" hidden="false" customHeight="true" outlineLevel="0" collapsed="false">
      <c r="A573" s="71" t="s">
        <v>159</v>
      </c>
      <c r="B573" s="71" t="s">
        <v>54</v>
      </c>
      <c r="C573" s="72" t="n">
        <v>6</v>
      </c>
      <c r="D573" s="74"/>
      <c r="E573" s="86" t="n">
        <f aca="false">D573*C573</f>
        <v>0</v>
      </c>
      <c r="F573" s="133"/>
    </row>
    <row r="574" customFormat="false" ht="13.05" hidden="false" customHeight="true" outlineLevel="0" collapsed="false">
      <c r="A574" s="71" t="s">
        <v>152</v>
      </c>
      <c r="B574" s="71" t="s">
        <v>54</v>
      </c>
      <c r="C574" s="72" t="n">
        <v>2</v>
      </c>
      <c r="D574" s="74"/>
      <c r="E574" s="86"/>
      <c r="F574" s="133"/>
    </row>
    <row r="575" customFormat="false" ht="13.05" hidden="false" customHeight="true" outlineLevel="0" collapsed="false">
      <c r="A575" s="71" t="s">
        <v>153</v>
      </c>
      <c r="B575" s="71" t="s">
        <v>54</v>
      </c>
      <c r="C575" s="72" t="n">
        <v>12</v>
      </c>
      <c r="D575" s="74"/>
      <c r="E575" s="86"/>
      <c r="F575" s="133"/>
    </row>
    <row r="576" customFormat="false" ht="13.05" hidden="false" customHeight="true" outlineLevel="0" collapsed="false">
      <c r="A576" s="71" t="s">
        <v>154</v>
      </c>
      <c r="B576" s="71" t="s">
        <v>225</v>
      </c>
      <c r="C576" s="72" t="n">
        <v>70000</v>
      </c>
      <c r="D576" s="74"/>
      <c r="E576" s="86" t="n">
        <f aca="false">D576/C576</f>
        <v>0</v>
      </c>
      <c r="F576" s="133"/>
    </row>
    <row r="577" customFormat="false" ht="13.05" hidden="false" customHeight="true" outlineLevel="0" collapsed="false">
      <c r="A577" s="71" t="s">
        <v>156</v>
      </c>
      <c r="B577" s="71" t="s">
        <v>157</v>
      </c>
      <c r="C577" s="132" t="n">
        <f aca="false">C562</f>
        <v>0</v>
      </c>
      <c r="D577" s="74" t="n">
        <f aca="false">E576</f>
        <v>0</v>
      </c>
      <c r="E577" s="86" t="n">
        <f aca="false">ROUND(D577*C577,2)</f>
        <v>0</v>
      </c>
      <c r="F577" s="133"/>
    </row>
    <row r="578" customFormat="false" ht="13.05" hidden="false" customHeight="true" outlineLevel="0" collapsed="false">
      <c r="C578" s="97"/>
      <c r="F578" s="135" t="n">
        <f aca="false">E577</f>
        <v>0</v>
      </c>
    </row>
    <row r="579" customFormat="false" ht="13.05" hidden="false" customHeight="true" outlineLevel="0" collapsed="false">
      <c r="C579" s="97"/>
      <c r="F579" s="102"/>
    </row>
    <row r="580" customFormat="false" ht="13.05" hidden="false" customHeight="true" outlineLevel="0" collapsed="false">
      <c r="A580" s="169" t="s">
        <v>107</v>
      </c>
      <c r="B580" s="142" t="s">
        <v>14</v>
      </c>
      <c r="C580" s="143" t="n">
        <v>2</v>
      </c>
      <c r="D580" s="170"/>
      <c r="E580" s="145" t="e">
        <f aca="false">F578+F569+F564+F547+F539+F508</f>
        <v>#DIV/0!</v>
      </c>
      <c r="F580" s="146" t="e">
        <f aca="false">ROUND(E580*C580,2)</f>
        <v>#DIV/0!</v>
      </c>
    </row>
    <row r="581" customFormat="false" ht="13.05" hidden="false" customHeight="true" outlineLevel="0" collapsed="false">
      <c r="C581" s="97"/>
      <c r="F581" s="102"/>
    </row>
    <row r="582" customFormat="false" ht="17.4" hidden="false" customHeight="true" outlineLevel="0" collapsed="false">
      <c r="A582" s="171" t="s">
        <v>226</v>
      </c>
      <c r="B582" s="171"/>
      <c r="C582" s="171"/>
      <c r="D582" s="171"/>
      <c r="E582" s="171"/>
      <c r="F582" s="172" t="e">
        <f aca="false">F580</f>
        <v>#DIV/0!</v>
      </c>
    </row>
    <row r="583" customFormat="false" ht="13.05" hidden="false" customHeight="true" outlineLevel="0" collapsed="false">
      <c r="C583" s="97"/>
      <c r="F583" s="133"/>
    </row>
    <row r="584" customFormat="false" ht="14.9" hidden="false" customHeight="true" outlineLevel="0" collapsed="false">
      <c r="A584" s="202" t="s">
        <v>227</v>
      </c>
      <c r="B584" s="203" t="s">
        <v>162</v>
      </c>
      <c r="C584" s="203"/>
      <c r="D584" s="203"/>
      <c r="E584" s="203"/>
      <c r="F584" s="204" t="s">
        <v>110</v>
      </c>
    </row>
    <row r="585" customFormat="false" ht="13.05" hidden="false" customHeight="true" outlineLevel="0" collapsed="false">
      <c r="A585" s="205"/>
      <c r="B585" s="206" t="s">
        <v>112</v>
      </c>
      <c r="C585" s="206" t="s">
        <v>113</v>
      </c>
      <c r="D585" s="207" t="s">
        <v>114</v>
      </c>
      <c r="E585" s="208" t="s">
        <v>115</v>
      </c>
      <c r="F585" s="209"/>
    </row>
    <row r="586" customFormat="false" ht="13.05" hidden="false" customHeight="true" outlineLevel="0" collapsed="false">
      <c r="A586" s="4"/>
      <c r="B586" s="199"/>
      <c r="C586" s="4"/>
      <c r="D586" s="68"/>
      <c r="E586" s="199"/>
      <c r="F586" s="135" t="n">
        <f aca="false">SUM(B586:E586)</f>
        <v>0</v>
      </c>
    </row>
    <row r="587" customFormat="false" ht="13.05" hidden="false" customHeight="true" outlineLevel="0" collapsed="false">
      <c r="A587" s="1" t="s">
        <v>228</v>
      </c>
      <c r="B587" s="191"/>
      <c r="C587" s="192"/>
      <c r="D587" s="193"/>
      <c r="E587" s="70"/>
      <c r="F587" s="133"/>
    </row>
    <row r="588" customFormat="false" ht="13.05" hidden="false" customHeight="true" outlineLevel="0" collapsed="false">
      <c r="A588" s="142" t="s">
        <v>13</v>
      </c>
      <c r="B588" s="142" t="s">
        <v>14</v>
      </c>
      <c r="C588" s="143" t="s">
        <v>9</v>
      </c>
      <c r="D588" s="144" t="s">
        <v>15</v>
      </c>
      <c r="E588" s="145" t="s">
        <v>16</v>
      </c>
      <c r="F588" s="146" t="s">
        <v>98</v>
      </c>
    </row>
    <row r="589" customFormat="false" ht="13.05" hidden="false" customHeight="true" outlineLevel="0" collapsed="false">
      <c r="A589" s="71" t="s">
        <v>117</v>
      </c>
      <c r="B589" s="71" t="s">
        <v>54</v>
      </c>
      <c r="C589" s="72" t="n">
        <v>1</v>
      </c>
      <c r="D589" s="74"/>
      <c r="E589" s="86" t="n">
        <f aca="false">D589*C589</f>
        <v>0</v>
      </c>
      <c r="F589" s="133"/>
    </row>
    <row r="590" customFormat="false" ht="13.05" hidden="false" customHeight="true" outlineLevel="0" collapsed="false">
      <c r="A590" s="71" t="s">
        <v>118</v>
      </c>
      <c r="B590" s="71" t="s">
        <v>83</v>
      </c>
      <c r="C590" s="72" t="n">
        <v>5</v>
      </c>
      <c r="D590" s="74"/>
      <c r="E590" s="86"/>
      <c r="F590" s="133"/>
    </row>
    <row r="591" customFormat="false" ht="13.05" hidden="false" customHeight="true" outlineLevel="0" collapsed="false">
      <c r="A591" s="71" t="s">
        <v>119</v>
      </c>
      <c r="B591" s="71" t="s">
        <v>83</v>
      </c>
      <c r="C591" s="72" t="n">
        <v>0</v>
      </c>
      <c r="D591" s="74"/>
      <c r="E591" s="86"/>
      <c r="F591" s="133"/>
    </row>
    <row r="592" customFormat="false" ht="13.05" hidden="false" customHeight="true" outlineLevel="0" collapsed="false">
      <c r="A592" s="71" t="s">
        <v>120</v>
      </c>
      <c r="B592" s="71" t="s">
        <v>5</v>
      </c>
      <c r="C592" s="72"/>
      <c r="D592" s="74" t="n">
        <f aca="false">E589</f>
        <v>0</v>
      </c>
      <c r="E592" s="86" t="n">
        <f aca="false">D592*C592/100</f>
        <v>0</v>
      </c>
      <c r="F592" s="133"/>
    </row>
    <row r="593" customFormat="false" ht="13.05" hidden="false" customHeight="true" outlineLevel="0" collapsed="false">
      <c r="A593" s="71" t="s">
        <v>229</v>
      </c>
      <c r="B593" s="71" t="s">
        <v>19</v>
      </c>
      <c r="C593" s="72" t="n">
        <v>120</v>
      </c>
      <c r="D593" s="74" t="n">
        <f aca="false">E592</f>
        <v>0</v>
      </c>
      <c r="E593" s="86" t="n">
        <f aca="false">D593/C593</f>
        <v>0</v>
      </c>
      <c r="F593" s="133"/>
    </row>
    <row r="594" customFormat="false" ht="13.05" hidden="false" customHeight="true" outlineLevel="0" collapsed="false">
      <c r="A594" s="71" t="s">
        <v>230</v>
      </c>
      <c r="B594" s="71" t="s">
        <v>54</v>
      </c>
      <c r="C594" s="72" t="n">
        <v>1</v>
      </c>
      <c r="D594" s="74"/>
      <c r="E594" s="86" t="n">
        <f aca="false">D594*C594</f>
        <v>0</v>
      </c>
      <c r="F594" s="133"/>
    </row>
    <row r="595" customFormat="false" ht="13.05" hidden="false" customHeight="true" outlineLevel="0" collapsed="false">
      <c r="A595" s="71" t="s">
        <v>231</v>
      </c>
      <c r="B595" s="71" t="s">
        <v>83</v>
      </c>
      <c r="C595" s="72" t="n">
        <v>5</v>
      </c>
      <c r="D595" s="74"/>
      <c r="E595" s="86"/>
      <c r="F595" s="133"/>
    </row>
    <row r="596" customFormat="false" ht="13.05" hidden="false" customHeight="true" outlineLevel="0" collapsed="false">
      <c r="A596" s="71" t="s">
        <v>232</v>
      </c>
      <c r="B596" s="71" t="s">
        <v>83</v>
      </c>
      <c r="C596" s="72" t="n">
        <v>0</v>
      </c>
      <c r="D596" s="74"/>
      <c r="E596" s="86"/>
      <c r="F596" s="133"/>
    </row>
    <row r="597" customFormat="false" ht="13.05" hidden="false" customHeight="true" outlineLevel="0" collapsed="false">
      <c r="A597" s="71" t="s">
        <v>233</v>
      </c>
      <c r="B597" s="71" t="s">
        <v>5</v>
      </c>
      <c r="C597" s="72"/>
      <c r="D597" s="74" t="n">
        <f aca="false">E594</f>
        <v>0</v>
      </c>
      <c r="E597" s="86" t="n">
        <f aca="false">D597*C597/100</f>
        <v>0</v>
      </c>
      <c r="F597" s="133"/>
    </row>
    <row r="598" customFormat="false" ht="13.05" hidden="false" customHeight="true" outlineLevel="0" collapsed="false">
      <c r="A598" s="71" t="s">
        <v>234</v>
      </c>
      <c r="B598" s="71" t="s">
        <v>19</v>
      </c>
      <c r="C598" s="72" t="n">
        <v>120</v>
      </c>
      <c r="D598" s="74" t="n">
        <f aca="false">E597</f>
        <v>0</v>
      </c>
      <c r="E598" s="86" t="n">
        <f aca="false">D598/C598</f>
        <v>0</v>
      </c>
      <c r="F598" s="133"/>
    </row>
    <row r="599" customFormat="false" ht="13.05" hidden="false" customHeight="true" outlineLevel="0" collapsed="false">
      <c r="A599" s="71" t="s">
        <v>121</v>
      </c>
      <c r="B599" s="71"/>
      <c r="C599" s="72"/>
      <c r="D599" s="74"/>
      <c r="E599" s="86" t="n">
        <f aca="false">E598+E593</f>
        <v>0</v>
      </c>
      <c r="F599" s="133"/>
    </row>
    <row r="600" customFormat="false" ht="13.05" hidden="false" customHeight="true" outlineLevel="0" collapsed="false">
      <c r="A600" s="71" t="s">
        <v>122</v>
      </c>
      <c r="B600" s="71" t="s">
        <v>54</v>
      </c>
      <c r="C600" s="72" t="n">
        <v>1</v>
      </c>
      <c r="D600" s="74" t="n">
        <f aca="false">E599</f>
        <v>0</v>
      </c>
      <c r="E600" s="86" t="n">
        <f aca="false">D600*C600</f>
        <v>0</v>
      </c>
      <c r="F600" s="133"/>
    </row>
    <row r="601" customFormat="false" ht="13.05" hidden="false" customHeight="true" outlineLevel="0" collapsed="false">
      <c r="C601" s="97"/>
      <c r="D601" s="2" t="s">
        <v>32</v>
      </c>
      <c r="E601" s="3" t="n">
        <v>1</v>
      </c>
      <c r="F601" s="135" t="n">
        <f aca="false">E600</f>
        <v>0</v>
      </c>
    </row>
    <row r="602" customFormat="false" ht="13.05" hidden="false" customHeight="true" outlineLevel="0" collapsed="false">
      <c r="C602" s="97"/>
      <c r="F602" s="133"/>
    </row>
    <row r="603" customFormat="false" ht="13.05" hidden="false" customHeight="true" outlineLevel="0" collapsed="false">
      <c r="A603" s="1" t="s">
        <v>235</v>
      </c>
      <c r="C603" s="97"/>
      <c r="F603" s="133"/>
    </row>
    <row r="604" customFormat="false" ht="13.05" hidden="false" customHeight="true" outlineLevel="0" collapsed="false">
      <c r="A604" s="142" t="s">
        <v>13</v>
      </c>
      <c r="B604" s="142" t="s">
        <v>14</v>
      </c>
      <c r="C604" s="143" t="s">
        <v>9</v>
      </c>
      <c r="D604" s="144" t="s">
        <v>15</v>
      </c>
      <c r="E604" s="145" t="s">
        <v>16</v>
      </c>
      <c r="F604" s="146" t="s">
        <v>98</v>
      </c>
    </row>
    <row r="605" customFormat="false" ht="13.05" hidden="false" customHeight="true" outlineLevel="0" collapsed="false">
      <c r="A605" s="71" t="s">
        <v>124</v>
      </c>
      <c r="B605" s="71" t="s">
        <v>54</v>
      </c>
      <c r="C605" s="72" t="n">
        <v>1</v>
      </c>
      <c r="D605" s="74" t="n">
        <f aca="false">D589</f>
        <v>0</v>
      </c>
      <c r="E605" s="86" t="n">
        <f aca="false">D605*C605</f>
        <v>0</v>
      </c>
      <c r="F605" s="133"/>
    </row>
    <row r="606" customFormat="false" ht="13.05" hidden="false" customHeight="true" outlineLevel="0" collapsed="false">
      <c r="A606" s="71" t="s">
        <v>90</v>
      </c>
      <c r="B606" s="71" t="s">
        <v>5</v>
      </c>
      <c r="C606" s="72"/>
      <c r="D606" s="74"/>
      <c r="E606" s="86"/>
      <c r="F606" s="133"/>
    </row>
    <row r="607" customFormat="false" ht="13.05" hidden="false" customHeight="true" outlineLevel="0" collapsed="false">
      <c r="A607" s="71" t="s">
        <v>91</v>
      </c>
      <c r="B607" s="71" t="s">
        <v>24</v>
      </c>
      <c r="C607" s="140" t="n">
        <f aca="false">E605</f>
        <v>0</v>
      </c>
      <c r="D607" s="74"/>
      <c r="E607" s="86"/>
      <c r="F607" s="133"/>
    </row>
    <row r="608" customFormat="false" ht="13.05" hidden="false" customHeight="true" outlineLevel="0" collapsed="false">
      <c r="A608" s="71" t="s">
        <v>125</v>
      </c>
      <c r="B608" s="71" t="s">
        <v>24</v>
      </c>
      <c r="C608" s="140" t="n">
        <f aca="false">IFERROR(IF(C591&gt;=C590,C607,((((C607)-(E589-E592))*(((C590-C591)+1)/(2*(C590-C591))))+(E589-E592))),0)</f>
        <v>0</v>
      </c>
      <c r="D608" s="74"/>
      <c r="E608" s="86"/>
      <c r="F608" s="133"/>
    </row>
    <row r="609" customFormat="false" ht="13.05" hidden="false" customHeight="true" outlineLevel="0" collapsed="false">
      <c r="A609" s="71" t="s">
        <v>126</v>
      </c>
      <c r="B609" s="71" t="s">
        <v>24</v>
      </c>
      <c r="C609" s="72"/>
      <c r="D609" s="74" t="n">
        <f aca="false">C608*C606/12/100</f>
        <v>0</v>
      </c>
      <c r="E609" s="86" t="n">
        <f aca="false">D609</f>
        <v>0</v>
      </c>
      <c r="F609" s="133"/>
    </row>
    <row r="610" customFormat="false" ht="13.05" hidden="false" customHeight="true" outlineLevel="0" collapsed="false">
      <c r="A610" s="71" t="s">
        <v>236</v>
      </c>
      <c r="B610" s="71" t="s">
        <v>54</v>
      </c>
      <c r="C610" s="72" t="n">
        <v>1</v>
      </c>
      <c r="D610" s="74" t="n">
        <f aca="false">D594</f>
        <v>0</v>
      </c>
      <c r="E610" s="86" t="n">
        <f aca="false">D610*C610</f>
        <v>0</v>
      </c>
      <c r="F610" s="133"/>
    </row>
    <row r="611" customFormat="false" ht="13.05" hidden="false" customHeight="true" outlineLevel="0" collapsed="false">
      <c r="A611" s="71" t="s">
        <v>90</v>
      </c>
      <c r="B611" s="71" t="s">
        <v>5</v>
      </c>
      <c r="C611" s="72"/>
      <c r="D611" s="74"/>
      <c r="E611" s="86"/>
      <c r="F611" s="133"/>
    </row>
    <row r="612" customFormat="false" ht="13.05" hidden="false" customHeight="true" outlineLevel="0" collapsed="false">
      <c r="A612" s="71" t="s">
        <v>207</v>
      </c>
      <c r="B612" s="71" t="s">
        <v>24</v>
      </c>
      <c r="C612" s="140" t="n">
        <f aca="false">E610</f>
        <v>0</v>
      </c>
      <c r="D612" s="74"/>
      <c r="E612" s="86"/>
      <c r="F612" s="133"/>
    </row>
    <row r="613" customFormat="false" ht="13.05" hidden="false" customHeight="true" outlineLevel="0" collapsed="false">
      <c r="A613" s="71" t="s">
        <v>237</v>
      </c>
      <c r="B613" s="71" t="s">
        <v>24</v>
      </c>
      <c r="C613" s="140" t="n">
        <f aca="false">IFERROR(IF(C591&gt;=C590,C612,((((C612)-(E594-E597))*(((C590-C591)+1)/(2*(C590-C591))))+(E594-E597))),0)</f>
        <v>0</v>
      </c>
      <c r="D613" s="74"/>
      <c r="E613" s="86"/>
      <c r="F613" s="133"/>
    </row>
    <row r="614" customFormat="false" ht="13.05" hidden="false" customHeight="true" outlineLevel="0" collapsed="false">
      <c r="A614" s="198" t="s">
        <v>238</v>
      </c>
      <c r="B614" s="71" t="s">
        <v>24</v>
      </c>
      <c r="C614" s="72"/>
      <c r="D614" s="74" t="n">
        <f aca="false">C613*C611/12/100</f>
        <v>0</v>
      </c>
      <c r="E614" s="86" t="n">
        <f aca="false">D614</f>
        <v>0</v>
      </c>
      <c r="F614" s="133"/>
    </row>
    <row r="615" customFormat="false" ht="13.05" hidden="false" customHeight="true" outlineLevel="0" collapsed="false">
      <c r="A615" s="71" t="s">
        <v>121</v>
      </c>
      <c r="B615" s="71"/>
      <c r="C615" s="72"/>
      <c r="D615" s="74"/>
      <c r="E615" s="86" t="n">
        <f aca="false">E614+E609</f>
        <v>0</v>
      </c>
      <c r="F615" s="133"/>
    </row>
    <row r="616" customFormat="false" ht="13.05" hidden="false" customHeight="true" outlineLevel="0" collapsed="false">
      <c r="A616" s="71" t="s">
        <v>122</v>
      </c>
      <c r="B616" s="71" t="s">
        <v>54</v>
      </c>
      <c r="C616" s="72" t="n">
        <v>1</v>
      </c>
      <c r="D616" s="74" t="n">
        <f aca="false">E615</f>
        <v>0</v>
      </c>
      <c r="E616" s="86" t="n">
        <f aca="false">ROUND(D616*C616,2)</f>
        <v>0</v>
      </c>
      <c r="F616" s="133"/>
    </row>
    <row r="617" customFormat="false" ht="13.05" hidden="false" customHeight="true" outlineLevel="0" collapsed="false">
      <c r="C617" s="97"/>
      <c r="D617" s="2" t="s">
        <v>32</v>
      </c>
      <c r="E617" s="3" t="n">
        <v>1</v>
      </c>
      <c r="F617" s="135" t="n">
        <f aca="false">E616</f>
        <v>0</v>
      </c>
    </row>
    <row r="618" customFormat="false" ht="13.05" hidden="false" customHeight="true" outlineLevel="0" collapsed="false">
      <c r="C618" s="97"/>
      <c r="F618" s="133"/>
    </row>
    <row r="619" customFormat="false" ht="13.05" hidden="false" customHeight="true" outlineLevel="0" collapsed="false">
      <c r="A619" s="1" t="s">
        <v>239</v>
      </c>
      <c r="C619" s="97"/>
      <c r="F619" s="133"/>
    </row>
    <row r="620" customFormat="false" ht="13.05" hidden="false" customHeight="true" outlineLevel="0" collapsed="false">
      <c r="A620" s="142" t="s">
        <v>13</v>
      </c>
      <c r="B620" s="142" t="s">
        <v>14</v>
      </c>
      <c r="C620" s="143" t="s">
        <v>9</v>
      </c>
      <c r="D620" s="144" t="s">
        <v>15</v>
      </c>
      <c r="E620" s="145" t="s">
        <v>16</v>
      </c>
      <c r="F620" s="146" t="s">
        <v>98</v>
      </c>
    </row>
    <row r="621" customFormat="false" ht="13.05" hidden="false" customHeight="true" outlineLevel="0" collapsed="false">
      <c r="A621" s="71" t="s">
        <v>128</v>
      </c>
      <c r="B621" s="71" t="s">
        <v>54</v>
      </c>
      <c r="C621" s="72" t="n">
        <v>1</v>
      </c>
      <c r="D621" s="74"/>
      <c r="E621" s="86" t="n">
        <f aca="false">D621*C621</f>
        <v>0</v>
      </c>
      <c r="F621" s="133"/>
    </row>
    <row r="622" customFormat="false" ht="13.05" hidden="false" customHeight="true" outlineLevel="0" collapsed="false">
      <c r="A622" s="71" t="s">
        <v>129</v>
      </c>
      <c r="B622" s="71" t="s">
        <v>54</v>
      </c>
      <c r="C622" s="72" t="n">
        <v>1</v>
      </c>
      <c r="D622" s="74"/>
      <c r="E622" s="86" t="n">
        <f aca="false">D622*C622</f>
        <v>0</v>
      </c>
      <c r="F622" s="133"/>
    </row>
    <row r="623" customFormat="false" ht="13.05" hidden="false" customHeight="true" outlineLevel="0" collapsed="false">
      <c r="A623" s="71" t="s">
        <v>130</v>
      </c>
      <c r="B623" s="71" t="s">
        <v>54</v>
      </c>
      <c r="C623" s="72" t="n">
        <v>1</v>
      </c>
      <c r="D623" s="74"/>
      <c r="E623" s="86" t="n">
        <f aca="false">D623*C623</f>
        <v>0</v>
      </c>
      <c r="F623" s="133"/>
    </row>
    <row r="624" customFormat="false" ht="13.05" hidden="false" customHeight="true" outlineLevel="0" collapsed="false">
      <c r="A624" s="71" t="s">
        <v>131</v>
      </c>
      <c r="B624" s="71" t="s">
        <v>19</v>
      </c>
      <c r="C624" s="72" t="n">
        <v>12</v>
      </c>
      <c r="D624" s="74" t="n">
        <f aca="false">E621+E622</f>
        <v>0</v>
      </c>
      <c r="E624" s="86" t="n">
        <f aca="false">ROUND(D624/C624,2)</f>
        <v>0</v>
      </c>
      <c r="F624" s="133"/>
    </row>
    <row r="625" customFormat="false" ht="13.05" hidden="false" customHeight="true" outlineLevel="0" collapsed="false">
      <c r="C625" s="97"/>
      <c r="D625" s="2" t="s">
        <v>32</v>
      </c>
      <c r="E625" s="3" t="n">
        <v>1</v>
      </c>
      <c r="F625" s="135" t="n">
        <f aca="false">E624</f>
        <v>0</v>
      </c>
    </row>
    <row r="626" customFormat="false" ht="13.05" hidden="false" customHeight="true" outlineLevel="0" collapsed="false">
      <c r="C626" s="97"/>
      <c r="F626" s="133"/>
    </row>
    <row r="627" customFormat="false" ht="13.05" hidden="false" customHeight="true" outlineLevel="0" collapsed="false">
      <c r="A627" s="4"/>
      <c r="C627" s="97"/>
      <c r="F627" s="133"/>
    </row>
    <row r="628" customFormat="false" ht="13.05" hidden="false" customHeight="true" outlineLevel="0" collapsed="false">
      <c r="A628" s="141" t="s">
        <v>211</v>
      </c>
      <c r="B628" s="141" t="n">
        <v>1235</v>
      </c>
      <c r="C628" s="210"/>
      <c r="F628" s="133"/>
    </row>
    <row r="629" customFormat="false" ht="13.05" hidden="false" customHeight="true" outlineLevel="0" collapsed="false">
      <c r="A629" s="1" t="s">
        <v>240</v>
      </c>
      <c r="C629" s="97"/>
      <c r="F629" s="133"/>
    </row>
    <row r="630" customFormat="false" ht="13.05" hidden="false" customHeight="true" outlineLevel="0" collapsed="false">
      <c r="A630" s="142" t="s">
        <v>13</v>
      </c>
      <c r="B630" s="142" t="s">
        <v>14</v>
      </c>
      <c r="C630" s="143" t="s">
        <v>97</v>
      </c>
      <c r="D630" s="144" t="s">
        <v>15</v>
      </c>
      <c r="E630" s="145" t="s">
        <v>16</v>
      </c>
      <c r="F630" s="146" t="s">
        <v>98</v>
      </c>
    </row>
    <row r="631" customFormat="false" ht="13.05" hidden="false" customHeight="true" outlineLevel="0" collapsed="false">
      <c r="A631" s="71" t="s">
        <v>213</v>
      </c>
      <c r="B631" s="71" t="s">
        <v>214</v>
      </c>
      <c r="C631" s="72"/>
      <c r="D631" s="74"/>
      <c r="E631" s="86"/>
      <c r="F631" s="133"/>
    </row>
    <row r="632" customFormat="false" ht="13.05" hidden="false" customHeight="true" outlineLevel="0" collapsed="false">
      <c r="A632" s="71" t="s">
        <v>134</v>
      </c>
      <c r="B632" s="71" t="s">
        <v>157</v>
      </c>
      <c r="C632" s="132"/>
      <c r="D632" s="74" t="e">
        <f aca="false">D631/C631</f>
        <v>#DIV/0!</v>
      </c>
      <c r="E632" s="86" t="e">
        <f aca="false">C632*D632</f>
        <v>#DIV/0!</v>
      </c>
      <c r="F632" s="133"/>
    </row>
    <row r="633" customFormat="false" ht="13.05" hidden="false" customHeight="true" outlineLevel="0" collapsed="false">
      <c r="A633" s="71" t="s">
        <v>215</v>
      </c>
      <c r="B633" s="71" t="s">
        <v>216</v>
      </c>
      <c r="C633" s="72"/>
      <c r="D633" s="74"/>
      <c r="E633" s="86"/>
      <c r="F633" s="133"/>
    </row>
    <row r="634" customFormat="false" ht="13.05" hidden="false" customHeight="true" outlineLevel="0" collapsed="false">
      <c r="A634" s="71" t="s">
        <v>137</v>
      </c>
      <c r="B634" s="71" t="s">
        <v>157</v>
      </c>
      <c r="C634" s="132"/>
      <c r="D634" s="74" t="n">
        <f aca="false">+(D633*C633)/1000</f>
        <v>0</v>
      </c>
      <c r="E634" s="86" t="n">
        <f aca="false">D634*C634</f>
        <v>0</v>
      </c>
      <c r="F634" s="133"/>
    </row>
    <row r="635" customFormat="false" ht="13.05" hidden="false" customHeight="true" outlineLevel="0" collapsed="false">
      <c r="A635" s="71" t="s">
        <v>217</v>
      </c>
      <c r="B635" s="71" t="s">
        <v>216</v>
      </c>
      <c r="C635" s="72"/>
      <c r="D635" s="74"/>
      <c r="E635" s="86"/>
      <c r="F635" s="133"/>
    </row>
    <row r="636" customFormat="false" ht="13.05" hidden="false" customHeight="true" outlineLevel="0" collapsed="false">
      <c r="A636" s="71" t="s">
        <v>139</v>
      </c>
      <c r="B636" s="71" t="s">
        <v>157</v>
      </c>
      <c r="C636" s="132"/>
      <c r="D636" s="74" t="n">
        <f aca="false">+(D635*C635)/1000</f>
        <v>0</v>
      </c>
      <c r="E636" s="86" t="n">
        <f aca="false">D636*C636</f>
        <v>0</v>
      </c>
      <c r="F636" s="133"/>
    </row>
    <row r="637" customFormat="false" ht="13.05" hidden="false" customHeight="true" outlineLevel="0" collapsed="false">
      <c r="A637" s="71" t="s">
        <v>218</v>
      </c>
      <c r="B637" s="71" t="s">
        <v>216</v>
      </c>
      <c r="C637" s="72"/>
      <c r="D637" s="74"/>
      <c r="E637" s="86"/>
      <c r="F637" s="133"/>
    </row>
    <row r="638" customFormat="false" ht="13.05" hidden="false" customHeight="true" outlineLevel="0" collapsed="false">
      <c r="A638" s="71" t="s">
        <v>141</v>
      </c>
      <c r="B638" s="71" t="s">
        <v>157</v>
      </c>
      <c r="C638" s="132"/>
      <c r="D638" s="74" t="n">
        <f aca="false">+(D637*C637)/1000</f>
        <v>0</v>
      </c>
      <c r="E638" s="86" t="n">
        <f aca="false">D638*C638</f>
        <v>0</v>
      </c>
      <c r="F638" s="133"/>
    </row>
    <row r="639" customFormat="false" ht="13.05" hidden="false" customHeight="true" outlineLevel="0" collapsed="false">
      <c r="A639" s="71" t="s">
        <v>219</v>
      </c>
      <c r="B639" s="71" t="s">
        <v>220</v>
      </c>
      <c r="C639" s="72"/>
      <c r="D639" s="74"/>
      <c r="E639" s="86"/>
      <c r="F639" s="133"/>
    </row>
    <row r="640" customFormat="false" ht="13.05" hidden="false" customHeight="true" outlineLevel="0" collapsed="false">
      <c r="A640" s="71" t="s">
        <v>144</v>
      </c>
      <c r="B640" s="71" t="s">
        <v>157</v>
      </c>
      <c r="C640" s="132"/>
      <c r="D640" s="74" t="n">
        <f aca="false">+(D639*C639)/1000</f>
        <v>0</v>
      </c>
      <c r="E640" s="86" t="n">
        <f aca="false">D640*C640</f>
        <v>0</v>
      </c>
      <c r="F640" s="133"/>
    </row>
    <row r="641" customFormat="false" ht="13.05" hidden="false" customHeight="true" outlineLevel="0" collapsed="false">
      <c r="A641" s="71" t="s">
        <v>221</v>
      </c>
      <c r="B641" s="71" t="s">
        <v>222</v>
      </c>
      <c r="C641" s="72"/>
      <c r="D641" s="74" t="e">
        <f aca="false">ROUND(D640+D638+D636+D634+D632,2)</f>
        <v>#DIV/0!</v>
      </c>
      <c r="E641" s="86"/>
      <c r="F641" s="133"/>
    </row>
    <row r="642" customFormat="false" ht="13.05" hidden="false" customHeight="true" outlineLevel="0" collapsed="false">
      <c r="C642" s="97"/>
      <c r="F642" s="135" t="e">
        <f aca="false">D641*B628</f>
        <v>#DIV/0!</v>
      </c>
    </row>
    <row r="643" customFormat="false" ht="13.05" hidden="false" customHeight="true" outlineLevel="0" collapsed="false">
      <c r="C643" s="97"/>
      <c r="F643" s="133"/>
    </row>
    <row r="644" customFormat="false" ht="13.05" hidden="false" customHeight="true" outlineLevel="0" collapsed="false">
      <c r="A644" s="1" t="s">
        <v>241</v>
      </c>
      <c r="C644" s="97"/>
      <c r="F644" s="133"/>
    </row>
    <row r="645" customFormat="false" ht="13.05" hidden="false" customHeight="true" outlineLevel="0" collapsed="false">
      <c r="A645" s="142" t="s">
        <v>13</v>
      </c>
      <c r="B645" s="142" t="s">
        <v>14</v>
      </c>
      <c r="C645" s="143" t="s">
        <v>9</v>
      </c>
      <c r="D645" s="144" t="s">
        <v>15</v>
      </c>
      <c r="E645" s="145" t="s">
        <v>16</v>
      </c>
      <c r="F645" s="146" t="s">
        <v>98</v>
      </c>
    </row>
    <row r="646" customFormat="false" ht="13.05" hidden="false" customHeight="true" outlineLevel="0" collapsed="false">
      <c r="A646" s="71" t="s">
        <v>148</v>
      </c>
      <c r="B646" s="71" t="s">
        <v>222</v>
      </c>
      <c r="C646" s="132" t="n">
        <f aca="false">B628</f>
        <v>1235</v>
      </c>
      <c r="D646" s="74"/>
      <c r="E646" s="86" t="n">
        <f aca="false">D646*C646</f>
        <v>0</v>
      </c>
      <c r="F646" s="133"/>
    </row>
    <row r="647" customFormat="false" ht="13.05" hidden="false" customHeight="true" outlineLevel="0" collapsed="false">
      <c r="C647" s="97"/>
      <c r="F647" s="135" t="n">
        <f aca="false">E646</f>
        <v>0</v>
      </c>
    </row>
    <row r="648" customFormat="false" ht="13.05" hidden="false" customHeight="true" outlineLevel="0" collapsed="false">
      <c r="C648" s="97"/>
      <c r="F648" s="133"/>
    </row>
    <row r="649" customFormat="false" ht="13.05" hidden="false" customHeight="true" outlineLevel="0" collapsed="false">
      <c r="A649" s="1" t="s">
        <v>242</v>
      </c>
      <c r="C649" s="97"/>
      <c r="F649" s="133"/>
    </row>
    <row r="650" customFormat="false" ht="13.05" hidden="false" customHeight="true" outlineLevel="0" collapsed="false">
      <c r="A650" s="142" t="s">
        <v>13</v>
      </c>
      <c r="B650" s="142" t="s">
        <v>14</v>
      </c>
      <c r="C650" s="143" t="s">
        <v>9</v>
      </c>
      <c r="D650" s="144" t="s">
        <v>15</v>
      </c>
      <c r="E650" s="145" t="s">
        <v>16</v>
      </c>
      <c r="F650" s="146" t="s">
        <v>98</v>
      </c>
    </row>
    <row r="651" customFormat="false" ht="13.05" hidden="false" customHeight="true" outlineLevel="0" collapsed="false">
      <c r="A651" s="71" t="s">
        <v>159</v>
      </c>
      <c r="B651" s="71" t="s">
        <v>54</v>
      </c>
      <c r="C651" s="72" t="n">
        <v>6</v>
      </c>
      <c r="D651" s="74"/>
      <c r="E651" s="86" t="n">
        <f aca="false">D651*C651</f>
        <v>0</v>
      </c>
      <c r="F651" s="133"/>
    </row>
    <row r="652" customFormat="false" ht="13.05" hidden="false" customHeight="true" outlineLevel="0" collapsed="false">
      <c r="A652" s="71" t="s">
        <v>152</v>
      </c>
      <c r="B652" s="71" t="s">
        <v>54</v>
      </c>
      <c r="C652" s="72" t="n">
        <v>2</v>
      </c>
      <c r="D652" s="74"/>
      <c r="E652" s="86"/>
      <c r="F652" s="133"/>
    </row>
    <row r="653" customFormat="false" ht="13.05" hidden="false" customHeight="true" outlineLevel="0" collapsed="false">
      <c r="A653" s="71" t="s">
        <v>153</v>
      </c>
      <c r="B653" s="71" t="s">
        <v>54</v>
      </c>
      <c r="C653" s="72" t="n">
        <v>12</v>
      </c>
      <c r="D653" s="74"/>
      <c r="E653" s="86"/>
      <c r="F653" s="133"/>
    </row>
    <row r="654" customFormat="false" ht="13.05" hidden="false" customHeight="true" outlineLevel="0" collapsed="false">
      <c r="A654" s="71" t="s">
        <v>154</v>
      </c>
      <c r="B654" s="71" t="s">
        <v>225</v>
      </c>
      <c r="C654" s="72" t="n">
        <v>70000</v>
      </c>
      <c r="D654" s="74"/>
      <c r="E654" s="86" t="n">
        <f aca="false">D654/C654</f>
        <v>0</v>
      </c>
      <c r="F654" s="133"/>
    </row>
    <row r="655" customFormat="false" ht="13.05" hidden="false" customHeight="true" outlineLevel="0" collapsed="false">
      <c r="A655" s="71" t="s">
        <v>156</v>
      </c>
      <c r="B655" s="71" t="s">
        <v>157</v>
      </c>
      <c r="C655" s="132" t="n">
        <f aca="false">C640</f>
        <v>0</v>
      </c>
      <c r="D655" s="74" t="n">
        <f aca="false">E654</f>
        <v>0</v>
      </c>
      <c r="E655" s="86" t="n">
        <f aca="false">ROUND(D655*C655,2)</f>
        <v>0</v>
      </c>
      <c r="F655" s="133"/>
    </row>
    <row r="656" customFormat="false" ht="13.05" hidden="false" customHeight="true" outlineLevel="0" collapsed="false">
      <c r="C656" s="97"/>
      <c r="F656" s="135" t="n">
        <f aca="false">E655</f>
        <v>0</v>
      </c>
    </row>
    <row r="657" customFormat="false" ht="13.05" hidden="false" customHeight="true" outlineLevel="0" collapsed="false">
      <c r="C657" s="97"/>
      <c r="F657" s="102"/>
    </row>
    <row r="658" customFormat="false" ht="13.05" hidden="false" customHeight="true" outlineLevel="0" collapsed="false">
      <c r="A658" s="169" t="s">
        <v>107</v>
      </c>
      <c r="B658" s="142" t="s">
        <v>14</v>
      </c>
      <c r="C658" s="143" t="n">
        <v>3</v>
      </c>
      <c r="D658" s="170"/>
      <c r="E658" s="145" t="e">
        <f aca="false">F656+F647+F642+F625+F617+F601+F586</f>
        <v>#DIV/0!</v>
      </c>
      <c r="F658" s="146" t="e">
        <f aca="false">ROUND(E658*C658,2)</f>
        <v>#DIV/0!</v>
      </c>
    </row>
    <row r="659" customFormat="false" ht="13.05" hidden="false" customHeight="true" outlineLevel="0" collapsed="false">
      <c r="C659" s="97"/>
      <c r="F659" s="102"/>
    </row>
    <row r="660" customFormat="false" ht="14.9" hidden="false" customHeight="true" outlineLevel="0" collapsed="false">
      <c r="A660" s="171" t="s">
        <v>243</v>
      </c>
      <c r="B660" s="171"/>
      <c r="C660" s="171"/>
      <c r="D660" s="171"/>
      <c r="E660" s="171"/>
      <c r="F660" s="172" t="e">
        <f aca="false">F658</f>
        <v>#DIV/0!</v>
      </c>
    </row>
    <row r="661" customFormat="false" ht="13.05" hidden="false" customHeight="true" outlineLevel="0" collapsed="false">
      <c r="C661" s="97"/>
      <c r="F661" s="133"/>
    </row>
    <row r="662" customFormat="false" ht="17.4" hidden="false" customHeight="true" outlineLevel="0" collapsed="false">
      <c r="A662" s="202" t="s">
        <v>244</v>
      </c>
      <c r="B662" s="203" t="s">
        <v>162</v>
      </c>
      <c r="C662" s="203"/>
      <c r="D662" s="203"/>
      <c r="E662" s="203"/>
      <c r="F662" s="204" t="s">
        <v>110</v>
      </c>
    </row>
    <row r="663" customFormat="false" ht="13.05" hidden="false" customHeight="true" outlineLevel="0" collapsed="false">
      <c r="A663" s="205"/>
      <c r="B663" s="206" t="s">
        <v>112</v>
      </c>
      <c r="C663" s="206" t="s">
        <v>113</v>
      </c>
      <c r="D663" s="207" t="s">
        <v>114</v>
      </c>
      <c r="E663" s="208" t="s">
        <v>115</v>
      </c>
      <c r="F663" s="209"/>
    </row>
    <row r="664" customFormat="false" ht="13.05" hidden="false" customHeight="true" outlineLevel="0" collapsed="false">
      <c r="A664" s="4"/>
      <c r="B664" s="199"/>
      <c r="C664" s="4"/>
      <c r="D664" s="68"/>
      <c r="E664" s="199"/>
      <c r="F664" s="135" t="n">
        <f aca="false">SUM(B664:E664)</f>
        <v>0</v>
      </c>
    </row>
    <row r="665" customFormat="false" ht="13.05" hidden="false" customHeight="true" outlineLevel="0" collapsed="false">
      <c r="A665" s="1" t="s">
        <v>245</v>
      </c>
      <c r="B665" s="191"/>
      <c r="C665" s="192"/>
      <c r="D665" s="193"/>
      <c r="E665" s="70"/>
      <c r="F665" s="102"/>
    </row>
    <row r="666" customFormat="false" ht="13.05" hidden="false" customHeight="true" outlineLevel="0" collapsed="false">
      <c r="A666" s="142" t="s">
        <v>13</v>
      </c>
      <c r="B666" s="142" t="s">
        <v>14</v>
      </c>
      <c r="C666" s="143" t="s">
        <v>9</v>
      </c>
      <c r="D666" s="144" t="s">
        <v>15</v>
      </c>
      <c r="E666" s="145" t="s">
        <v>16</v>
      </c>
      <c r="F666" s="146" t="s">
        <v>98</v>
      </c>
    </row>
    <row r="667" customFormat="false" ht="13.05" hidden="false" customHeight="true" outlineLevel="0" collapsed="false">
      <c r="A667" s="71" t="s">
        <v>117</v>
      </c>
      <c r="B667" s="71" t="s">
        <v>54</v>
      </c>
      <c r="C667" s="72" t="n">
        <v>1</v>
      </c>
      <c r="D667" s="74"/>
      <c r="E667" s="86" t="n">
        <f aca="false">D667*C667</f>
        <v>0</v>
      </c>
      <c r="F667" s="133"/>
    </row>
    <row r="668" customFormat="false" ht="13.05" hidden="false" customHeight="true" outlineLevel="0" collapsed="false">
      <c r="A668" s="71" t="s">
        <v>118</v>
      </c>
      <c r="B668" s="71" t="s">
        <v>83</v>
      </c>
      <c r="C668" s="72" t="n">
        <v>5</v>
      </c>
      <c r="D668" s="74"/>
      <c r="E668" s="86"/>
      <c r="F668" s="133"/>
    </row>
    <row r="669" customFormat="false" ht="13.05" hidden="false" customHeight="true" outlineLevel="0" collapsed="false">
      <c r="A669" s="71" t="s">
        <v>119</v>
      </c>
      <c r="B669" s="71" t="s">
        <v>83</v>
      </c>
      <c r="C669" s="72" t="n">
        <v>0</v>
      </c>
      <c r="D669" s="74"/>
      <c r="E669" s="86"/>
      <c r="F669" s="133"/>
    </row>
    <row r="670" customFormat="false" ht="13.05" hidden="false" customHeight="true" outlineLevel="0" collapsed="false">
      <c r="A670" s="71" t="s">
        <v>120</v>
      </c>
      <c r="B670" s="71" t="s">
        <v>5</v>
      </c>
      <c r="C670" s="72"/>
      <c r="D670" s="74" t="n">
        <f aca="false">E667</f>
        <v>0</v>
      </c>
      <c r="E670" s="86" t="n">
        <f aca="false">D670*C670/100</f>
        <v>0</v>
      </c>
      <c r="F670" s="133"/>
    </row>
    <row r="671" customFormat="false" ht="13.05" hidden="false" customHeight="true" outlineLevel="0" collapsed="false">
      <c r="A671" s="71" t="s">
        <v>229</v>
      </c>
      <c r="B671" s="71" t="s">
        <v>19</v>
      </c>
      <c r="C671" s="72" t="n">
        <v>120</v>
      </c>
      <c r="D671" s="74" t="n">
        <f aca="false">E670</f>
        <v>0</v>
      </c>
      <c r="E671" s="86" t="n">
        <f aca="false">D671/C671</f>
        <v>0</v>
      </c>
      <c r="F671" s="133"/>
    </row>
    <row r="672" customFormat="false" ht="13.05" hidden="false" customHeight="true" outlineLevel="0" collapsed="false">
      <c r="A672" s="71" t="s">
        <v>121</v>
      </c>
      <c r="B672" s="71"/>
      <c r="C672" s="72"/>
      <c r="D672" s="74"/>
      <c r="E672" s="86" t="n">
        <f aca="false">E671</f>
        <v>0</v>
      </c>
      <c r="F672" s="133"/>
    </row>
    <row r="673" customFormat="false" ht="13.05" hidden="false" customHeight="true" outlineLevel="0" collapsed="false">
      <c r="A673" s="71" t="s">
        <v>122</v>
      </c>
      <c r="B673" s="71" t="s">
        <v>54</v>
      </c>
      <c r="C673" s="72" t="n">
        <v>1</v>
      </c>
      <c r="D673" s="74" t="n">
        <f aca="false">E672</f>
        <v>0</v>
      </c>
      <c r="E673" s="86" t="n">
        <f aca="false">D673*C673</f>
        <v>0</v>
      </c>
      <c r="F673" s="133"/>
    </row>
    <row r="674" customFormat="false" ht="13.05" hidden="false" customHeight="true" outlineLevel="0" collapsed="false">
      <c r="C674" s="97"/>
      <c r="D674" s="2" t="s">
        <v>32</v>
      </c>
      <c r="E674" s="3" t="n">
        <v>1</v>
      </c>
      <c r="F674" s="135" t="n">
        <f aca="false">E673</f>
        <v>0</v>
      </c>
    </row>
    <row r="675" customFormat="false" ht="13.05" hidden="false" customHeight="true" outlineLevel="0" collapsed="false">
      <c r="C675" s="97"/>
      <c r="F675" s="133"/>
    </row>
    <row r="676" customFormat="false" ht="13.05" hidden="false" customHeight="true" outlineLevel="0" collapsed="false">
      <c r="A676" s="1" t="s">
        <v>246</v>
      </c>
      <c r="C676" s="97"/>
      <c r="F676" s="133"/>
    </row>
    <row r="677" customFormat="false" ht="13.05" hidden="false" customHeight="true" outlineLevel="0" collapsed="false">
      <c r="A677" s="142" t="s">
        <v>13</v>
      </c>
      <c r="B677" s="142" t="s">
        <v>14</v>
      </c>
      <c r="C677" s="143" t="s">
        <v>9</v>
      </c>
      <c r="D677" s="144" t="s">
        <v>15</v>
      </c>
      <c r="E677" s="145" t="s">
        <v>16</v>
      </c>
      <c r="F677" s="146" t="s">
        <v>98</v>
      </c>
    </row>
    <row r="678" customFormat="false" ht="13.05" hidden="false" customHeight="true" outlineLevel="0" collapsed="false">
      <c r="A678" s="71" t="s">
        <v>124</v>
      </c>
      <c r="B678" s="71" t="s">
        <v>54</v>
      </c>
      <c r="C678" s="72" t="n">
        <v>1</v>
      </c>
      <c r="D678" s="74" t="n">
        <f aca="false">D667</f>
        <v>0</v>
      </c>
      <c r="E678" s="86" t="n">
        <f aca="false">D678*C678</f>
        <v>0</v>
      </c>
      <c r="F678" s="133"/>
    </row>
    <row r="679" customFormat="false" ht="13.05" hidden="false" customHeight="true" outlineLevel="0" collapsed="false">
      <c r="A679" s="71" t="s">
        <v>90</v>
      </c>
      <c r="B679" s="71" t="s">
        <v>5</v>
      </c>
      <c r="C679" s="72"/>
      <c r="D679" s="74"/>
      <c r="E679" s="86"/>
      <c r="F679" s="133"/>
    </row>
    <row r="680" customFormat="false" ht="13.05" hidden="false" customHeight="true" outlineLevel="0" collapsed="false">
      <c r="A680" s="71" t="s">
        <v>91</v>
      </c>
      <c r="B680" s="71" t="s">
        <v>24</v>
      </c>
      <c r="C680" s="140" t="n">
        <f aca="false">E678</f>
        <v>0</v>
      </c>
      <c r="D680" s="74"/>
      <c r="E680" s="86"/>
      <c r="F680" s="133"/>
    </row>
    <row r="681" customFormat="false" ht="13.05" hidden="false" customHeight="true" outlineLevel="0" collapsed="false">
      <c r="A681" s="71" t="s">
        <v>125</v>
      </c>
      <c r="B681" s="71" t="s">
        <v>24</v>
      </c>
      <c r="C681" s="140" t="n">
        <f aca="false">IFERROR(IF(C669&gt;=C668,C680,((((C680)-(E667-E670))*(((C668-C669)+1)/(2*(C668-C669))))+(E667-E670))),0)</f>
        <v>0</v>
      </c>
      <c r="D681" s="74"/>
      <c r="E681" s="86"/>
      <c r="F681" s="133"/>
    </row>
    <row r="682" customFormat="false" ht="13.05" hidden="false" customHeight="true" outlineLevel="0" collapsed="false">
      <c r="A682" s="71" t="s">
        <v>126</v>
      </c>
      <c r="B682" s="71" t="s">
        <v>24</v>
      </c>
      <c r="C682" s="72"/>
      <c r="D682" s="74" t="n">
        <f aca="false">C681*C679/12/100</f>
        <v>0</v>
      </c>
      <c r="E682" s="86" t="n">
        <f aca="false">D682</f>
        <v>0</v>
      </c>
      <c r="F682" s="133"/>
    </row>
    <row r="683" customFormat="false" ht="13.05" hidden="false" customHeight="true" outlineLevel="0" collapsed="false">
      <c r="A683" s="71" t="s">
        <v>121</v>
      </c>
      <c r="B683" s="71"/>
      <c r="C683" s="72"/>
      <c r="D683" s="74"/>
      <c r="E683" s="86" t="n">
        <f aca="false">E682</f>
        <v>0</v>
      </c>
      <c r="F683" s="133"/>
    </row>
    <row r="684" customFormat="false" ht="13.05" hidden="false" customHeight="true" outlineLevel="0" collapsed="false">
      <c r="A684" s="71" t="s">
        <v>122</v>
      </c>
      <c r="B684" s="71" t="s">
        <v>54</v>
      </c>
      <c r="C684" s="72" t="n">
        <v>1</v>
      </c>
      <c r="D684" s="74" t="n">
        <f aca="false">E683</f>
        <v>0</v>
      </c>
      <c r="E684" s="86" t="n">
        <f aca="false">ROUND(D684*C684,2)</f>
        <v>0</v>
      </c>
      <c r="F684" s="133"/>
    </row>
    <row r="685" customFormat="false" ht="13.05" hidden="false" customHeight="true" outlineLevel="0" collapsed="false">
      <c r="C685" s="97"/>
      <c r="D685" s="2" t="s">
        <v>32</v>
      </c>
      <c r="E685" s="3" t="n">
        <v>1</v>
      </c>
      <c r="F685" s="135" t="n">
        <f aca="false">E684</f>
        <v>0</v>
      </c>
    </row>
    <row r="686" customFormat="false" ht="13.05" hidden="false" customHeight="true" outlineLevel="0" collapsed="false">
      <c r="C686" s="97"/>
      <c r="F686" s="133"/>
    </row>
    <row r="687" customFormat="false" ht="13.05" hidden="false" customHeight="true" outlineLevel="0" collapsed="false">
      <c r="A687" s="1" t="s">
        <v>247</v>
      </c>
      <c r="C687" s="97"/>
      <c r="F687" s="133"/>
    </row>
    <row r="688" customFormat="false" ht="13.05" hidden="false" customHeight="true" outlineLevel="0" collapsed="false">
      <c r="A688" s="142" t="s">
        <v>13</v>
      </c>
      <c r="B688" s="142" t="s">
        <v>14</v>
      </c>
      <c r="C688" s="143" t="s">
        <v>9</v>
      </c>
      <c r="D688" s="144" t="s">
        <v>15</v>
      </c>
      <c r="E688" s="145" t="s">
        <v>16</v>
      </c>
      <c r="F688" s="146" t="s">
        <v>98</v>
      </c>
    </row>
    <row r="689" customFormat="false" ht="13.05" hidden="false" customHeight="true" outlineLevel="0" collapsed="false">
      <c r="A689" s="71" t="s">
        <v>128</v>
      </c>
      <c r="B689" s="71" t="s">
        <v>54</v>
      </c>
      <c r="C689" s="72" t="n">
        <v>1</v>
      </c>
      <c r="D689" s="74"/>
      <c r="E689" s="86" t="n">
        <f aca="false">D689*C689</f>
        <v>0</v>
      </c>
      <c r="F689" s="133"/>
    </row>
    <row r="690" customFormat="false" ht="13.05" hidden="false" customHeight="true" outlineLevel="0" collapsed="false">
      <c r="A690" s="71" t="s">
        <v>129</v>
      </c>
      <c r="B690" s="71" t="s">
        <v>54</v>
      </c>
      <c r="C690" s="72" t="n">
        <v>1</v>
      </c>
      <c r="D690" s="74"/>
      <c r="E690" s="86" t="n">
        <f aca="false">D690*C690</f>
        <v>0</v>
      </c>
      <c r="F690" s="133"/>
    </row>
    <row r="691" customFormat="false" ht="13.05" hidden="false" customHeight="true" outlineLevel="0" collapsed="false">
      <c r="A691" s="71" t="s">
        <v>130</v>
      </c>
      <c r="B691" s="71" t="s">
        <v>54</v>
      </c>
      <c r="C691" s="72" t="n">
        <v>1</v>
      </c>
      <c r="D691" s="74"/>
      <c r="E691" s="86" t="n">
        <f aca="false">D691*C691</f>
        <v>0</v>
      </c>
      <c r="F691" s="133"/>
    </row>
    <row r="692" customFormat="false" ht="13.05" hidden="false" customHeight="true" outlineLevel="0" collapsed="false">
      <c r="A692" s="71" t="s">
        <v>131</v>
      </c>
      <c r="B692" s="71" t="s">
        <v>19</v>
      </c>
      <c r="C692" s="72" t="n">
        <v>12</v>
      </c>
      <c r="D692" s="74" t="n">
        <f aca="false">E689+E690+E691</f>
        <v>0</v>
      </c>
      <c r="E692" s="86" t="n">
        <f aca="false">ROUND(D692/C692,2)</f>
        <v>0</v>
      </c>
      <c r="F692" s="133"/>
    </row>
    <row r="693" customFormat="false" ht="13.05" hidden="false" customHeight="true" outlineLevel="0" collapsed="false">
      <c r="C693" s="97"/>
      <c r="D693" s="2" t="s">
        <v>32</v>
      </c>
      <c r="E693" s="3" t="n">
        <v>1</v>
      </c>
      <c r="F693" s="135" t="n">
        <f aca="false">E692</f>
        <v>0</v>
      </c>
    </row>
    <row r="694" customFormat="false" ht="13.05" hidden="false" customHeight="true" outlineLevel="0" collapsed="false">
      <c r="C694" s="97"/>
      <c r="F694" s="133"/>
    </row>
    <row r="695" customFormat="false" ht="13.05" hidden="false" customHeight="true" outlineLevel="0" collapsed="false">
      <c r="A695" s="4"/>
      <c r="C695" s="97"/>
      <c r="F695" s="133"/>
    </row>
    <row r="696" customFormat="false" ht="13.05" hidden="false" customHeight="true" outlineLevel="0" collapsed="false">
      <c r="A696" s="141" t="s">
        <v>211</v>
      </c>
      <c r="B696" s="211" t="n">
        <v>1325</v>
      </c>
      <c r="C696" s="97"/>
      <c r="F696" s="133"/>
    </row>
    <row r="697" customFormat="false" ht="13.05" hidden="false" customHeight="true" outlineLevel="0" collapsed="false">
      <c r="A697" s="1" t="s">
        <v>248</v>
      </c>
      <c r="C697" s="97"/>
      <c r="F697" s="133"/>
    </row>
    <row r="698" customFormat="false" ht="13.05" hidden="false" customHeight="true" outlineLevel="0" collapsed="false">
      <c r="A698" s="142" t="s">
        <v>13</v>
      </c>
      <c r="B698" s="142" t="s">
        <v>14</v>
      </c>
      <c r="C698" s="143" t="s">
        <v>97</v>
      </c>
      <c r="D698" s="144" t="s">
        <v>15</v>
      </c>
      <c r="E698" s="145" t="s">
        <v>16</v>
      </c>
      <c r="F698" s="146" t="s">
        <v>98</v>
      </c>
    </row>
    <row r="699" customFormat="false" ht="13.05" hidden="false" customHeight="true" outlineLevel="0" collapsed="false">
      <c r="A699" s="71" t="s">
        <v>213</v>
      </c>
      <c r="B699" s="71" t="s">
        <v>214</v>
      </c>
      <c r="C699" s="72" t="n">
        <v>3</v>
      </c>
      <c r="D699" s="74"/>
      <c r="E699" s="86"/>
      <c r="F699" s="133"/>
    </row>
    <row r="700" customFormat="false" ht="13.05" hidden="false" customHeight="true" outlineLevel="0" collapsed="false">
      <c r="A700" s="71" t="s">
        <v>134</v>
      </c>
      <c r="B700" s="71" t="s">
        <v>157</v>
      </c>
      <c r="C700" s="132" t="n">
        <f aca="false">B696</f>
        <v>1325</v>
      </c>
      <c r="D700" s="74" t="n">
        <f aca="false">D699/C699</f>
        <v>0</v>
      </c>
      <c r="E700" s="86" t="n">
        <f aca="false">C700*D700</f>
        <v>0</v>
      </c>
      <c r="F700" s="133"/>
    </row>
    <row r="701" customFormat="false" ht="13.05" hidden="false" customHeight="true" outlineLevel="0" collapsed="false">
      <c r="A701" s="71" t="s">
        <v>215</v>
      </c>
      <c r="B701" s="71" t="s">
        <v>216</v>
      </c>
      <c r="C701" s="72" t="n">
        <v>1.5</v>
      </c>
      <c r="D701" s="74"/>
      <c r="E701" s="86"/>
      <c r="F701" s="133"/>
    </row>
    <row r="702" customFormat="false" ht="13.05" hidden="false" customHeight="true" outlineLevel="0" collapsed="false">
      <c r="A702" s="71" t="s">
        <v>137</v>
      </c>
      <c r="B702" s="71" t="s">
        <v>157</v>
      </c>
      <c r="C702" s="132" t="n">
        <f aca="false">B696</f>
        <v>1325</v>
      </c>
      <c r="D702" s="74" t="n">
        <f aca="false">+(D701*C701)/1000</f>
        <v>0</v>
      </c>
      <c r="E702" s="86" t="n">
        <f aca="false">D702*C702</f>
        <v>0</v>
      </c>
      <c r="F702" s="133"/>
    </row>
    <row r="703" customFormat="false" ht="13.05" hidden="false" customHeight="true" outlineLevel="0" collapsed="false">
      <c r="A703" s="71" t="s">
        <v>217</v>
      </c>
      <c r="B703" s="71" t="s">
        <v>216</v>
      </c>
      <c r="C703" s="72" t="n">
        <v>0.4</v>
      </c>
      <c r="D703" s="74"/>
      <c r="E703" s="86"/>
      <c r="F703" s="133"/>
    </row>
    <row r="704" customFormat="false" ht="13.05" hidden="false" customHeight="true" outlineLevel="0" collapsed="false">
      <c r="A704" s="71" t="s">
        <v>139</v>
      </c>
      <c r="B704" s="71" t="s">
        <v>157</v>
      </c>
      <c r="C704" s="132" t="n">
        <f aca="false">B696</f>
        <v>1325</v>
      </c>
      <c r="D704" s="74" t="n">
        <f aca="false">+(D703*C703)/1000</f>
        <v>0</v>
      </c>
      <c r="E704" s="86" t="n">
        <f aca="false">D704*C704</f>
        <v>0</v>
      </c>
      <c r="F704" s="133"/>
    </row>
    <row r="705" customFormat="false" ht="13.05" hidden="false" customHeight="true" outlineLevel="0" collapsed="false">
      <c r="A705" s="71" t="s">
        <v>218</v>
      </c>
      <c r="B705" s="71" t="s">
        <v>216</v>
      </c>
      <c r="C705" s="72" t="n">
        <v>1</v>
      </c>
      <c r="D705" s="74"/>
      <c r="E705" s="86"/>
      <c r="F705" s="133"/>
    </row>
    <row r="706" customFormat="false" ht="13.05" hidden="false" customHeight="true" outlineLevel="0" collapsed="false">
      <c r="A706" s="71" t="s">
        <v>141</v>
      </c>
      <c r="B706" s="71" t="s">
        <v>157</v>
      </c>
      <c r="C706" s="132" t="n">
        <f aca="false">B696</f>
        <v>1325</v>
      </c>
      <c r="D706" s="74" t="n">
        <f aca="false">+(D705*C705)/1000</f>
        <v>0</v>
      </c>
      <c r="E706" s="86" t="n">
        <f aca="false">D706*C706</f>
        <v>0</v>
      </c>
      <c r="F706" s="133"/>
    </row>
    <row r="707" customFormat="false" ht="13.05" hidden="false" customHeight="true" outlineLevel="0" collapsed="false">
      <c r="A707" s="71" t="s">
        <v>219</v>
      </c>
      <c r="B707" s="71" t="s">
        <v>220</v>
      </c>
      <c r="C707" s="72" t="n">
        <v>1</v>
      </c>
      <c r="D707" s="74"/>
      <c r="E707" s="86"/>
      <c r="F707" s="133"/>
    </row>
    <row r="708" customFormat="false" ht="13.05" hidden="false" customHeight="true" outlineLevel="0" collapsed="false">
      <c r="A708" s="71" t="s">
        <v>144</v>
      </c>
      <c r="B708" s="71" t="s">
        <v>157</v>
      </c>
      <c r="C708" s="132" t="n">
        <f aca="false">B696</f>
        <v>1325</v>
      </c>
      <c r="D708" s="74" t="n">
        <f aca="false">+(D707*C707)/1000</f>
        <v>0</v>
      </c>
      <c r="E708" s="86" t="n">
        <f aca="false">D708*C708</f>
        <v>0</v>
      </c>
      <c r="F708" s="133"/>
    </row>
    <row r="709" customFormat="false" ht="13.05" hidden="false" customHeight="true" outlineLevel="0" collapsed="false">
      <c r="A709" s="71" t="s">
        <v>221</v>
      </c>
      <c r="B709" s="71" t="s">
        <v>222</v>
      </c>
      <c r="C709" s="72"/>
      <c r="D709" s="74" t="n">
        <f aca="false">ROUND(D708+D706+D704+D702+D700,2)</f>
        <v>0</v>
      </c>
      <c r="E709" s="86"/>
      <c r="F709" s="133"/>
    </row>
    <row r="710" customFormat="false" ht="13.05" hidden="false" customHeight="true" outlineLevel="0" collapsed="false">
      <c r="C710" s="97"/>
      <c r="F710" s="135" t="n">
        <f aca="false">D709*B696</f>
        <v>0</v>
      </c>
    </row>
    <row r="711" customFormat="false" ht="13.05" hidden="false" customHeight="true" outlineLevel="0" collapsed="false">
      <c r="C711" s="97"/>
      <c r="F711" s="133"/>
    </row>
    <row r="712" customFormat="false" ht="13.05" hidden="false" customHeight="true" outlineLevel="0" collapsed="false">
      <c r="A712" s="1" t="s">
        <v>249</v>
      </c>
      <c r="C712" s="97"/>
      <c r="F712" s="133"/>
    </row>
    <row r="713" customFormat="false" ht="13.05" hidden="false" customHeight="true" outlineLevel="0" collapsed="false">
      <c r="A713" s="142" t="s">
        <v>13</v>
      </c>
      <c r="B713" s="142" t="s">
        <v>14</v>
      </c>
      <c r="C713" s="143" t="s">
        <v>9</v>
      </c>
      <c r="D713" s="144" t="s">
        <v>15</v>
      </c>
      <c r="E713" s="145" t="s">
        <v>16</v>
      </c>
      <c r="F713" s="146" t="s">
        <v>98</v>
      </c>
    </row>
    <row r="714" customFormat="false" ht="13.05" hidden="false" customHeight="true" outlineLevel="0" collapsed="false">
      <c r="A714" s="71" t="s">
        <v>148</v>
      </c>
      <c r="B714" s="71" t="s">
        <v>222</v>
      </c>
      <c r="C714" s="132" t="n">
        <f aca="false">B696</f>
        <v>1325</v>
      </c>
      <c r="D714" s="74"/>
      <c r="E714" s="86" t="n">
        <f aca="false">D714*C714</f>
        <v>0</v>
      </c>
      <c r="F714" s="88"/>
    </row>
    <row r="715" customFormat="false" ht="13.05" hidden="false" customHeight="true" outlineLevel="0" collapsed="false">
      <c r="C715" s="97"/>
      <c r="F715" s="135" t="n">
        <f aca="false">E714</f>
        <v>0</v>
      </c>
    </row>
    <row r="716" customFormat="false" ht="13.05" hidden="false" customHeight="true" outlineLevel="0" collapsed="false">
      <c r="C716" s="97"/>
      <c r="F716" s="133"/>
    </row>
    <row r="717" customFormat="false" ht="13.05" hidden="false" customHeight="true" outlineLevel="0" collapsed="false">
      <c r="A717" s="1" t="s">
        <v>250</v>
      </c>
      <c r="C717" s="97"/>
      <c r="F717" s="133"/>
    </row>
    <row r="718" customFormat="false" ht="13.05" hidden="false" customHeight="true" outlineLevel="0" collapsed="false">
      <c r="A718" s="169" t="s">
        <v>13</v>
      </c>
      <c r="B718" s="169" t="s">
        <v>14</v>
      </c>
      <c r="C718" s="196" t="s">
        <v>9</v>
      </c>
      <c r="D718" s="170" t="s">
        <v>15</v>
      </c>
      <c r="E718" s="197" t="s">
        <v>16</v>
      </c>
      <c r="F718" s="146" t="s">
        <v>98</v>
      </c>
    </row>
    <row r="719" customFormat="false" ht="13.05" hidden="false" customHeight="true" outlineLevel="0" collapsed="false">
      <c r="A719" s="71" t="s">
        <v>151</v>
      </c>
      <c r="B719" s="71" t="s">
        <v>54</v>
      </c>
      <c r="C719" s="72" t="n">
        <v>8</v>
      </c>
      <c r="D719" s="74"/>
      <c r="E719" s="86" t="n">
        <f aca="false">D719*C719</f>
        <v>0</v>
      </c>
      <c r="F719" s="133"/>
    </row>
    <row r="720" customFormat="false" ht="13.05" hidden="false" customHeight="true" outlineLevel="0" collapsed="false">
      <c r="A720" s="71" t="s">
        <v>152</v>
      </c>
      <c r="B720" s="71" t="s">
        <v>54</v>
      </c>
      <c r="C720" s="72" t="n">
        <v>2</v>
      </c>
      <c r="D720" s="74"/>
      <c r="E720" s="86"/>
      <c r="F720" s="133"/>
    </row>
    <row r="721" customFormat="false" ht="13.05" hidden="false" customHeight="true" outlineLevel="0" collapsed="false">
      <c r="A721" s="71" t="s">
        <v>153</v>
      </c>
      <c r="B721" s="71" t="s">
        <v>54</v>
      </c>
      <c r="C721" s="72" t="n">
        <v>16</v>
      </c>
      <c r="D721" s="74"/>
      <c r="E721" s="86" t="n">
        <f aca="false">C721*D721</f>
        <v>0</v>
      </c>
      <c r="F721" s="133"/>
    </row>
    <row r="722" customFormat="false" ht="13.05" hidden="false" customHeight="true" outlineLevel="0" collapsed="false">
      <c r="A722" s="71" t="s">
        <v>154</v>
      </c>
      <c r="B722" s="71" t="s">
        <v>225</v>
      </c>
      <c r="C722" s="72" t="n">
        <v>70000</v>
      </c>
      <c r="D722" s="74" t="n">
        <f aca="false">E719+E721</f>
        <v>0</v>
      </c>
      <c r="E722" s="86" t="n">
        <f aca="false">D722/C722</f>
        <v>0</v>
      </c>
      <c r="F722" s="133"/>
    </row>
    <row r="723" customFormat="false" ht="13.05" hidden="false" customHeight="true" outlineLevel="0" collapsed="false">
      <c r="A723" s="71" t="s">
        <v>156</v>
      </c>
      <c r="B723" s="71" t="s">
        <v>157</v>
      </c>
      <c r="C723" s="132" t="n">
        <f aca="false">C714</f>
        <v>1325</v>
      </c>
      <c r="D723" s="74" t="n">
        <f aca="false">E722</f>
        <v>0</v>
      </c>
      <c r="E723" s="86" t="n">
        <f aca="false">ROUND(D723*C723,2)</f>
        <v>0</v>
      </c>
      <c r="F723" s="133"/>
    </row>
    <row r="724" customFormat="false" ht="13.05" hidden="false" customHeight="true" outlineLevel="0" collapsed="false">
      <c r="C724" s="97"/>
      <c r="F724" s="135" t="n">
        <f aca="false">E723</f>
        <v>0</v>
      </c>
    </row>
    <row r="725" customFormat="false" ht="13.05" hidden="false" customHeight="true" outlineLevel="0" collapsed="false">
      <c r="C725" s="97"/>
      <c r="F725" s="102"/>
    </row>
    <row r="726" customFormat="false" ht="13.05" hidden="false" customHeight="true" outlineLevel="0" collapsed="false">
      <c r="A726" s="169" t="s">
        <v>107</v>
      </c>
      <c r="B726" s="142" t="s">
        <v>14</v>
      </c>
      <c r="C726" s="143" t="n">
        <v>11</v>
      </c>
      <c r="D726" s="170"/>
      <c r="E726" s="145" t="n">
        <f aca="false">F724+F715+F710+F693+F685+F674+F664</f>
        <v>0</v>
      </c>
      <c r="F726" s="146" t="n">
        <f aca="false">ROUND(E726*C726,2)</f>
        <v>0</v>
      </c>
    </row>
    <row r="727" customFormat="false" ht="13.05" hidden="false" customHeight="true" outlineLevel="0" collapsed="false">
      <c r="C727" s="97"/>
      <c r="F727" s="102"/>
    </row>
    <row r="728" customFormat="false" ht="14.9" hidden="false" customHeight="true" outlineLevel="0" collapsed="false">
      <c r="A728" s="171" t="s">
        <v>251</v>
      </c>
      <c r="B728" s="171"/>
      <c r="C728" s="171"/>
      <c r="D728" s="171"/>
      <c r="E728" s="171"/>
      <c r="F728" s="172" t="n">
        <f aca="false">F726</f>
        <v>0</v>
      </c>
    </row>
    <row r="729" customFormat="false" ht="13.05" hidden="false" customHeight="true" outlineLevel="0" collapsed="false">
      <c r="C729" s="97"/>
      <c r="F729" s="133"/>
    </row>
    <row r="730" customFormat="false" ht="14.9" hidden="false" customHeight="true" outlineLevel="0" collapsed="false">
      <c r="A730" s="202" t="s">
        <v>252</v>
      </c>
      <c r="B730" s="203" t="s">
        <v>162</v>
      </c>
      <c r="C730" s="203"/>
      <c r="D730" s="203"/>
      <c r="E730" s="203"/>
      <c r="F730" s="204" t="s">
        <v>110</v>
      </c>
    </row>
    <row r="731" customFormat="false" ht="13.05" hidden="false" customHeight="true" outlineLevel="0" collapsed="false">
      <c r="A731" s="205"/>
      <c r="B731" s="206" t="s">
        <v>112</v>
      </c>
      <c r="C731" s="206" t="s">
        <v>113</v>
      </c>
      <c r="D731" s="207" t="s">
        <v>114</v>
      </c>
      <c r="E731" s="208" t="s">
        <v>115</v>
      </c>
      <c r="F731" s="209"/>
    </row>
    <row r="732" customFormat="false" ht="13.05" hidden="false" customHeight="true" outlineLevel="0" collapsed="false">
      <c r="A732" s="4"/>
      <c r="B732" s="165"/>
      <c r="C732" s="165"/>
      <c r="F732" s="135" t="n">
        <f aca="false">SUM(B732:E732)</f>
        <v>0</v>
      </c>
    </row>
    <row r="733" customFormat="false" ht="13.05" hidden="false" customHeight="true" outlineLevel="0" collapsed="false">
      <c r="A733" s="1" t="s">
        <v>253</v>
      </c>
      <c r="B733" s="191"/>
      <c r="C733" s="192"/>
      <c r="D733" s="193"/>
      <c r="E733" s="70"/>
      <c r="F733" s="181"/>
    </row>
    <row r="734" customFormat="false" ht="13.05" hidden="false" customHeight="true" outlineLevel="0" collapsed="false">
      <c r="A734" s="142" t="s">
        <v>13</v>
      </c>
      <c r="B734" s="142" t="s">
        <v>14</v>
      </c>
      <c r="C734" s="143" t="s">
        <v>9</v>
      </c>
      <c r="D734" s="144" t="s">
        <v>15</v>
      </c>
      <c r="E734" s="145" t="s">
        <v>16</v>
      </c>
      <c r="F734" s="146" t="s">
        <v>98</v>
      </c>
    </row>
    <row r="735" customFormat="false" ht="13.05" hidden="false" customHeight="true" outlineLevel="0" collapsed="false">
      <c r="A735" s="71" t="s">
        <v>117</v>
      </c>
      <c r="B735" s="71" t="s">
        <v>54</v>
      </c>
      <c r="C735" s="72" t="n">
        <v>1</v>
      </c>
      <c r="D735" s="74"/>
      <c r="E735" s="86" t="n">
        <f aca="false">D735*C735</f>
        <v>0</v>
      </c>
      <c r="F735" s="133"/>
    </row>
    <row r="736" customFormat="false" ht="13.05" hidden="false" customHeight="true" outlineLevel="0" collapsed="false">
      <c r="A736" s="71" t="s">
        <v>118</v>
      </c>
      <c r="B736" s="71" t="s">
        <v>83</v>
      </c>
      <c r="C736" s="72" t="n">
        <v>5</v>
      </c>
      <c r="D736" s="74"/>
      <c r="E736" s="86"/>
      <c r="F736" s="133"/>
    </row>
    <row r="737" customFormat="false" ht="13.05" hidden="false" customHeight="true" outlineLevel="0" collapsed="false">
      <c r="A737" s="71" t="s">
        <v>119</v>
      </c>
      <c r="B737" s="71" t="s">
        <v>83</v>
      </c>
      <c r="C737" s="72" t="n">
        <v>0</v>
      </c>
      <c r="D737" s="74"/>
      <c r="E737" s="86"/>
      <c r="F737" s="133"/>
    </row>
    <row r="738" customFormat="false" ht="13.05" hidden="false" customHeight="true" outlineLevel="0" collapsed="false">
      <c r="A738" s="71" t="s">
        <v>120</v>
      </c>
      <c r="B738" s="71" t="s">
        <v>5</v>
      </c>
      <c r="C738" s="72"/>
      <c r="D738" s="74" t="n">
        <f aca="false">E735</f>
        <v>0</v>
      </c>
      <c r="E738" s="86" t="n">
        <f aca="false">(D738*C738)/100</f>
        <v>0</v>
      </c>
      <c r="F738" s="133"/>
    </row>
    <row r="739" customFormat="false" ht="13.05" hidden="false" customHeight="true" outlineLevel="0" collapsed="false">
      <c r="A739" s="71" t="s">
        <v>164</v>
      </c>
      <c r="B739" s="71" t="s">
        <v>19</v>
      </c>
      <c r="C739" s="72" t="n">
        <v>120</v>
      </c>
      <c r="D739" s="74" t="n">
        <f aca="false">E738</f>
        <v>0</v>
      </c>
      <c r="E739" s="86" t="n">
        <f aca="false">IFERROR(D739/C739,0)</f>
        <v>0</v>
      </c>
      <c r="F739" s="133"/>
    </row>
    <row r="740" customFormat="false" ht="13.05" hidden="false" customHeight="true" outlineLevel="0" collapsed="false">
      <c r="A740" s="71" t="s">
        <v>254</v>
      </c>
      <c r="B740" s="71" t="s">
        <v>54</v>
      </c>
      <c r="C740" s="72" t="n">
        <v>1</v>
      </c>
      <c r="D740" s="74"/>
      <c r="E740" s="86" t="n">
        <f aca="false">D740*C740</f>
        <v>0</v>
      </c>
      <c r="F740" s="133"/>
    </row>
    <row r="741" customFormat="false" ht="13.05" hidden="false" customHeight="true" outlineLevel="0" collapsed="false">
      <c r="A741" s="71" t="s">
        <v>255</v>
      </c>
      <c r="B741" s="71" t="s">
        <v>83</v>
      </c>
      <c r="C741" s="72" t="n">
        <v>5</v>
      </c>
      <c r="D741" s="74"/>
      <c r="E741" s="86"/>
      <c r="F741" s="133"/>
    </row>
    <row r="742" customFormat="false" ht="13.05" hidden="false" customHeight="true" outlineLevel="0" collapsed="false">
      <c r="A742" s="71" t="s">
        <v>256</v>
      </c>
      <c r="B742" s="71" t="s">
        <v>83</v>
      </c>
      <c r="C742" s="72" t="n">
        <v>0</v>
      </c>
      <c r="D742" s="74"/>
      <c r="E742" s="86"/>
      <c r="F742" s="133"/>
    </row>
    <row r="743" customFormat="false" ht="13.05" hidden="false" customHeight="true" outlineLevel="0" collapsed="false">
      <c r="A743" s="71" t="s">
        <v>257</v>
      </c>
      <c r="B743" s="71" t="s">
        <v>5</v>
      </c>
      <c r="C743" s="72"/>
      <c r="D743" s="74" t="n">
        <f aca="false">E740</f>
        <v>0</v>
      </c>
      <c r="E743" s="86" t="n">
        <f aca="false">C743*D743/100</f>
        <v>0</v>
      </c>
      <c r="F743" s="133"/>
    </row>
    <row r="744" customFormat="false" ht="13.05" hidden="false" customHeight="true" outlineLevel="0" collapsed="false">
      <c r="A744" s="71" t="s">
        <v>258</v>
      </c>
      <c r="B744" s="71" t="s">
        <v>19</v>
      </c>
      <c r="C744" s="72" t="n">
        <v>120</v>
      </c>
      <c r="D744" s="74" t="n">
        <f aca="false">E743</f>
        <v>0</v>
      </c>
      <c r="E744" s="86" t="n">
        <f aca="false">D744/C744</f>
        <v>0</v>
      </c>
      <c r="F744" s="133"/>
    </row>
    <row r="745" customFormat="false" ht="13.05" hidden="false" customHeight="true" outlineLevel="0" collapsed="false">
      <c r="A745" s="71" t="s">
        <v>121</v>
      </c>
      <c r="B745" s="71"/>
      <c r="C745" s="72"/>
      <c r="D745" s="74"/>
      <c r="E745" s="86" t="n">
        <f aca="false">E744+E739</f>
        <v>0</v>
      </c>
      <c r="F745" s="133"/>
    </row>
    <row r="746" customFormat="false" ht="13.05" hidden="false" customHeight="true" outlineLevel="0" collapsed="false">
      <c r="A746" s="71" t="s">
        <v>122</v>
      </c>
      <c r="B746" s="71" t="s">
        <v>54</v>
      </c>
      <c r="C746" s="72" t="n">
        <v>1</v>
      </c>
      <c r="D746" s="74" t="n">
        <f aca="false">E745</f>
        <v>0</v>
      </c>
      <c r="E746" s="86" t="n">
        <f aca="false">ROUND(C746*D746,2)</f>
        <v>0</v>
      </c>
      <c r="F746" s="133"/>
    </row>
    <row r="747" customFormat="false" ht="13.05" hidden="false" customHeight="true" outlineLevel="0" collapsed="false">
      <c r="C747" s="97"/>
      <c r="D747" s="2" t="s">
        <v>32</v>
      </c>
      <c r="E747" s="3" t="n">
        <v>1</v>
      </c>
      <c r="F747" s="135" t="n">
        <f aca="false">E746</f>
        <v>0</v>
      </c>
    </row>
    <row r="748" customFormat="false" ht="13.05" hidden="false" customHeight="true" outlineLevel="0" collapsed="false">
      <c r="C748" s="97"/>
      <c r="F748" s="133"/>
    </row>
    <row r="749" customFormat="false" ht="13.05" hidden="false" customHeight="true" outlineLevel="0" collapsed="false">
      <c r="A749" s="1" t="s">
        <v>259</v>
      </c>
      <c r="C749" s="97"/>
      <c r="F749" s="133"/>
    </row>
    <row r="750" customFormat="false" ht="13.05" hidden="false" customHeight="true" outlineLevel="0" collapsed="false">
      <c r="A750" s="142" t="s">
        <v>13</v>
      </c>
      <c r="B750" s="142" t="s">
        <v>14</v>
      </c>
      <c r="C750" s="143" t="s">
        <v>9</v>
      </c>
      <c r="D750" s="144" t="s">
        <v>15</v>
      </c>
      <c r="E750" s="145" t="s">
        <v>16</v>
      </c>
      <c r="F750" s="146" t="s">
        <v>98</v>
      </c>
    </row>
    <row r="751" customFormat="false" ht="13.05" hidden="false" customHeight="true" outlineLevel="0" collapsed="false">
      <c r="A751" s="71" t="s">
        <v>124</v>
      </c>
      <c r="B751" s="71" t="s">
        <v>54</v>
      </c>
      <c r="C751" s="72" t="n">
        <v>1</v>
      </c>
      <c r="D751" s="74" t="n">
        <f aca="false">D735</f>
        <v>0</v>
      </c>
      <c r="E751" s="86" t="n">
        <f aca="false">D751*C751</f>
        <v>0</v>
      </c>
      <c r="F751" s="133"/>
    </row>
    <row r="752" customFormat="false" ht="13.05" hidden="false" customHeight="true" outlineLevel="0" collapsed="false">
      <c r="A752" s="71" t="s">
        <v>90</v>
      </c>
      <c r="B752" s="71" t="s">
        <v>5</v>
      </c>
      <c r="C752" s="72"/>
      <c r="D752" s="74"/>
      <c r="E752" s="86"/>
      <c r="F752" s="133"/>
    </row>
    <row r="753" customFormat="false" ht="13.05" hidden="false" customHeight="true" outlineLevel="0" collapsed="false">
      <c r="A753" s="71" t="s">
        <v>91</v>
      </c>
      <c r="B753" s="71" t="s">
        <v>24</v>
      </c>
      <c r="C753" s="140" t="n">
        <f aca="false">E751</f>
        <v>0</v>
      </c>
      <c r="D753" s="74"/>
      <c r="E753" s="86"/>
      <c r="F753" s="133"/>
    </row>
    <row r="754" customFormat="false" ht="13.05" hidden="false" customHeight="true" outlineLevel="0" collapsed="false">
      <c r="A754" s="71" t="s">
        <v>125</v>
      </c>
      <c r="B754" s="71" t="s">
        <v>24</v>
      </c>
      <c r="C754" s="140" t="n">
        <f aca="false">IFERROR(IF(C737&gt;=C736,C753,((((C753)-(E735-E738))*(((C736-C737)+1)/(2*(C736-C737))))+(E735-E738))),0)</f>
        <v>0</v>
      </c>
      <c r="D754" s="74"/>
      <c r="E754" s="86"/>
      <c r="F754" s="133"/>
    </row>
    <row r="755" customFormat="false" ht="13.05" hidden="false" customHeight="true" outlineLevel="0" collapsed="false">
      <c r="A755" s="71" t="s">
        <v>126</v>
      </c>
      <c r="B755" s="71" t="s">
        <v>24</v>
      </c>
      <c r="C755" s="72"/>
      <c r="D755" s="74" t="n">
        <f aca="false">C754*C752/12/100</f>
        <v>0</v>
      </c>
      <c r="E755" s="86" t="n">
        <f aca="false">D755</f>
        <v>0</v>
      </c>
      <c r="F755" s="133"/>
    </row>
    <row r="756" customFormat="false" ht="13.05" hidden="false" customHeight="true" outlineLevel="0" collapsed="false">
      <c r="A756" s="71" t="s">
        <v>254</v>
      </c>
      <c r="B756" s="71" t="s">
        <v>54</v>
      </c>
      <c r="C756" s="72" t="n">
        <v>1</v>
      </c>
      <c r="D756" s="74" t="n">
        <f aca="false">D740</f>
        <v>0</v>
      </c>
      <c r="E756" s="86" t="n">
        <f aca="false">D756*C756</f>
        <v>0</v>
      </c>
      <c r="F756" s="133"/>
    </row>
    <row r="757" customFormat="false" ht="13.05" hidden="false" customHeight="true" outlineLevel="0" collapsed="false">
      <c r="A757" s="71" t="s">
        <v>90</v>
      </c>
      <c r="B757" s="71" t="s">
        <v>5</v>
      </c>
      <c r="C757" s="72"/>
      <c r="D757" s="74"/>
      <c r="E757" s="86"/>
      <c r="F757" s="133"/>
    </row>
    <row r="758" customFormat="false" ht="13.05" hidden="false" customHeight="true" outlineLevel="0" collapsed="false">
      <c r="A758" s="71" t="s">
        <v>207</v>
      </c>
      <c r="B758" s="71" t="s">
        <v>24</v>
      </c>
      <c r="C758" s="140" t="n">
        <f aca="false">E756</f>
        <v>0</v>
      </c>
      <c r="D758" s="74"/>
      <c r="E758" s="86"/>
      <c r="F758" s="133"/>
    </row>
    <row r="759" customFormat="false" ht="13.05" hidden="false" customHeight="true" outlineLevel="0" collapsed="false">
      <c r="A759" s="71" t="s">
        <v>260</v>
      </c>
      <c r="B759" s="71" t="s">
        <v>24</v>
      </c>
      <c r="C759" s="140" t="n">
        <f aca="false">IFERROR(IF(C737&gt;=C736,C758,((((C758)-(E740-E743))*(((C736-C737)+1)/(2*(C736-C737))))+(E740-E743))),0)</f>
        <v>0</v>
      </c>
      <c r="D759" s="74"/>
      <c r="E759" s="86"/>
      <c r="F759" s="133"/>
    </row>
    <row r="760" customFormat="false" ht="13.05" hidden="false" customHeight="true" outlineLevel="0" collapsed="false">
      <c r="A760" s="71" t="s">
        <v>93</v>
      </c>
      <c r="B760" s="71" t="s">
        <v>24</v>
      </c>
      <c r="C760" s="72"/>
      <c r="D760" s="74" t="n">
        <f aca="false">C759*C757/12/100</f>
        <v>0</v>
      </c>
      <c r="E760" s="86" t="n">
        <f aca="false">D760</f>
        <v>0</v>
      </c>
      <c r="F760" s="133"/>
    </row>
    <row r="761" customFormat="false" ht="13.05" hidden="false" customHeight="true" outlineLevel="0" collapsed="false">
      <c r="A761" s="71" t="s">
        <v>121</v>
      </c>
      <c r="B761" s="71"/>
      <c r="C761" s="72"/>
      <c r="D761" s="74"/>
      <c r="E761" s="86" t="n">
        <f aca="false">E760+E755</f>
        <v>0</v>
      </c>
      <c r="F761" s="133"/>
    </row>
    <row r="762" customFormat="false" ht="13.05" hidden="false" customHeight="true" outlineLevel="0" collapsed="false">
      <c r="A762" s="71" t="s">
        <v>122</v>
      </c>
      <c r="B762" s="71" t="s">
        <v>54</v>
      </c>
      <c r="C762" s="72" t="n">
        <v>1</v>
      </c>
      <c r="D762" s="74" t="n">
        <f aca="false">E761</f>
        <v>0</v>
      </c>
      <c r="E762" s="86" t="n">
        <f aca="false">ROUND(D762*C762,2)</f>
        <v>0</v>
      </c>
      <c r="F762" s="133"/>
    </row>
    <row r="763" customFormat="false" ht="13.05" hidden="false" customHeight="true" outlineLevel="0" collapsed="false">
      <c r="C763" s="97"/>
      <c r="D763" s="2" t="s">
        <v>32</v>
      </c>
      <c r="E763" s="3" t="n">
        <v>1</v>
      </c>
      <c r="F763" s="135" t="n">
        <f aca="false">E762</f>
        <v>0</v>
      </c>
    </row>
    <row r="764" customFormat="false" ht="13.05" hidden="false" customHeight="true" outlineLevel="0" collapsed="false">
      <c r="C764" s="97"/>
      <c r="F764" s="133"/>
    </row>
    <row r="765" customFormat="false" ht="13.05" hidden="false" customHeight="true" outlineLevel="0" collapsed="false">
      <c r="A765" s="1" t="s">
        <v>261</v>
      </c>
      <c r="C765" s="97"/>
      <c r="F765" s="133"/>
    </row>
    <row r="766" customFormat="false" ht="13.05" hidden="false" customHeight="true" outlineLevel="0" collapsed="false">
      <c r="A766" s="142" t="s">
        <v>13</v>
      </c>
      <c r="B766" s="142" t="s">
        <v>14</v>
      </c>
      <c r="C766" s="143" t="s">
        <v>9</v>
      </c>
      <c r="D766" s="144" t="s">
        <v>15</v>
      </c>
      <c r="E766" s="145" t="s">
        <v>16</v>
      </c>
      <c r="F766" s="146" t="s">
        <v>98</v>
      </c>
    </row>
    <row r="767" customFormat="false" ht="13.05" hidden="false" customHeight="true" outlineLevel="0" collapsed="false">
      <c r="A767" s="71" t="s">
        <v>128</v>
      </c>
      <c r="B767" s="71" t="s">
        <v>54</v>
      </c>
      <c r="C767" s="72" t="n">
        <v>1</v>
      </c>
      <c r="D767" s="74"/>
      <c r="E767" s="86" t="n">
        <f aca="false">C767*D767</f>
        <v>0</v>
      </c>
      <c r="F767" s="133"/>
    </row>
    <row r="768" customFormat="false" ht="13.05" hidden="false" customHeight="true" outlineLevel="0" collapsed="false">
      <c r="A768" s="71" t="s">
        <v>129</v>
      </c>
      <c r="B768" s="71" t="s">
        <v>54</v>
      </c>
      <c r="C768" s="72" t="n">
        <v>1</v>
      </c>
      <c r="D768" s="74"/>
      <c r="E768" s="86" t="n">
        <f aca="false">D768*C768</f>
        <v>0</v>
      </c>
      <c r="F768" s="133"/>
    </row>
    <row r="769" customFormat="false" ht="13.05" hidden="false" customHeight="true" outlineLevel="0" collapsed="false">
      <c r="A769" s="71" t="s">
        <v>130</v>
      </c>
      <c r="B769" s="71" t="s">
        <v>54</v>
      </c>
      <c r="C769" s="72" t="n">
        <v>1</v>
      </c>
      <c r="D769" s="74"/>
      <c r="E769" s="86" t="n">
        <f aca="false">D769*C769</f>
        <v>0</v>
      </c>
      <c r="F769" s="133"/>
    </row>
    <row r="770" customFormat="false" ht="13.05" hidden="false" customHeight="true" outlineLevel="0" collapsed="false">
      <c r="A770" s="71" t="s">
        <v>131</v>
      </c>
      <c r="B770" s="71" t="s">
        <v>19</v>
      </c>
      <c r="C770" s="72" t="n">
        <v>12</v>
      </c>
      <c r="D770" s="74" t="n">
        <f aca="false">SUM(E767:E769)</f>
        <v>0</v>
      </c>
      <c r="E770" s="86" t="n">
        <f aca="false">D770/C770</f>
        <v>0</v>
      </c>
      <c r="F770" s="133"/>
    </row>
    <row r="771" customFormat="false" ht="13.05" hidden="false" customHeight="true" outlineLevel="0" collapsed="false">
      <c r="C771" s="97"/>
      <c r="D771" s="2" t="s">
        <v>32</v>
      </c>
      <c r="E771" s="3" t="n">
        <v>1</v>
      </c>
      <c r="F771" s="135" t="n">
        <f aca="false">E770</f>
        <v>0</v>
      </c>
    </row>
    <row r="772" customFormat="false" ht="13.05" hidden="false" customHeight="true" outlineLevel="0" collapsed="false">
      <c r="C772" s="97"/>
      <c r="F772" s="133"/>
    </row>
    <row r="773" customFormat="false" ht="13.05" hidden="false" customHeight="true" outlineLevel="0" collapsed="false">
      <c r="A773" s="4"/>
      <c r="C773" s="97"/>
      <c r="F773" s="133"/>
    </row>
    <row r="774" customFormat="false" ht="13.05" hidden="false" customHeight="true" outlineLevel="0" collapsed="false">
      <c r="A774" s="141" t="s">
        <v>94</v>
      </c>
      <c r="B774" s="211" t="n">
        <v>208</v>
      </c>
      <c r="C774" s="97"/>
      <c r="F774" s="133"/>
    </row>
    <row r="775" customFormat="false" ht="13.05" hidden="false" customHeight="true" outlineLevel="0" collapsed="false">
      <c r="A775" s="1" t="s">
        <v>262</v>
      </c>
      <c r="C775" s="97"/>
      <c r="F775" s="133"/>
    </row>
    <row r="776" customFormat="false" ht="13.05" hidden="false" customHeight="true" outlineLevel="0" collapsed="false">
      <c r="A776" s="169" t="s">
        <v>13</v>
      </c>
      <c r="B776" s="169" t="s">
        <v>14</v>
      </c>
      <c r="C776" s="196" t="s">
        <v>97</v>
      </c>
      <c r="D776" s="170" t="s">
        <v>15</v>
      </c>
      <c r="E776" s="197" t="s">
        <v>16</v>
      </c>
      <c r="F776" s="146" t="s">
        <v>98</v>
      </c>
    </row>
    <row r="777" customFormat="false" ht="13.05" hidden="false" customHeight="true" outlineLevel="0" collapsed="false">
      <c r="A777" s="71" t="s">
        <v>173</v>
      </c>
      <c r="B777" s="71" t="s">
        <v>174</v>
      </c>
      <c r="C777" s="72"/>
      <c r="D777" s="74"/>
      <c r="E777" s="86"/>
      <c r="F777" s="133"/>
    </row>
    <row r="778" customFormat="false" ht="13.05" hidden="false" customHeight="true" outlineLevel="0" collapsed="false">
      <c r="A778" s="71" t="s">
        <v>134</v>
      </c>
      <c r="B778" s="71" t="s">
        <v>21</v>
      </c>
      <c r="C778" s="132"/>
      <c r="D778" s="74" t="n">
        <f aca="false">D777*C777</f>
        <v>0</v>
      </c>
      <c r="E778" s="86" t="n">
        <f aca="false">C778*D778</f>
        <v>0</v>
      </c>
      <c r="F778" s="133"/>
    </row>
    <row r="779" customFormat="false" ht="13.05" hidden="false" customHeight="true" outlineLevel="0" collapsed="false">
      <c r="A779" s="71" t="s">
        <v>175</v>
      </c>
      <c r="B779" s="71" t="s">
        <v>176</v>
      </c>
      <c r="C779" s="72"/>
      <c r="D779" s="74"/>
      <c r="E779" s="86"/>
      <c r="F779" s="133"/>
    </row>
    <row r="780" customFormat="false" ht="13.05" hidden="false" customHeight="true" outlineLevel="0" collapsed="false">
      <c r="A780" s="71" t="s">
        <v>137</v>
      </c>
      <c r="B780" s="71" t="s">
        <v>21</v>
      </c>
      <c r="C780" s="132"/>
      <c r="D780" s="74" t="n">
        <f aca="false">+(D779*C779)/1000</f>
        <v>0</v>
      </c>
      <c r="E780" s="86" t="n">
        <f aca="false">D780*C780</f>
        <v>0</v>
      </c>
      <c r="F780" s="133"/>
    </row>
    <row r="781" customFormat="false" ht="13.05" hidden="false" customHeight="true" outlineLevel="0" collapsed="false">
      <c r="A781" s="71" t="s">
        <v>177</v>
      </c>
      <c r="B781" s="71" t="s">
        <v>176</v>
      </c>
      <c r="C781" s="72"/>
      <c r="D781" s="74"/>
      <c r="E781" s="86"/>
      <c r="F781" s="133"/>
    </row>
    <row r="782" customFormat="false" ht="13.05" hidden="false" customHeight="true" outlineLevel="0" collapsed="false">
      <c r="A782" s="71" t="s">
        <v>139</v>
      </c>
      <c r="B782" s="71" t="s">
        <v>21</v>
      </c>
      <c r="C782" s="132"/>
      <c r="D782" s="74" t="n">
        <f aca="false">+(D781*C781)/1000</f>
        <v>0</v>
      </c>
      <c r="E782" s="86" t="n">
        <f aca="false">D782*C782</f>
        <v>0</v>
      </c>
      <c r="F782" s="133"/>
    </row>
    <row r="783" customFormat="false" ht="13.05" hidden="false" customHeight="true" outlineLevel="0" collapsed="false">
      <c r="A783" s="71" t="s">
        <v>178</v>
      </c>
      <c r="B783" s="71" t="s">
        <v>176</v>
      </c>
      <c r="C783" s="72"/>
      <c r="D783" s="74"/>
      <c r="E783" s="86"/>
      <c r="F783" s="133"/>
    </row>
    <row r="784" customFormat="false" ht="13.05" hidden="false" customHeight="true" outlineLevel="0" collapsed="false">
      <c r="A784" s="71" t="s">
        <v>141</v>
      </c>
      <c r="B784" s="71" t="s">
        <v>21</v>
      </c>
      <c r="C784" s="132"/>
      <c r="D784" s="74" t="n">
        <f aca="false">+(D783*C783)/1000</f>
        <v>0</v>
      </c>
      <c r="E784" s="86" t="n">
        <f aca="false">D784*C784</f>
        <v>0</v>
      </c>
      <c r="F784" s="133"/>
    </row>
    <row r="785" customFormat="false" ht="13.05" hidden="false" customHeight="true" outlineLevel="0" collapsed="false">
      <c r="A785" s="71" t="s">
        <v>179</v>
      </c>
      <c r="B785" s="71" t="s">
        <v>176</v>
      </c>
      <c r="C785" s="72"/>
      <c r="D785" s="74"/>
      <c r="E785" s="86"/>
      <c r="F785" s="133"/>
    </row>
    <row r="786" customFormat="false" ht="13.05" hidden="false" customHeight="true" outlineLevel="0" collapsed="false">
      <c r="A786" s="71" t="s">
        <v>144</v>
      </c>
      <c r="B786" s="71" t="s">
        <v>21</v>
      </c>
      <c r="C786" s="132"/>
      <c r="D786" s="74" t="n">
        <f aca="false">+(D785*C785)/1000</f>
        <v>0</v>
      </c>
      <c r="E786" s="86" t="n">
        <f aca="false">D786*C786</f>
        <v>0</v>
      </c>
      <c r="F786" s="133"/>
    </row>
    <row r="787" customFormat="false" ht="13.05" hidden="false" customHeight="true" outlineLevel="0" collapsed="false">
      <c r="A787" s="141" t="s">
        <v>181</v>
      </c>
      <c r="B787" s="141" t="s">
        <v>182</v>
      </c>
      <c r="C787" s="72"/>
      <c r="D787" s="74"/>
      <c r="E787" s="86"/>
      <c r="F787" s="133"/>
    </row>
    <row r="788" customFormat="false" ht="13.05" hidden="false" customHeight="true" outlineLevel="0" collapsed="false">
      <c r="C788" s="97"/>
      <c r="F788" s="135" t="n">
        <f aca="false">D787*B774</f>
        <v>0</v>
      </c>
    </row>
    <row r="789" customFormat="false" ht="13.05" hidden="false" customHeight="true" outlineLevel="0" collapsed="false">
      <c r="C789" s="97"/>
      <c r="F789" s="133"/>
    </row>
    <row r="790" customFormat="false" ht="13.05" hidden="false" customHeight="true" outlineLevel="0" collapsed="false">
      <c r="A790" s="1" t="s">
        <v>263</v>
      </c>
      <c r="C790" s="97"/>
      <c r="F790" s="133"/>
    </row>
    <row r="791" customFormat="false" ht="13.05" hidden="false" customHeight="true" outlineLevel="0" collapsed="false">
      <c r="A791" s="142" t="s">
        <v>13</v>
      </c>
      <c r="B791" s="142" t="s">
        <v>14</v>
      </c>
      <c r="C791" s="143" t="s">
        <v>9</v>
      </c>
      <c r="D791" s="144" t="s">
        <v>15</v>
      </c>
      <c r="E791" s="145" t="s">
        <v>16</v>
      </c>
      <c r="F791" s="146" t="s">
        <v>98</v>
      </c>
    </row>
    <row r="792" customFormat="false" ht="13.05" hidden="false" customHeight="true" outlineLevel="0" collapsed="false">
      <c r="A792" s="71" t="s">
        <v>148</v>
      </c>
      <c r="B792" s="71" t="s">
        <v>184</v>
      </c>
      <c r="C792" s="132" t="n">
        <f aca="false">B774</f>
        <v>208</v>
      </c>
      <c r="D792" s="74"/>
      <c r="E792" s="86" t="n">
        <f aca="false">D792*C792</f>
        <v>0</v>
      </c>
      <c r="F792" s="133"/>
    </row>
    <row r="793" customFormat="false" ht="13.05" hidden="false" customHeight="true" outlineLevel="0" collapsed="false">
      <c r="C793" s="97"/>
      <c r="F793" s="135" t="n">
        <f aca="false">E792</f>
        <v>0</v>
      </c>
    </row>
    <row r="794" customFormat="false" ht="13.05" hidden="false" customHeight="true" outlineLevel="0" collapsed="false">
      <c r="C794" s="97"/>
      <c r="F794" s="133"/>
    </row>
    <row r="795" customFormat="false" ht="13.05" hidden="false" customHeight="true" outlineLevel="0" collapsed="false">
      <c r="A795" s="1" t="s">
        <v>195</v>
      </c>
      <c r="C795" s="97"/>
      <c r="F795" s="133"/>
      <c r="XED795" s="4"/>
      <c r="XEE795" s="4"/>
      <c r="XEF795" s="4"/>
      <c r="XEG795" s="4"/>
      <c r="XEH795" s="4"/>
      <c r="XEI795" s="4"/>
      <c r="XEJ795" s="4"/>
      <c r="XEK795" s="4"/>
      <c r="XEL795" s="4"/>
      <c r="XEM795" s="4"/>
      <c r="XEN795" s="4"/>
      <c r="XEO795" s="4"/>
      <c r="XEP795" s="4"/>
      <c r="XEQ795" s="4"/>
      <c r="XER795" s="4"/>
      <c r="XES795" s="4"/>
      <c r="XET795" s="4"/>
      <c r="XEU795" s="4"/>
      <c r="XEV795" s="4"/>
      <c r="XEW795" s="4"/>
      <c r="XEX795" s="4"/>
      <c r="XEY795" s="4"/>
      <c r="XEZ795" s="4"/>
      <c r="XFA795" s="4"/>
      <c r="XFB795" s="4"/>
      <c r="XFC795" s="4"/>
      <c r="XFD795" s="4"/>
    </row>
    <row r="796" customFormat="false" ht="13.05" hidden="false" customHeight="true" outlineLevel="0" collapsed="false">
      <c r="A796" s="169" t="s">
        <v>13</v>
      </c>
      <c r="B796" s="169" t="s">
        <v>14</v>
      </c>
      <c r="C796" s="196" t="s">
        <v>9</v>
      </c>
      <c r="D796" s="170" t="s">
        <v>15</v>
      </c>
      <c r="E796" s="197" t="s">
        <v>16</v>
      </c>
      <c r="F796" s="146" t="s">
        <v>98</v>
      </c>
      <c r="XED796" s="4"/>
      <c r="XEE796" s="4"/>
      <c r="XEF796" s="4"/>
      <c r="XEG796" s="4"/>
      <c r="XEH796" s="4"/>
      <c r="XEI796" s="4"/>
      <c r="XEJ796" s="4"/>
      <c r="XEK796" s="4"/>
      <c r="XEL796" s="4"/>
      <c r="XEM796" s="4"/>
      <c r="XEN796" s="4"/>
      <c r="XEO796" s="4"/>
      <c r="XEP796" s="4"/>
      <c r="XEQ796" s="4"/>
      <c r="XER796" s="4"/>
      <c r="XES796" s="4"/>
      <c r="XET796" s="4"/>
      <c r="XEU796" s="4"/>
      <c r="XEV796" s="4"/>
      <c r="XEW796" s="4"/>
      <c r="XEX796" s="4"/>
      <c r="XEY796" s="4"/>
      <c r="XEZ796" s="4"/>
      <c r="XFA796" s="4"/>
      <c r="XFB796" s="4"/>
      <c r="XFC796" s="4"/>
      <c r="XFD796" s="4"/>
    </row>
    <row r="797" customFormat="false" ht="13.05" hidden="false" customHeight="true" outlineLevel="0" collapsed="false">
      <c r="A797" s="198" t="s">
        <v>151</v>
      </c>
      <c r="B797" s="71" t="s">
        <v>54</v>
      </c>
      <c r="C797" s="72" t="n">
        <v>2</v>
      </c>
      <c r="D797" s="74"/>
      <c r="E797" s="86" t="n">
        <f aca="false">D797*C797</f>
        <v>0</v>
      </c>
      <c r="F797" s="133"/>
      <c r="XED797" s="4"/>
      <c r="XEE797" s="4"/>
      <c r="XEF797" s="4"/>
      <c r="XEG797" s="4"/>
      <c r="XEH797" s="4"/>
      <c r="XEI797" s="4"/>
      <c r="XEJ797" s="4"/>
      <c r="XEK797" s="4"/>
      <c r="XEL797" s="4"/>
      <c r="XEM797" s="4"/>
      <c r="XEN797" s="4"/>
      <c r="XEO797" s="4"/>
      <c r="XEP797" s="4"/>
      <c r="XEQ797" s="4"/>
      <c r="XER797" s="4"/>
      <c r="XES797" s="4"/>
      <c r="XET797" s="4"/>
      <c r="XEU797" s="4"/>
      <c r="XEV797" s="4"/>
      <c r="XEW797" s="4"/>
      <c r="XEX797" s="4"/>
      <c r="XEY797" s="4"/>
      <c r="XEZ797" s="4"/>
      <c r="XFA797" s="4"/>
      <c r="XFB797" s="4"/>
      <c r="XFC797" s="4"/>
      <c r="XFD797" s="4"/>
    </row>
    <row r="798" customFormat="false" ht="13.05" hidden="false" customHeight="true" outlineLevel="0" collapsed="false">
      <c r="A798" s="71" t="s">
        <v>152</v>
      </c>
      <c r="B798" s="71" t="s">
        <v>54</v>
      </c>
      <c r="C798" s="72" t="n">
        <v>2</v>
      </c>
      <c r="D798" s="74"/>
      <c r="E798" s="86"/>
      <c r="F798" s="133"/>
      <c r="XED798" s="4"/>
      <c r="XEE798" s="4"/>
      <c r="XEF798" s="4"/>
      <c r="XEG798" s="4"/>
      <c r="XEH798" s="4"/>
      <c r="XEI798" s="4"/>
      <c r="XEJ798" s="4"/>
      <c r="XEK798" s="4"/>
      <c r="XEL798" s="4"/>
      <c r="XEM798" s="4"/>
      <c r="XEN798" s="4"/>
      <c r="XEO798" s="4"/>
      <c r="XEP798" s="4"/>
      <c r="XEQ798" s="4"/>
      <c r="XER798" s="4"/>
      <c r="XES798" s="4"/>
      <c r="XET798" s="4"/>
      <c r="XEU798" s="4"/>
      <c r="XEV798" s="4"/>
      <c r="XEW798" s="4"/>
      <c r="XEX798" s="4"/>
      <c r="XEY798" s="4"/>
      <c r="XEZ798" s="4"/>
      <c r="XFA798" s="4"/>
      <c r="XFB798" s="4"/>
      <c r="XFC798" s="4"/>
      <c r="XFD798" s="4"/>
    </row>
    <row r="799" customFormat="false" ht="13.05" hidden="false" customHeight="true" outlineLevel="0" collapsed="false">
      <c r="A799" s="71" t="s">
        <v>153</v>
      </c>
      <c r="B799" s="71" t="s">
        <v>54</v>
      </c>
      <c r="C799" s="72" t="n">
        <v>4</v>
      </c>
      <c r="D799" s="74"/>
      <c r="E799" s="86" t="n">
        <f aca="false">D799*C799</f>
        <v>0</v>
      </c>
      <c r="F799" s="133"/>
      <c r="XED799" s="4"/>
      <c r="XEE799" s="4"/>
      <c r="XEF799" s="4"/>
      <c r="XEG799" s="4"/>
      <c r="XEH799" s="4"/>
      <c r="XEI799" s="4"/>
      <c r="XEJ799" s="4"/>
      <c r="XEK799" s="4"/>
      <c r="XEL799" s="4"/>
      <c r="XEM799" s="4"/>
      <c r="XEN799" s="4"/>
      <c r="XEO799" s="4"/>
      <c r="XEP799" s="4"/>
      <c r="XEQ799" s="4"/>
      <c r="XER799" s="4"/>
      <c r="XES799" s="4"/>
      <c r="XET799" s="4"/>
      <c r="XEU799" s="4"/>
      <c r="XEV799" s="4"/>
      <c r="XEW799" s="4"/>
      <c r="XEX799" s="4"/>
      <c r="XEY799" s="4"/>
      <c r="XEZ799" s="4"/>
      <c r="XFA799" s="4"/>
      <c r="XFB799" s="4"/>
      <c r="XFC799" s="4"/>
      <c r="XFD799" s="4"/>
    </row>
    <row r="800" customFormat="false" ht="13.05" hidden="false" customHeight="true" outlineLevel="0" collapsed="false">
      <c r="A800" s="71" t="s">
        <v>154</v>
      </c>
      <c r="B800" s="71" t="s">
        <v>186</v>
      </c>
      <c r="C800" s="72" t="n">
        <v>12000</v>
      </c>
      <c r="D800" s="74" t="n">
        <f aca="false">E797+E799</f>
        <v>0</v>
      </c>
      <c r="E800" s="86" t="n">
        <f aca="false">D800/C800</f>
        <v>0</v>
      </c>
      <c r="F800" s="133"/>
      <c r="XED800" s="4"/>
      <c r="XEE800" s="4"/>
      <c r="XEF800" s="4"/>
      <c r="XEG800" s="4"/>
      <c r="XEH800" s="4"/>
      <c r="XEI800" s="4"/>
      <c r="XEJ800" s="4"/>
      <c r="XEK800" s="4"/>
      <c r="XEL800" s="4"/>
      <c r="XEM800" s="4"/>
      <c r="XEN800" s="4"/>
      <c r="XEO800" s="4"/>
      <c r="XEP800" s="4"/>
      <c r="XEQ800" s="4"/>
      <c r="XER800" s="4"/>
      <c r="XES800" s="4"/>
      <c r="XET800" s="4"/>
      <c r="XEU800" s="4"/>
      <c r="XEV800" s="4"/>
      <c r="XEW800" s="4"/>
      <c r="XEX800" s="4"/>
      <c r="XEY800" s="4"/>
      <c r="XEZ800" s="4"/>
      <c r="XFA800" s="4"/>
      <c r="XFB800" s="4"/>
      <c r="XFC800" s="4"/>
      <c r="XFD800" s="4"/>
    </row>
    <row r="801" customFormat="false" ht="13.05" hidden="false" customHeight="true" outlineLevel="0" collapsed="false">
      <c r="A801" s="71" t="s">
        <v>156</v>
      </c>
      <c r="B801" s="71" t="s">
        <v>187</v>
      </c>
      <c r="C801" s="132" t="n">
        <f aca="false">B774</f>
        <v>208</v>
      </c>
      <c r="D801" s="74" t="n">
        <f aca="false">E800</f>
        <v>0</v>
      </c>
      <c r="E801" s="86" t="n">
        <f aca="false">ROUND(D801*C801,2)</f>
        <v>0</v>
      </c>
      <c r="F801" s="133"/>
      <c r="XED801" s="4"/>
      <c r="XEE801" s="4"/>
      <c r="XEF801" s="4"/>
      <c r="XEG801" s="4"/>
      <c r="XEH801" s="4"/>
      <c r="XEI801" s="4"/>
      <c r="XEJ801" s="4"/>
      <c r="XEK801" s="4"/>
      <c r="XEL801" s="4"/>
      <c r="XEM801" s="4"/>
      <c r="XEN801" s="4"/>
      <c r="XEO801" s="4"/>
      <c r="XEP801" s="4"/>
      <c r="XEQ801" s="4"/>
      <c r="XER801" s="4"/>
      <c r="XES801" s="4"/>
      <c r="XET801" s="4"/>
      <c r="XEU801" s="4"/>
      <c r="XEV801" s="4"/>
      <c r="XEW801" s="4"/>
      <c r="XEX801" s="4"/>
      <c r="XEY801" s="4"/>
      <c r="XEZ801" s="4"/>
      <c r="XFA801" s="4"/>
      <c r="XFB801" s="4"/>
      <c r="XFC801" s="4"/>
      <c r="XFD801" s="4"/>
    </row>
    <row r="802" customFormat="false" ht="13.05" hidden="false" customHeight="true" outlineLevel="0" collapsed="false">
      <c r="C802" s="97"/>
      <c r="F802" s="135" t="n">
        <f aca="false">E801</f>
        <v>0</v>
      </c>
      <c r="XED802" s="4"/>
      <c r="XEE802" s="4"/>
      <c r="XEF802" s="4"/>
      <c r="XEG802" s="4"/>
      <c r="XEH802" s="4"/>
      <c r="XEI802" s="4"/>
      <c r="XEJ802" s="4"/>
      <c r="XEK802" s="4"/>
      <c r="XEL802" s="4"/>
      <c r="XEM802" s="4"/>
      <c r="XEN802" s="4"/>
      <c r="XEO802" s="4"/>
      <c r="XEP802" s="4"/>
      <c r="XEQ802" s="4"/>
      <c r="XER802" s="4"/>
      <c r="XES802" s="4"/>
      <c r="XET802" s="4"/>
      <c r="XEU802" s="4"/>
      <c r="XEV802" s="4"/>
      <c r="XEW802" s="4"/>
      <c r="XEX802" s="4"/>
      <c r="XEY802" s="4"/>
      <c r="XEZ802" s="4"/>
      <c r="XFA802" s="4"/>
      <c r="XFB802" s="4"/>
      <c r="XFC802" s="4"/>
      <c r="XFD802" s="4"/>
    </row>
    <row r="803" customFormat="false" ht="13.05" hidden="false" customHeight="true" outlineLevel="0" collapsed="false">
      <c r="C803" s="97"/>
      <c r="F803" s="102"/>
      <c r="XED803" s="4"/>
      <c r="XEE803" s="4"/>
      <c r="XEF803" s="4"/>
      <c r="XEG803" s="4"/>
      <c r="XEH803" s="4"/>
      <c r="XEI803" s="4"/>
      <c r="XEJ803" s="4"/>
      <c r="XEK803" s="4"/>
      <c r="XEL803" s="4"/>
      <c r="XEM803" s="4"/>
      <c r="XEN803" s="4"/>
      <c r="XEO803" s="4"/>
      <c r="XEP803" s="4"/>
      <c r="XEQ803" s="4"/>
      <c r="XER803" s="4"/>
      <c r="XES803" s="4"/>
      <c r="XET803" s="4"/>
      <c r="XEU803" s="4"/>
      <c r="XEV803" s="4"/>
      <c r="XEW803" s="4"/>
      <c r="XEX803" s="4"/>
      <c r="XEY803" s="4"/>
      <c r="XEZ803" s="4"/>
      <c r="XFA803" s="4"/>
      <c r="XFB803" s="4"/>
      <c r="XFC803" s="4"/>
      <c r="XFD803" s="4"/>
    </row>
    <row r="804" customFormat="false" ht="13.05" hidden="false" customHeight="true" outlineLevel="0" collapsed="false">
      <c r="A804" s="1" t="s">
        <v>195</v>
      </c>
      <c r="C804" s="97"/>
      <c r="F804" s="133"/>
      <c r="XED804" s="4"/>
      <c r="XEE804" s="4"/>
      <c r="XEF804" s="4"/>
      <c r="XEG804" s="4"/>
      <c r="XEH804" s="4"/>
      <c r="XEI804" s="4"/>
      <c r="XEJ804" s="4"/>
      <c r="XEK804" s="4"/>
      <c r="XEL804" s="4"/>
      <c r="XEM804" s="4"/>
      <c r="XEN804" s="4"/>
      <c r="XEO804" s="4"/>
      <c r="XEP804" s="4"/>
      <c r="XEQ804" s="4"/>
      <c r="XER804" s="4"/>
      <c r="XES804" s="4"/>
      <c r="XET804" s="4"/>
      <c r="XEU804" s="4"/>
      <c r="XEV804" s="4"/>
      <c r="XEW804" s="4"/>
      <c r="XEX804" s="4"/>
      <c r="XEY804" s="4"/>
      <c r="XEZ804" s="4"/>
      <c r="XFA804" s="4"/>
      <c r="XFB804" s="4"/>
      <c r="XFC804" s="4"/>
      <c r="XFD804" s="4"/>
    </row>
    <row r="805" customFormat="false" ht="13.05" hidden="false" customHeight="true" outlineLevel="0" collapsed="false">
      <c r="A805" s="169" t="s">
        <v>13</v>
      </c>
      <c r="B805" s="169" t="s">
        <v>14</v>
      </c>
      <c r="C805" s="196" t="s">
        <v>9</v>
      </c>
      <c r="D805" s="170" t="s">
        <v>15</v>
      </c>
      <c r="E805" s="197" t="s">
        <v>16</v>
      </c>
      <c r="F805" s="146" t="s">
        <v>98</v>
      </c>
      <c r="XED805" s="4"/>
      <c r="XEE805" s="4"/>
      <c r="XEF805" s="4"/>
      <c r="XEG805" s="4"/>
      <c r="XEH805" s="4"/>
      <c r="XEI805" s="4"/>
      <c r="XEJ805" s="4"/>
      <c r="XEK805" s="4"/>
      <c r="XEL805" s="4"/>
      <c r="XEM805" s="4"/>
      <c r="XEN805" s="4"/>
      <c r="XEO805" s="4"/>
      <c r="XEP805" s="4"/>
      <c r="XEQ805" s="4"/>
      <c r="XER805" s="4"/>
      <c r="XES805" s="4"/>
      <c r="XET805" s="4"/>
      <c r="XEU805" s="4"/>
      <c r="XEV805" s="4"/>
      <c r="XEW805" s="4"/>
      <c r="XEX805" s="4"/>
      <c r="XEY805" s="4"/>
      <c r="XEZ805" s="4"/>
      <c r="XFA805" s="4"/>
      <c r="XFB805" s="4"/>
      <c r="XFC805" s="4"/>
      <c r="XFD805" s="4"/>
    </row>
    <row r="806" customFormat="false" ht="13.05" hidden="false" customHeight="true" outlineLevel="0" collapsed="false">
      <c r="A806" s="198" t="s">
        <v>151</v>
      </c>
      <c r="B806" s="71" t="s">
        <v>54</v>
      </c>
      <c r="C806" s="72" t="n">
        <v>2</v>
      </c>
      <c r="D806" s="74"/>
      <c r="E806" s="86" t="n">
        <f aca="false">D806*C806</f>
        <v>0</v>
      </c>
      <c r="F806" s="133"/>
      <c r="XED806" s="4"/>
      <c r="XEE806" s="4"/>
      <c r="XEF806" s="4"/>
      <c r="XEG806" s="4"/>
      <c r="XEH806" s="4"/>
      <c r="XEI806" s="4"/>
      <c r="XEJ806" s="4"/>
      <c r="XEK806" s="4"/>
      <c r="XEL806" s="4"/>
      <c r="XEM806" s="4"/>
      <c r="XEN806" s="4"/>
      <c r="XEO806" s="4"/>
      <c r="XEP806" s="4"/>
      <c r="XEQ806" s="4"/>
      <c r="XER806" s="4"/>
      <c r="XES806" s="4"/>
      <c r="XET806" s="4"/>
      <c r="XEU806" s="4"/>
      <c r="XEV806" s="4"/>
      <c r="XEW806" s="4"/>
      <c r="XEX806" s="4"/>
      <c r="XEY806" s="4"/>
      <c r="XEZ806" s="4"/>
      <c r="XFA806" s="4"/>
      <c r="XFB806" s="4"/>
      <c r="XFC806" s="4"/>
      <c r="XFD806" s="4"/>
    </row>
    <row r="807" customFormat="false" ht="13.05" hidden="false" customHeight="true" outlineLevel="0" collapsed="false">
      <c r="A807" s="71" t="s">
        <v>152</v>
      </c>
      <c r="B807" s="71" t="s">
        <v>54</v>
      </c>
      <c r="C807" s="72" t="n">
        <v>2</v>
      </c>
      <c r="D807" s="74"/>
      <c r="E807" s="86"/>
      <c r="F807" s="133"/>
      <c r="XED807" s="4"/>
      <c r="XEE807" s="4"/>
      <c r="XEF807" s="4"/>
      <c r="XEG807" s="4"/>
      <c r="XEH807" s="4"/>
      <c r="XEI807" s="4"/>
      <c r="XEJ807" s="4"/>
      <c r="XEK807" s="4"/>
      <c r="XEL807" s="4"/>
      <c r="XEM807" s="4"/>
      <c r="XEN807" s="4"/>
      <c r="XEO807" s="4"/>
      <c r="XEP807" s="4"/>
      <c r="XEQ807" s="4"/>
      <c r="XER807" s="4"/>
      <c r="XES807" s="4"/>
      <c r="XET807" s="4"/>
      <c r="XEU807" s="4"/>
      <c r="XEV807" s="4"/>
      <c r="XEW807" s="4"/>
      <c r="XEX807" s="4"/>
      <c r="XEY807" s="4"/>
      <c r="XEZ807" s="4"/>
      <c r="XFA807" s="4"/>
      <c r="XFB807" s="4"/>
      <c r="XFC807" s="4"/>
      <c r="XFD807" s="4"/>
    </row>
    <row r="808" customFormat="false" ht="13.05" hidden="false" customHeight="true" outlineLevel="0" collapsed="false">
      <c r="A808" s="71" t="s">
        <v>153</v>
      </c>
      <c r="B808" s="71" t="s">
        <v>54</v>
      </c>
      <c r="C808" s="72" t="n">
        <v>4</v>
      </c>
      <c r="D808" s="74"/>
      <c r="E808" s="86" t="n">
        <f aca="false">D808*C808</f>
        <v>0</v>
      </c>
      <c r="F808" s="133"/>
      <c r="XED808" s="4"/>
      <c r="XEE808" s="4"/>
      <c r="XEF808" s="4"/>
      <c r="XEG808" s="4"/>
      <c r="XEH808" s="4"/>
      <c r="XEI808" s="4"/>
      <c r="XEJ808" s="4"/>
      <c r="XEK808" s="4"/>
      <c r="XEL808" s="4"/>
      <c r="XEM808" s="4"/>
      <c r="XEN808" s="4"/>
      <c r="XEO808" s="4"/>
      <c r="XEP808" s="4"/>
      <c r="XEQ808" s="4"/>
      <c r="XER808" s="4"/>
      <c r="XES808" s="4"/>
      <c r="XET808" s="4"/>
      <c r="XEU808" s="4"/>
      <c r="XEV808" s="4"/>
      <c r="XEW808" s="4"/>
      <c r="XEX808" s="4"/>
      <c r="XEY808" s="4"/>
      <c r="XEZ808" s="4"/>
      <c r="XFA808" s="4"/>
      <c r="XFB808" s="4"/>
      <c r="XFC808" s="4"/>
      <c r="XFD808" s="4"/>
    </row>
    <row r="809" customFormat="false" ht="13.05" hidden="false" customHeight="true" outlineLevel="0" collapsed="false">
      <c r="A809" s="71" t="s">
        <v>154</v>
      </c>
      <c r="B809" s="71" t="s">
        <v>186</v>
      </c>
      <c r="C809" s="72" t="n">
        <v>12000</v>
      </c>
      <c r="D809" s="74" t="n">
        <f aca="false">E806+E808</f>
        <v>0</v>
      </c>
      <c r="E809" s="86" t="n">
        <f aca="false">D809/C809</f>
        <v>0</v>
      </c>
      <c r="F809" s="133"/>
      <c r="XED809" s="4"/>
      <c r="XEE809" s="4"/>
      <c r="XEF809" s="4"/>
      <c r="XEG809" s="4"/>
      <c r="XEH809" s="4"/>
      <c r="XEI809" s="4"/>
      <c r="XEJ809" s="4"/>
      <c r="XEK809" s="4"/>
      <c r="XEL809" s="4"/>
      <c r="XEM809" s="4"/>
      <c r="XEN809" s="4"/>
      <c r="XEO809" s="4"/>
      <c r="XEP809" s="4"/>
      <c r="XEQ809" s="4"/>
      <c r="XER809" s="4"/>
      <c r="XES809" s="4"/>
      <c r="XET809" s="4"/>
      <c r="XEU809" s="4"/>
      <c r="XEV809" s="4"/>
      <c r="XEW809" s="4"/>
      <c r="XEX809" s="4"/>
      <c r="XEY809" s="4"/>
      <c r="XEZ809" s="4"/>
      <c r="XFA809" s="4"/>
      <c r="XFB809" s="4"/>
      <c r="XFC809" s="4"/>
      <c r="XFD809" s="4"/>
    </row>
    <row r="810" customFormat="false" ht="13.05" hidden="false" customHeight="true" outlineLevel="0" collapsed="false">
      <c r="A810" s="71" t="s">
        <v>156</v>
      </c>
      <c r="B810" s="71" t="s">
        <v>187</v>
      </c>
      <c r="C810" s="132" t="n">
        <f aca="false">B774</f>
        <v>208</v>
      </c>
      <c r="D810" s="74" t="n">
        <f aca="false">E809</f>
        <v>0</v>
      </c>
      <c r="E810" s="86" t="n">
        <f aca="false">ROUND(D810*C810,2)</f>
        <v>0</v>
      </c>
      <c r="F810" s="133"/>
      <c r="XED810" s="4"/>
      <c r="XEE810" s="4"/>
      <c r="XEF810" s="4"/>
      <c r="XEG810" s="4"/>
      <c r="XEH810" s="4"/>
      <c r="XEI810" s="4"/>
      <c r="XEJ810" s="4"/>
      <c r="XEK810" s="4"/>
      <c r="XEL810" s="4"/>
      <c r="XEM810" s="4"/>
      <c r="XEN810" s="4"/>
      <c r="XEO810" s="4"/>
      <c r="XEP810" s="4"/>
      <c r="XEQ810" s="4"/>
      <c r="XER810" s="4"/>
      <c r="XES810" s="4"/>
      <c r="XET810" s="4"/>
      <c r="XEU810" s="4"/>
      <c r="XEV810" s="4"/>
      <c r="XEW810" s="4"/>
      <c r="XEX810" s="4"/>
      <c r="XEY810" s="4"/>
      <c r="XEZ810" s="4"/>
      <c r="XFA810" s="4"/>
      <c r="XFB810" s="4"/>
      <c r="XFC810" s="4"/>
      <c r="XFD810" s="4"/>
    </row>
    <row r="811" customFormat="false" ht="13.05" hidden="false" customHeight="true" outlineLevel="0" collapsed="false">
      <c r="C811" s="97"/>
      <c r="F811" s="135" t="n">
        <f aca="false">E810</f>
        <v>0</v>
      </c>
      <c r="XED811" s="4"/>
      <c r="XEE811" s="4"/>
      <c r="XEF811" s="4"/>
      <c r="XEG811" s="4"/>
      <c r="XEH811" s="4"/>
      <c r="XEI811" s="4"/>
      <c r="XEJ811" s="4"/>
      <c r="XEK811" s="4"/>
      <c r="XEL811" s="4"/>
      <c r="XEM811" s="4"/>
      <c r="XEN811" s="4"/>
      <c r="XEO811" s="4"/>
      <c r="XEP811" s="4"/>
      <c r="XEQ811" s="4"/>
      <c r="XER811" s="4"/>
      <c r="XES811" s="4"/>
      <c r="XET811" s="4"/>
      <c r="XEU811" s="4"/>
      <c r="XEV811" s="4"/>
      <c r="XEW811" s="4"/>
      <c r="XEX811" s="4"/>
      <c r="XEY811" s="4"/>
      <c r="XEZ811" s="4"/>
      <c r="XFA811" s="4"/>
      <c r="XFB811" s="4"/>
      <c r="XFC811" s="4"/>
      <c r="XFD811" s="4"/>
    </row>
    <row r="812" customFormat="false" ht="13.05" hidden="false" customHeight="true" outlineLevel="0" collapsed="false">
      <c r="C812" s="97"/>
      <c r="F812" s="102"/>
    </row>
    <row r="813" customFormat="false" ht="13.05" hidden="false" customHeight="true" outlineLevel="0" collapsed="false">
      <c r="A813" s="169" t="s">
        <v>107</v>
      </c>
      <c r="B813" s="142" t="s">
        <v>14</v>
      </c>
      <c r="C813" s="143" t="n">
        <v>2</v>
      </c>
      <c r="D813" s="170"/>
      <c r="E813" s="145" t="n">
        <f aca="false">F811+F802+F788+F771+F763+F747+F732</f>
        <v>0</v>
      </c>
      <c r="F813" s="146" t="n">
        <f aca="false">ROUND(E813*C813,2)</f>
        <v>0</v>
      </c>
    </row>
    <row r="814" customFormat="false" ht="13.05" hidden="false" customHeight="true" outlineLevel="0" collapsed="false">
      <c r="C814" s="97"/>
      <c r="F814" s="102"/>
    </row>
    <row r="815" customFormat="false" ht="15.5" hidden="false" customHeight="true" outlineLevel="0" collapsed="false">
      <c r="A815" s="212" t="s">
        <v>264</v>
      </c>
      <c r="B815" s="212"/>
      <c r="C815" s="212"/>
      <c r="D815" s="212"/>
      <c r="E815" s="212"/>
      <c r="F815" s="213" t="n">
        <f aca="false">F813</f>
        <v>0</v>
      </c>
    </row>
    <row r="816" customFormat="false" ht="13.05" hidden="false" customHeight="true" outlineLevel="0" collapsed="false">
      <c r="C816" s="97"/>
      <c r="F816" s="133"/>
    </row>
    <row r="817" customFormat="false" ht="18" hidden="false" customHeight="true" outlineLevel="0" collapsed="false">
      <c r="A817" s="214" t="s">
        <v>265</v>
      </c>
      <c r="B817" s="159" t="s">
        <v>162</v>
      </c>
      <c r="C817" s="159"/>
      <c r="D817" s="159"/>
      <c r="E817" s="159"/>
      <c r="F817" s="160" t="s">
        <v>110</v>
      </c>
    </row>
    <row r="818" customFormat="false" ht="13.05" hidden="false" customHeight="true" outlineLevel="0" collapsed="false">
      <c r="A818" s="158"/>
      <c r="B818" s="161" t="s">
        <v>112</v>
      </c>
      <c r="C818" s="161" t="s">
        <v>113</v>
      </c>
      <c r="D818" s="162" t="s">
        <v>114</v>
      </c>
      <c r="E818" s="163" t="s">
        <v>115</v>
      </c>
      <c r="F818" s="164"/>
    </row>
    <row r="819" customFormat="false" ht="13.05" hidden="false" customHeight="true" outlineLevel="0" collapsed="false">
      <c r="A819" s="4"/>
      <c r="B819" s="199"/>
      <c r="C819" s="4"/>
      <c r="D819" s="68"/>
      <c r="E819" s="199"/>
      <c r="F819" s="135" t="n">
        <f aca="false">SUM(B819:E819)</f>
        <v>0</v>
      </c>
    </row>
    <row r="820" customFormat="false" ht="13.05" hidden="false" customHeight="true" outlineLevel="0" collapsed="false">
      <c r="A820" s="1" t="s">
        <v>266</v>
      </c>
      <c r="B820" s="191"/>
      <c r="C820" s="192"/>
      <c r="D820" s="193"/>
      <c r="E820" s="70"/>
      <c r="F820" s="102"/>
    </row>
    <row r="821" customFormat="false" ht="13.05" hidden="false" customHeight="true" outlineLevel="0" collapsed="false">
      <c r="A821" s="142" t="s">
        <v>13</v>
      </c>
      <c r="B821" s="142" t="s">
        <v>14</v>
      </c>
      <c r="C821" s="143" t="s">
        <v>9</v>
      </c>
      <c r="D821" s="144" t="s">
        <v>15</v>
      </c>
      <c r="E821" s="145" t="s">
        <v>16</v>
      </c>
      <c r="F821" s="146" t="s">
        <v>98</v>
      </c>
    </row>
    <row r="822" customFormat="false" ht="13.05" hidden="false" customHeight="true" outlineLevel="0" collapsed="false">
      <c r="A822" s="71" t="s">
        <v>117</v>
      </c>
      <c r="B822" s="71" t="s">
        <v>54</v>
      </c>
      <c r="C822" s="72" t="n">
        <v>1</v>
      </c>
      <c r="D822" s="74"/>
      <c r="E822" s="86" t="n">
        <f aca="false">D822*C822</f>
        <v>0</v>
      </c>
      <c r="F822" s="133"/>
    </row>
    <row r="823" customFormat="false" ht="13.05" hidden="false" customHeight="true" outlineLevel="0" collapsed="false">
      <c r="A823" s="71" t="s">
        <v>118</v>
      </c>
      <c r="B823" s="71" t="s">
        <v>83</v>
      </c>
      <c r="C823" s="72" t="n">
        <v>5</v>
      </c>
      <c r="D823" s="74"/>
      <c r="E823" s="86"/>
      <c r="F823" s="133"/>
    </row>
    <row r="824" customFormat="false" ht="13.05" hidden="false" customHeight="true" outlineLevel="0" collapsed="false">
      <c r="A824" s="71" t="s">
        <v>119</v>
      </c>
      <c r="B824" s="71" t="s">
        <v>83</v>
      </c>
      <c r="C824" s="72" t="n">
        <v>0</v>
      </c>
      <c r="D824" s="74"/>
      <c r="E824" s="86"/>
      <c r="F824" s="133"/>
    </row>
    <row r="825" customFormat="false" ht="13.05" hidden="false" customHeight="true" outlineLevel="0" collapsed="false">
      <c r="A825" s="71" t="s">
        <v>120</v>
      </c>
      <c r="B825" s="71" t="s">
        <v>5</v>
      </c>
      <c r="C825" s="72"/>
      <c r="D825" s="74" t="n">
        <f aca="false">E822</f>
        <v>0</v>
      </c>
      <c r="E825" s="86" t="n">
        <f aca="false">(D825*C825)/100</f>
        <v>0</v>
      </c>
      <c r="F825" s="133"/>
    </row>
    <row r="826" customFormat="false" ht="13.05" hidden="false" customHeight="true" outlineLevel="0" collapsed="false">
      <c r="A826" s="71" t="s">
        <v>267</v>
      </c>
      <c r="B826" s="71" t="s">
        <v>19</v>
      </c>
      <c r="C826" s="72" t="n">
        <v>120</v>
      </c>
      <c r="D826" s="74" t="n">
        <f aca="false">E825</f>
        <v>0</v>
      </c>
      <c r="E826" s="86" t="n">
        <f aca="false">IFERROR(D826/C826,0)</f>
        <v>0</v>
      </c>
      <c r="F826" s="133"/>
    </row>
    <row r="827" customFormat="false" ht="13.05" hidden="false" customHeight="true" outlineLevel="0" collapsed="false">
      <c r="A827" s="71" t="s">
        <v>121</v>
      </c>
      <c r="B827" s="71"/>
      <c r="C827" s="72"/>
      <c r="D827" s="74"/>
      <c r="E827" s="86" t="n">
        <f aca="false">E826</f>
        <v>0</v>
      </c>
      <c r="F827" s="133"/>
    </row>
    <row r="828" customFormat="false" ht="13.05" hidden="false" customHeight="true" outlineLevel="0" collapsed="false">
      <c r="A828" s="71" t="s">
        <v>122</v>
      </c>
      <c r="B828" s="71" t="s">
        <v>54</v>
      </c>
      <c r="C828" s="72" t="n">
        <v>1</v>
      </c>
      <c r="D828" s="74" t="n">
        <f aca="false">E827</f>
        <v>0</v>
      </c>
      <c r="E828" s="86" t="n">
        <f aca="false">ROUND(C828*D828,2)</f>
        <v>0</v>
      </c>
      <c r="F828" s="133"/>
    </row>
    <row r="829" customFormat="false" ht="13.05" hidden="false" customHeight="true" outlineLevel="0" collapsed="false">
      <c r="C829" s="97"/>
      <c r="D829" s="2" t="s">
        <v>32</v>
      </c>
      <c r="E829" s="3" t="n">
        <v>1</v>
      </c>
      <c r="F829" s="135" t="n">
        <f aca="false">E828</f>
        <v>0</v>
      </c>
    </row>
    <row r="830" customFormat="false" ht="13.05" hidden="false" customHeight="true" outlineLevel="0" collapsed="false">
      <c r="C830" s="97"/>
      <c r="F830" s="133"/>
    </row>
    <row r="831" customFormat="false" ht="13.05" hidden="false" customHeight="true" outlineLevel="0" collapsed="false">
      <c r="A831" s="1" t="s">
        <v>268</v>
      </c>
      <c r="C831" s="97"/>
      <c r="F831" s="133"/>
    </row>
    <row r="832" customFormat="false" ht="13.05" hidden="false" customHeight="true" outlineLevel="0" collapsed="false">
      <c r="A832" s="142" t="s">
        <v>13</v>
      </c>
      <c r="B832" s="142" t="s">
        <v>14</v>
      </c>
      <c r="C832" s="143" t="s">
        <v>9</v>
      </c>
      <c r="D832" s="144" t="s">
        <v>15</v>
      </c>
      <c r="E832" s="145" t="s">
        <v>16</v>
      </c>
      <c r="F832" s="146" t="s">
        <v>98</v>
      </c>
    </row>
    <row r="833" customFormat="false" ht="13.05" hidden="false" customHeight="true" outlineLevel="0" collapsed="false">
      <c r="A833" s="71" t="s">
        <v>124</v>
      </c>
      <c r="B833" s="71" t="s">
        <v>54</v>
      </c>
      <c r="C833" s="72" t="n">
        <v>1</v>
      </c>
      <c r="D833" s="74" t="n">
        <f aca="false">D822</f>
        <v>0</v>
      </c>
      <c r="E833" s="86" t="n">
        <f aca="false">D833*C833</f>
        <v>0</v>
      </c>
      <c r="F833" s="133"/>
    </row>
    <row r="834" customFormat="false" ht="13.05" hidden="false" customHeight="true" outlineLevel="0" collapsed="false">
      <c r="A834" s="71" t="s">
        <v>90</v>
      </c>
      <c r="B834" s="71" t="s">
        <v>5</v>
      </c>
      <c r="C834" s="72"/>
      <c r="D834" s="74"/>
      <c r="E834" s="86"/>
      <c r="F834" s="133"/>
    </row>
    <row r="835" customFormat="false" ht="13.05" hidden="false" customHeight="true" outlineLevel="0" collapsed="false">
      <c r="A835" s="71" t="s">
        <v>91</v>
      </c>
      <c r="B835" s="71" t="s">
        <v>24</v>
      </c>
      <c r="C835" s="140"/>
      <c r="D835" s="74"/>
      <c r="E835" s="86"/>
      <c r="F835" s="133"/>
    </row>
    <row r="836" customFormat="false" ht="13.05" hidden="false" customHeight="true" outlineLevel="0" collapsed="false">
      <c r="A836" s="71" t="s">
        <v>125</v>
      </c>
      <c r="B836" s="71" t="s">
        <v>24</v>
      </c>
      <c r="C836" s="195" t="n">
        <f aca="false">IFERROR(IF(C824&gt;=C823,C835,((((C835)-(E822-E825))*(((C823-C824)+1)/(2*(C823-C824))))+(E822-E825))),0)</f>
        <v>0</v>
      </c>
      <c r="D836" s="68"/>
      <c r="E836" s="86"/>
      <c r="F836" s="133"/>
    </row>
    <row r="837" customFormat="false" ht="13.05" hidden="false" customHeight="true" outlineLevel="0" collapsed="false">
      <c r="A837" s="71" t="s">
        <v>126</v>
      </c>
      <c r="B837" s="71" t="s">
        <v>24</v>
      </c>
      <c r="C837" s="72"/>
      <c r="D837" s="74" t="n">
        <f aca="false">C836*C834/12/100</f>
        <v>0</v>
      </c>
      <c r="E837" s="86" t="n">
        <f aca="false">D837</f>
        <v>0</v>
      </c>
      <c r="F837" s="133"/>
    </row>
    <row r="838" customFormat="false" ht="13.05" hidden="false" customHeight="true" outlineLevel="0" collapsed="false">
      <c r="A838" s="71" t="s">
        <v>121</v>
      </c>
      <c r="B838" s="71"/>
      <c r="C838" s="72"/>
      <c r="D838" s="74"/>
      <c r="E838" s="86" t="n">
        <f aca="false">E837</f>
        <v>0</v>
      </c>
      <c r="F838" s="133"/>
    </row>
    <row r="839" customFormat="false" ht="13.05" hidden="false" customHeight="true" outlineLevel="0" collapsed="false">
      <c r="A839" s="71" t="s">
        <v>122</v>
      </c>
      <c r="B839" s="71" t="s">
        <v>54</v>
      </c>
      <c r="C839" s="72" t="n">
        <v>1</v>
      </c>
      <c r="D839" s="74" t="n">
        <f aca="false">E838</f>
        <v>0</v>
      </c>
      <c r="E839" s="86" t="n">
        <f aca="false">ROUND(D839*C839,2)</f>
        <v>0</v>
      </c>
      <c r="F839" s="133"/>
    </row>
    <row r="840" customFormat="false" ht="13.05" hidden="false" customHeight="true" outlineLevel="0" collapsed="false">
      <c r="C840" s="97"/>
      <c r="D840" s="2" t="s">
        <v>32</v>
      </c>
      <c r="E840" s="3" t="n">
        <v>1</v>
      </c>
      <c r="F840" s="135" t="n">
        <f aca="false">E839</f>
        <v>0</v>
      </c>
    </row>
    <row r="841" customFormat="false" ht="13.05" hidden="false" customHeight="true" outlineLevel="0" collapsed="false">
      <c r="C841" s="97"/>
      <c r="F841" s="133"/>
    </row>
    <row r="842" customFormat="false" ht="13.05" hidden="false" customHeight="true" outlineLevel="0" collapsed="false">
      <c r="A842" s="1" t="s">
        <v>269</v>
      </c>
      <c r="C842" s="97"/>
      <c r="F842" s="133"/>
    </row>
    <row r="843" customFormat="false" ht="13.05" hidden="false" customHeight="true" outlineLevel="0" collapsed="false">
      <c r="A843" s="142" t="s">
        <v>13</v>
      </c>
      <c r="B843" s="142" t="s">
        <v>14</v>
      </c>
      <c r="C843" s="143" t="s">
        <v>9</v>
      </c>
      <c r="D843" s="144" t="s">
        <v>15</v>
      </c>
      <c r="E843" s="145" t="s">
        <v>16</v>
      </c>
      <c r="F843" s="146" t="s">
        <v>98</v>
      </c>
    </row>
    <row r="844" customFormat="false" ht="13.05" hidden="false" customHeight="true" outlineLevel="0" collapsed="false">
      <c r="A844" s="71" t="s">
        <v>128</v>
      </c>
      <c r="B844" s="71" t="s">
        <v>54</v>
      </c>
      <c r="C844" s="72" t="n">
        <v>1</v>
      </c>
      <c r="D844" s="74" t="n">
        <f aca="false">D822*0.01</f>
        <v>0</v>
      </c>
      <c r="E844" s="86" t="n">
        <f aca="false">D844*C844</f>
        <v>0</v>
      </c>
      <c r="F844" s="133"/>
    </row>
    <row r="845" customFormat="false" ht="13.05" hidden="false" customHeight="true" outlineLevel="0" collapsed="false">
      <c r="A845" s="71" t="s">
        <v>129</v>
      </c>
      <c r="B845" s="71" t="s">
        <v>54</v>
      </c>
      <c r="C845" s="72" t="n">
        <v>1</v>
      </c>
      <c r="D845" s="74"/>
      <c r="E845" s="86" t="n">
        <f aca="false">D845*C845</f>
        <v>0</v>
      </c>
      <c r="F845" s="133"/>
    </row>
    <row r="846" customFormat="false" ht="13.05" hidden="false" customHeight="true" outlineLevel="0" collapsed="false">
      <c r="A846" s="71" t="s">
        <v>130</v>
      </c>
      <c r="B846" s="71" t="s">
        <v>54</v>
      </c>
      <c r="C846" s="72" t="n">
        <v>1</v>
      </c>
      <c r="D846" s="74"/>
      <c r="E846" s="86" t="n">
        <f aca="false">D846*C846</f>
        <v>0</v>
      </c>
      <c r="F846" s="133"/>
    </row>
    <row r="847" customFormat="false" ht="13.05" hidden="false" customHeight="true" outlineLevel="0" collapsed="false">
      <c r="A847" s="71" t="s">
        <v>131</v>
      </c>
      <c r="B847" s="71" t="s">
        <v>19</v>
      </c>
      <c r="C847" s="72" t="n">
        <v>12</v>
      </c>
      <c r="D847" s="74" t="n">
        <f aca="false">E844+E845+E846</f>
        <v>0</v>
      </c>
      <c r="E847" s="86" t="n">
        <f aca="false">ROUND(D847/C847,2)</f>
        <v>0</v>
      </c>
      <c r="F847" s="133"/>
    </row>
    <row r="848" customFormat="false" ht="13.05" hidden="false" customHeight="true" outlineLevel="0" collapsed="false">
      <c r="C848" s="97"/>
      <c r="D848" s="2" t="s">
        <v>32</v>
      </c>
      <c r="E848" s="3" t="n">
        <v>1</v>
      </c>
      <c r="F848" s="135" t="n">
        <f aca="false">E847</f>
        <v>0</v>
      </c>
    </row>
    <row r="849" customFormat="false" ht="13.05" hidden="false" customHeight="true" outlineLevel="0" collapsed="false">
      <c r="C849" s="97"/>
      <c r="F849" s="133"/>
    </row>
    <row r="850" customFormat="false" ht="13.05" hidden="false" customHeight="true" outlineLevel="0" collapsed="false">
      <c r="A850" s="4"/>
      <c r="C850" s="97"/>
      <c r="F850" s="133"/>
    </row>
    <row r="851" customFormat="false" ht="13.05" hidden="false" customHeight="true" outlineLevel="0" collapsed="false">
      <c r="A851" s="141" t="s">
        <v>211</v>
      </c>
      <c r="B851" s="211" t="n">
        <v>1000</v>
      </c>
      <c r="C851" s="97"/>
      <c r="F851" s="133"/>
    </row>
    <row r="852" customFormat="false" ht="13.05" hidden="false" customHeight="true" outlineLevel="0" collapsed="false">
      <c r="A852" s="1" t="s">
        <v>270</v>
      </c>
      <c r="C852" s="97"/>
      <c r="F852" s="133"/>
    </row>
    <row r="853" customFormat="false" ht="13.05" hidden="false" customHeight="true" outlineLevel="0" collapsed="false">
      <c r="A853" s="142" t="s">
        <v>13</v>
      </c>
      <c r="B853" s="142" t="s">
        <v>14</v>
      </c>
      <c r="C853" s="143" t="s">
        <v>97</v>
      </c>
      <c r="D853" s="144" t="s">
        <v>15</v>
      </c>
      <c r="E853" s="145" t="s">
        <v>16</v>
      </c>
      <c r="F853" s="146" t="s">
        <v>98</v>
      </c>
    </row>
    <row r="854" customFormat="false" ht="13.05" hidden="false" customHeight="true" outlineLevel="0" collapsed="false">
      <c r="A854" s="71" t="s">
        <v>213</v>
      </c>
      <c r="B854" s="71" t="s">
        <v>214</v>
      </c>
      <c r="C854" s="72"/>
      <c r="D854" s="74"/>
      <c r="E854" s="86"/>
      <c r="F854" s="133"/>
    </row>
    <row r="855" customFormat="false" ht="13.05" hidden="false" customHeight="true" outlineLevel="0" collapsed="false">
      <c r="A855" s="71" t="s">
        <v>134</v>
      </c>
      <c r="B855" s="71" t="s">
        <v>157</v>
      </c>
      <c r="C855" s="132"/>
      <c r="D855" s="74" t="e">
        <f aca="false">D854/C854</f>
        <v>#DIV/0!</v>
      </c>
      <c r="E855" s="86" t="e">
        <f aca="false">D855*C855</f>
        <v>#DIV/0!</v>
      </c>
      <c r="F855" s="133"/>
    </row>
    <row r="856" customFormat="false" ht="13.05" hidden="false" customHeight="true" outlineLevel="0" collapsed="false">
      <c r="A856" s="71" t="s">
        <v>215</v>
      </c>
      <c r="B856" s="71" t="s">
        <v>216</v>
      </c>
      <c r="C856" s="72"/>
      <c r="D856" s="74"/>
      <c r="E856" s="86"/>
      <c r="F856" s="133"/>
    </row>
    <row r="857" customFormat="false" ht="13.05" hidden="false" customHeight="true" outlineLevel="0" collapsed="false">
      <c r="A857" s="71" t="s">
        <v>137</v>
      </c>
      <c r="B857" s="71" t="s">
        <v>157</v>
      </c>
      <c r="C857" s="132"/>
      <c r="D857" s="74" t="n">
        <f aca="false">D856*C856/1000</f>
        <v>0</v>
      </c>
      <c r="E857" s="86" t="n">
        <f aca="false">C857*D857</f>
        <v>0</v>
      </c>
      <c r="F857" s="133"/>
    </row>
    <row r="858" customFormat="false" ht="13.05" hidden="false" customHeight="true" outlineLevel="0" collapsed="false">
      <c r="A858" s="71" t="s">
        <v>217</v>
      </c>
      <c r="B858" s="71" t="s">
        <v>216</v>
      </c>
      <c r="C858" s="72"/>
      <c r="D858" s="74"/>
      <c r="E858" s="86"/>
      <c r="F858" s="133"/>
    </row>
    <row r="859" customFormat="false" ht="13.05" hidden="false" customHeight="true" outlineLevel="0" collapsed="false">
      <c r="A859" s="71" t="s">
        <v>139</v>
      </c>
      <c r="B859" s="71" t="s">
        <v>157</v>
      </c>
      <c r="C859" s="132"/>
      <c r="D859" s="74" t="n">
        <f aca="false">D858*C858/1000</f>
        <v>0</v>
      </c>
      <c r="E859" s="86" t="n">
        <f aca="false">D859*C859</f>
        <v>0</v>
      </c>
      <c r="F859" s="133"/>
    </row>
    <row r="860" customFormat="false" ht="13.05" hidden="false" customHeight="true" outlineLevel="0" collapsed="false">
      <c r="A860" s="71" t="s">
        <v>218</v>
      </c>
      <c r="B860" s="71" t="s">
        <v>216</v>
      </c>
      <c r="C860" s="215"/>
      <c r="D860" s="74"/>
      <c r="E860" s="86"/>
      <c r="F860" s="133"/>
    </row>
    <row r="861" customFormat="false" ht="13.05" hidden="false" customHeight="true" outlineLevel="0" collapsed="false">
      <c r="A861" s="71" t="s">
        <v>141</v>
      </c>
      <c r="B861" s="71" t="s">
        <v>157</v>
      </c>
      <c r="C861" s="132"/>
      <c r="D861" s="74" t="n">
        <v>0</v>
      </c>
      <c r="E861" s="86" t="n">
        <v>0</v>
      </c>
      <c r="F861" s="133"/>
    </row>
    <row r="862" customFormat="false" ht="13.05" hidden="false" customHeight="true" outlineLevel="0" collapsed="false">
      <c r="A862" s="71" t="s">
        <v>219</v>
      </c>
      <c r="B862" s="71" t="s">
        <v>220</v>
      </c>
      <c r="C862" s="72"/>
      <c r="D862" s="74"/>
      <c r="E862" s="86"/>
      <c r="F862" s="133"/>
    </row>
    <row r="863" customFormat="false" ht="13.05" hidden="false" customHeight="true" outlineLevel="0" collapsed="false">
      <c r="A863" s="71" t="s">
        <v>144</v>
      </c>
      <c r="B863" s="71" t="s">
        <v>157</v>
      </c>
      <c r="C863" s="132"/>
      <c r="D863" s="74" t="n">
        <f aca="false">D862*C862/1000</f>
        <v>0</v>
      </c>
      <c r="E863" s="86" t="n">
        <f aca="false">D863*C863</f>
        <v>0</v>
      </c>
      <c r="F863" s="133"/>
    </row>
    <row r="864" customFormat="false" ht="13.05" hidden="false" customHeight="true" outlineLevel="0" collapsed="false">
      <c r="A864" s="141" t="s">
        <v>221</v>
      </c>
      <c r="B864" s="141" t="s">
        <v>222</v>
      </c>
      <c r="C864" s="4"/>
      <c r="D864" s="216" t="e">
        <f aca="false">ROUND(D855+D857+D859+D861+D863,2)</f>
        <v>#DIV/0!</v>
      </c>
      <c r="F864" s="133"/>
    </row>
    <row r="865" customFormat="false" ht="13.05" hidden="false" customHeight="true" outlineLevel="0" collapsed="false">
      <c r="C865" s="97"/>
      <c r="E865" s="3" t="s">
        <v>98</v>
      </c>
      <c r="F865" s="135" t="e">
        <f aca="false">D864*B851</f>
        <v>#DIV/0!</v>
      </c>
    </row>
    <row r="866" customFormat="false" ht="13.05" hidden="false" customHeight="true" outlineLevel="0" collapsed="false">
      <c r="C866" s="97"/>
      <c r="F866" s="133"/>
    </row>
    <row r="867" customFormat="false" ht="13.05" hidden="false" customHeight="true" outlineLevel="0" collapsed="false">
      <c r="A867" s="1" t="s">
        <v>271</v>
      </c>
      <c r="C867" s="97"/>
      <c r="F867" s="133"/>
    </row>
    <row r="868" customFormat="false" ht="13.05" hidden="false" customHeight="true" outlineLevel="0" collapsed="false">
      <c r="A868" s="142" t="s">
        <v>13</v>
      </c>
      <c r="B868" s="142" t="s">
        <v>14</v>
      </c>
      <c r="C868" s="143" t="s">
        <v>9</v>
      </c>
      <c r="D868" s="144" t="s">
        <v>15</v>
      </c>
      <c r="E868" s="145" t="s">
        <v>16</v>
      </c>
      <c r="F868" s="146" t="s">
        <v>98</v>
      </c>
    </row>
    <row r="869" customFormat="false" ht="13.05" hidden="false" customHeight="true" outlineLevel="0" collapsed="false">
      <c r="A869" s="71" t="s">
        <v>148</v>
      </c>
      <c r="B869" s="71" t="s">
        <v>222</v>
      </c>
      <c r="C869" s="132" t="n">
        <f aca="false">B851</f>
        <v>1000</v>
      </c>
      <c r="D869" s="74"/>
      <c r="E869" s="86" t="n">
        <f aca="false">D869*C869</f>
        <v>0</v>
      </c>
      <c r="F869" s="133"/>
    </row>
    <row r="870" customFormat="false" ht="13.05" hidden="false" customHeight="true" outlineLevel="0" collapsed="false">
      <c r="C870" s="97"/>
      <c r="E870" s="3" t="s">
        <v>98</v>
      </c>
      <c r="F870" s="135" t="n">
        <f aca="false">E869</f>
        <v>0</v>
      </c>
    </row>
    <row r="871" customFormat="false" ht="13.05" hidden="false" customHeight="true" outlineLevel="0" collapsed="false">
      <c r="C871" s="97"/>
      <c r="F871" s="133"/>
    </row>
    <row r="872" customFormat="false" ht="13.05" hidden="false" customHeight="true" outlineLevel="0" collapsed="false">
      <c r="A872" s="1" t="s">
        <v>272</v>
      </c>
      <c r="C872" s="97"/>
      <c r="F872" s="133"/>
    </row>
    <row r="873" customFormat="false" ht="13.05" hidden="false" customHeight="true" outlineLevel="0" collapsed="false">
      <c r="A873" s="142" t="s">
        <v>13</v>
      </c>
      <c r="B873" s="142" t="s">
        <v>14</v>
      </c>
      <c r="C873" s="143" t="s">
        <v>9</v>
      </c>
      <c r="D873" s="144" t="s">
        <v>15</v>
      </c>
      <c r="E873" s="145" t="s">
        <v>16</v>
      </c>
      <c r="F873" s="146" t="s">
        <v>98</v>
      </c>
    </row>
    <row r="874" customFormat="false" ht="13.05" hidden="false" customHeight="true" outlineLevel="0" collapsed="false">
      <c r="A874" s="71" t="s">
        <v>159</v>
      </c>
      <c r="B874" s="71" t="s">
        <v>54</v>
      </c>
      <c r="C874" s="72" t="n">
        <v>6</v>
      </c>
      <c r="D874" s="74"/>
      <c r="E874" s="86" t="n">
        <f aca="false">C874*D874</f>
        <v>0</v>
      </c>
      <c r="F874" s="133"/>
    </row>
    <row r="875" customFormat="false" ht="13.05" hidden="false" customHeight="true" outlineLevel="0" collapsed="false">
      <c r="A875" s="71" t="s">
        <v>152</v>
      </c>
      <c r="B875" s="71" t="s">
        <v>54</v>
      </c>
      <c r="C875" s="72" t="n">
        <v>2</v>
      </c>
      <c r="D875" s="74"/>
      <c r="E875" s="86"/>
      <c r="F875" s="133"/>
    </row>
    <row r="876" customFormat="false" ht="13.05" hidden="false" customHeight="true" outlineLevel="0" collapsed="false">
      <c r="A876" s="71" t="s">
        <v>153</v>
      </c>
      <c r="B876" s="71" t="s">
        <v>54</v>
      </c>
      <c r="C876" s="72" t="n">
        <v>12</v>
      </c>
      <c r="D876" s="74"/>
      <c r="E876" s="86" t="n">
        <f aca="false">D876*C876</f>
        <v>0</v>
      </c>
      <c r="F876" s="133"/>
    </row>
    <row r="877" customFormat="false" ht="13.05" hidden="false" customHeight="true" outlineLevel="0" collapsed="false">
      <c r="A877" s="71" t="s">
        <v>154</v>
      </c>
      <c r="B877" s="71" t="s">
        <v>225</v>
      </c>
      <c r="C877" s="72" t="n">
        <v>70000</v>
      </c>
      <c r="D877" s="74" t="n">
        <f aca="false">E874+E876</f>
        <v>0</v>
      </c>
      <c r="E877" s="86" t="n">
        <f aca="false">D877/C877</f>
        <v>0</v>
      </c>
      <c r="F877" s="133"/>
    </row>
    <row r="878" customFormat="false" ht="13.05" hidden="false" customHeight="true" outlineLevel="0" collapsed="false">
      <c r="A878" s="71" t="s">
        <v>156</v>
      </c>
      <c r="B878" s="71" t="s">
        <v>157</v>
      </c>
      <c r="C878" s="132" t="n">
        <f aca="false">C869</f>
        <v>1000</v>
      </c>
      <c r="D878" s="74" t="n">
        <f aca="false">E877</f>
        <v>0</v>
      </c>
      <c r="E878" s="86" t="n">
        <f aca="false">ROUND(D878*C878,2)</f>
        <v>0</v>
      </c>
      <c r="F878" s="133"/>
    </row>
    <row r="879" customFormat="false" ht="13.05" hidden="false" customHeight="true" outlineLevel="0" collapsed="false">
      <c r="C879" s="97"/>
      <c r="E879" s="3" t="s">
        <v>98</v>
      </c>
      <c r="F879" s="135" t="n">
        <f aca="false">E878</f>
        <v>0</v>
      </c>
    </row>
    <row r="880" customFormat="false" ht="13.05" hidden="false" customHeight="true" outlineLevel="0" collapsed="false">
      <c r="C880" s="97"/>
      <c r="F880" s="133"/>
    </row>
    <row r="881" customFormat="false" ht="13.05" hidden="false" customHeight="true" outlineLevel="0" collapsed="false">
      <c r="A881" s="169" t="s">
        <v>107</v>
      </c>
      <c r="B881" s="142" t="s">
        <v>14</v>
      </c>
      <c r="C881" s="143" t="n">
        <v>7</v>
      </c>
      <c r="D881" s="170"/>
      <c r="E881" s="145" t="e">
        <f aca="false">F879+F870+F865+F848+F840+F829+F819</f>
        <v>#DIV/0!</v>
      </c>
      <c r="F881" s="146" t="e">
        <f aca="false">ROUND(E881*C881,2)</f>
        <v>#DIV/0!</v>
      </c>
    </row>
    <row r="882" customFormat="false" ht="13.05" hidden="false" customHeight="true" outlineLevel="0" collapsed="false">
      <c r="C882" s="97"/>
      <c r="F882" s="133"/>
    </row>
    <row r="883" customFormat="false" ht="16.75" hidden="false" customHeight="true" outlineLevel="0" collapsed="false">
      <c r="A883" s="171" t="s">
        <v>273</v>
      </c>
      <c r="B883" s="171"/>
      <c r="C883" s="171"/>
      <c r="D883" s="171"/>
      <c r="E883" s="171"/>
      <c r="F883" s="172" t="e">
        <f aca="false">F881</f>
        <v>#DIV/0!</v>
      </c>
    </row>
    <row r="884" customFormat="false" ht="13.05" hidden="false" customHeight="true" outlineLevel="0" collapsed="false">
      <c r="C884" s="97"/>
      <c r="F884" s="133"/>
    </row>
    <row r="885" customFormat="false" ht="15.5" hidden="false" customHeight="true" outlineLevel="0" collapsed="false">
      <c r="A885" s="217" t="s">
        <v>274</v>
      </c>
      <c r="B885" s="217"/>
      <c r="C885" s="217"/>
      <c r="D885" s="218"/>
      <c r="E885" s="219"/>
      <c r="F885" s="220" t="e">
        <f aca="false">F883+F815+F728+F660+F582+F504+F417+F337+F260</f>
        <v>#DIV/0!</v>
      </c>
    </row>
    <row r="886" customFormat="false" ht="13.05" hidden="false" customHeight="true" outlineLevel="0" collapsed="false">
      <c r="C886" s="97"/>
      <c r="F886" s="133"/>
    </row>
    <row r="887" customFormat="false" ht="19.9" hidden="false" customHeight="true" outlineLevel="0" collapsed="false">
      <c r="A887" s="214" t="s">
        <v>275</v>
      </c>
      <c r="B887" s="221"/>
      <c r="C887" s="221"/>
      <c r="D887" s="222"/>
      <c r="E887" s="223"/>
      <c r="F887" s="224"/>
    </row>
    <row r="888" customFormat="false" ht="13.05" hidden="false" customHeight="true" outlineLevel="0" collapsed="false">
      <c r="A888" s="23"/>
      <c r="B888" s="225"/>
      <c r="C888" s="225"/>
      <c r="D888" s="226"/>
      <c r="E888" s="227"/>
      <c r="F888" s="133"/>
    </row>
    <row r="889" customFormat="false" ht="27.35" hidden="false" customHeight="true" outlineLevel="0" collapsed="false">
      <c r="A889" s="228" t="s">
        <v>13</v>
      </c>
      <c r="B889" s="229" t="s">
        <v>15</v>
      </c>
      <c r="C889" s="230" t="s">
        <v>276</v>
      </c>
      <c r="D889" s="231" t="s">
        <v>277</v>
      </c>
      <c r="E889" s="232" t="s">
        <v>278</v>
      </c>
      <c r="F889" s="146" t="s">
        <v>98</v>
      </c>
    </row>
    <row r="890" customFormat="false" ht="13.05" hidden="false" customHeight="true" outlineLevel="0" collapsed="false">
      <c r="A890" s="233" t="s">
        <v>279</v>
      </c>
      <c r="B890" s="234"/>
      <c r="C890" s="235"/>
      <c r="D890" s="236" t="n">
        <v>30</v>
      </c>
      <c r="E890" s="237" t="e">
        <f aca="false">ROUND(B890/C890*(D890),2)</f>
        <v>#DIV/0!</v>
      </c>
      <c r="F890" s="133"/>
    </row>
    <row r="891" customFormat="false" ht="13.05" hidden="false" customHeight="true" outlineLevel="0" collapsed="false">
      <c r="A891" s="233" t="s">
        <v>280</v>
      </c>
      <c r="B891" s="234"/>
      <c r="C891" s="235"/>
      <c r="D891" s="236" t="n">
        <v>50</v>
      </c>
      <c r="E891" s="237" t="e">
        <f aca="false">ROUND(B891/C891*(D891),2)</f>
        <v>#DIV/0!</v>
      </c>
      <c r="F891" s="133"/>
    </row>
    <row r="892" customFormat="false" ht="13.05" hidden="false" customHeight="true" outlineLevel="0" collapsed="false">
      <c r="A892" s="233" t="s">
        <v>281</v>
      </c>
      <c r="B892" s="234"/>
      <c r="C892" s="235"/>
      <c r="D892" s="236" t="n">
        <v>30</v>
      </c>
      <c r="E892" s="237" t="e">
        <f aca="false">ROUND(B892/C892*(D892),2)</f>
        <v>#DIV/0!</v>
      </c>
      <c r="F892" s="133"/>
    </row>
    <row r="893" customFormat="false" ht="13.05" hidden="false" customHeight="true" outlineLevel="0" collapsed="false">
      <c r="A893" s="233" t="s">
        <v>282</v>
      </c>
      <c r="B893" s="234"/>
      <c r="C893" s="235"/>
      <c r="D893" s="236" t="n">
        <v>40</v>
      </c>
      <c r="E893" s="237" t="e">
        <f aca="false">ROUND(B893/C893*(D893),2)</f>
        <v>#DIV/0!</v>
      </c>
      <c r="F893" s="133"/>
    </row>
    <row r="894" customFormat="false" ht="13.05" hidden="false" customHeight="true" outlineLevel="0" collapsed="false">
      <c r="A894" s="233" t="s">
        <v>283</v>
      </c>
      <c r="B894" s="234"/>
      <c r="C894" s="235"/>
      <c r="D894" s="236" t="n">
        <v>50</v>
      </c>
      <c r="E894" s="237" t="e">
        <f aca="false">ROUND(B894/C894*(D894),2)</f>
        <v>#DIV/0!</v>
      </c>
      <c r="F894" s="133"/>
    </row>
    <row r="895" customFormat="false" ht="13.05" hidden="false" customHeight="true" outlineLevel="0" collapsed="false">
      <c r="A895" s="238" t="s">
        <v>284</v>
      </c>
      <c r="B895" s="239"/>
      <c r="C895" s="235"/>
      <c r="D895" s="236" t="n">
        <v>44000</v>
      </c>
      <c r="E895" s="237" t="e">
        <f aca="false">ROUND(B895/C895*(D895),2)</f>
        <v>#DIV/0!</v>
      </c>
      <c r="F895" s="240"/>
    </row>
    <row r="896" customFormat="false" ht="13.05" hidden="false" customHeight="true" outlineLevel="0" collapsed="false">
      <c r="A896" s="238" t="s">
        <v>285</v>
      </c>
      <c r="B896" s="191"/>
      <c r="C896" s="72"/>
      <c r="D896" s="236" t="n">
        <v>70</v>
      </c>
      <c r="E896" s="237" t="e">
        <f aca="false">ROUND(B896/C896*(D896),2)</f>
        <v>#DIV/0!</v>
      </c>
      <c r="F896" s="240"/>
    </row>
    <row r="897" customFormat="false" ht="13.05" hidden="false" customHeight="true" outlineLevel="0" collapsed="false">
      <c r="A897" s="238" t="s">
        <v>286</v>
      </c>
      <c r="B897" s="239"/>
      <c r="C897" s="235"/>
      <c r="D897" s="236" t="n">
        <v>70</v>
      </c>
      <c r="E897" s="237" t="e">
        <f aca="false">ROUND(B897/C897*(D897),2)</f>
        <v>#DIV/0!</v>
      </c>
      <c r="F897" s="240"/>
    </row>
    <row r="898" customFormat="false" ht="13.05" hidden="true" customHeight="true" outlineLevel="0" collapsed="false">
      <c r="A898" s="241"/>
      <c r="B898" s="239"/>
      <c r="C898" s="235"/>
      <c r="D898" s="236"/>
      <c r="E898" s="237"/>
      <c r="F898" s="240"/>
    </row>
    <row r="899" customFormat="false" ht="13.05" hidden="false" customHeight="true" outlineLevel="0" collapsed="false">
      <c r="A899" s="242" t="s">
        <v>287</v>
      </c>
      <c r="B899" s="243"/>
      <c r="C899" s="243"/>
      <c r="D899" s="244" t="s">
        <v>288</v>
      </c>
      <c r="E899" s="245"/>
      <c r="F899" s="135" t="e">
        <f aca="false">SUM(E890:E898)</f>
        <v>#DIV/0!</v>
      </c>
    </row>
    <row r="900" customFormat="false" ht="13.05" hidden="false" customHeight="true" outlineLevel="0" collapsed="false">
      <c r="A900" s="246"/>
      <c r="B900" s="246"/>
      <c r="C900" s="246"/>
      <c r="D900" s="247"/>
      <c r="E900" s="248"/>
      <c r="F900" s="121"/>
    </row>
    <row r="901" customFormat="false" ht="16.15" hidden="false" customHeight="true" outlineLevel="0" collapsed="false">
      <c r="A901" s="249" t="s">
        <v>289</v>
      </c>
      <c r="B901" s="249"/>
      <c r="C901" s="249"/>
      <c r="D901" s="250"/>
      <c r="E901" s="251"/>
      <c r="F901" s="251" t="e">
        <f aca="false">F899</f>
        <v>#DIV/0!</v>
      </c>
    </row>
    <row r="902" customFormat="false" ht="13.05" hidden="false" customHeight="true" outlineLevel="0" collapsed="false">
      <c r="F902" s="70"/>
    </row>
    <row r="903" customFormat="false" ht="13.05" hidden="false" customHeight="true" outlineLevel="0" collapsed="false">
      <c r="A903" s="23"/>
      <c r="F903" s="133"/>
    </row>
    <row r="904" customFormat="false" ht="19.25" hidden="false" customHeight="true" outlineLevel="0" collapsed="false">
      <c r="A904" s="252" t="s">
        <v>290</v>
      </c>
      <c r="B904" s="252"/>
      <c r="C904" s="252"/>
      <c r="D904" s="253"/>
      <c r="E904" s="254"/>
      <c r="F904" s="255" t="e">
        <f aca="false">F901+F885+F216+F187+F158</f>
        <v>#DIV/0!</v>
      </c>
    </row>
    <row r="905" customFormat="false" ht="17.4" hidden="false" customHeight="true" outlineLevel="0" collapsed="false">
      <c r="F905" s="70"/>
    </row>
    <row r="906" customFormat="false" ht="17.4" hidden="false" customHeight="true" outlineLevel="0" collapsed="false">
      <c r="A906" s="23" t="s">
        <v>291</v>
      </c>
      <c r="F906" s="70"/>
    </row>
    <row r="907" customFormat="false" ht="17.4" hidden="false" customHeight="true" outlineLevel="0" collapsed="false">
      <c r="F907" s="70"/>
    </row>
    <row r="908" customFormat="false" ht="17.4" hidden="false" customHeight="true" outlineLevel="0" collapsed="false">
      <c r="A908" s="59" t="s">
        <v>13</v>
      </c>
      <c r="B908" s="60" t="s">
        <v>14</v>
      </c>
      <c r="C908" s="60" t="s">
        <v>9</v>
      </c>
      <c r="D908" s="61" t="s">
        <v>15</v>
      </c>
      <c r="E908" s="62" t="s">
        <v>16</v>
      </c>
      <c r="F908" s="146" t="s">
        <v>17</v>
      </c>
    </row>
    <row r="909" customFormat="false" ht="17.4" hidden="false" customHeight="true" outlineLevel="0" collapsed="false">
      <c r="A909" s="66" t="s">
        <v>292</v>
      </c>
      <c r="B909" s="67" t="s">
        <v>5</v>
      </c>
      <c r="C909" s="256"/>
      <c r="D909" s="118" t="e">
        <f aca="false">F904</f>
        <v>#DIV/0!</v>
      </c>
      <c r="E909" s="69" t="e">
        <f aca="false">ROUND(C909*D909/100,2)</f>
        <v>#DIV/0!</v>
      </c>
      <c r="F909" s="70"/>
    </row>
    <row r="910" customFormat="false" ht="17.4" hidden="false" customHeight="true" outlineLevel="0" collapsed="false">
      <c r="F910" s="135" t="e">
        <f aca="false">+E909</f>
        <v>#DIV/0!</v>
      </c>
    </row>
    <row r="911" customFormat="false" ht="17.4" hidden="false" customHeight="true" outlineLevel="0" collapsed="false">
      <c r="F911" s="70"/>
    </row>
    <row r="912" customFormat="false" ht="17.4" hidden="false" customHeight="true" outlineLevel="0" collapsed="false">
      <c r="A912" s="249" t="s">
        <v>293</v>
      </c>
      <c r="B912" s="249"/>
      <c r="C912" s="249"/>
      <c r="D912" s="250"/>
      <c r="E912" s="251"/>
      <c r="F912" s="251" t="e">
        <f aca="false">F910</f>
        <v>#DIV/0!</v>
      </c>
    </row>
    <row r="913" customFormat="false" ht="17.4" hidden="false" customHeight="true" outlineLevel="0" collapsed="false">
      <c r="A913" s="23"/>
      <c r="B913" s="23"/>
      <c r="C913" s="23"/>
      <c r="D913" s="84"/>
      <c r="E913" s="257"/>
      <c r="F913" s="102"/>
    </row>
    <row r="914" customFormat="false" ht="17.4" hidden="false" customHeight="true" outlineLevel="0" collapsed="false">
      <c r="C914" s="258"/>
      <c r="F914" s="70"/>
    </row>
    <row r="915" customFormat="false" ht="17.4" hidden="false" customHeight="true" outlineLevel="0" collapsed="false">
      <c r="A915" s="103" t="s">
        <v>294</v>
      </c>
      <c r="B915" s="259"/>
      <c r="C915" s="259"/>
      <c r="D915" s="260"/>
      <c r="E915" s="261"/>
      <c r="F915" s="262" t="e">
        <f aca="false">F904+F912</f>
        <v>#DIV/0!</v>
      </c>
    </row>
    <row r="916" customFormat="false" ht="17.4" hidden="false" customHeight="true" outlineLevel="0" collapsed="false">
      <c r="A916" s="23"/>
      <c r="F916" s="113"/>
    </row>
    <row r="917" customFormat="false" ht="17.4" hidden="false" customHeight="true" outlineLevel="0" collapsed="false">
      <c r="A917" s="23"/>
      <c r="D917" s="2" t="s">
        <v>295</v>
      </c>
      <c r="E917" s="2"/>
      <c r="F917" s="2"/>
    </row>
    <row r="918" customFormat="false" ht="13.05" hidden="false" customHeight="true" outlineLevel="0" collapsed="false">
      <c r="A918" s="23"/>
      <c r="E918" s="2"/>
      <c r="F918" s="2"/>
    </row>
    <row r="919" customFormat="false" ht="13.05" hidden="false" customHeight="true" outlineLevel="0" collapsed="false">
      <c r="A919" s="263"/>
      <c r="B919" s="263"/>
      <c r="C919" s="263"/>
      <c r="D919" s="263"/>
      <c r="E919" s="263"/>
      <c r="F919" s="263"/>
    </row>
    <row r="920" customFormat="false" ht="13.05" hidden="false" customHeight="true" outlineLevel="0" collapsed="false">
      <c r="A920" s="263"/>
      <c r="B920" s="263"/>
      <c r="C920" s="263"/>
      <c r="D920" s="263"/>
      <c r="E920" s="263"/>
      <c r="F920" s="263"/>
    </row>
    <row r="921" customFormat="false" ht="13.05" hidden="false" customHeight="true" outlineLevel="0" collapsed="false">
      <c r="A921" s="263"/>
      <c r="B921" s="263"/>
      <c r="C921" s="263"/>
      <c r="D921" s="263"/>
      <c r="E921" s="263"/>
      <c r="F921" s="263"/>
    </row>
    <row r="928" customFormat="false" ht="13.05" hidden="false" customHeight="true" outlineLevel="0" collapsed="false">
      <c r="D928" s="56"/>
      <c r="E928" s="113"/>
      <c r="F928" s="113"/>
    </row>
    <row r="1048555" customFormat="false" ht="12.8" hidden="false" customHeight="true" outlineLevel="0" collapsed="false"/>
    <row r="1048556" customFormat="false" ht="12.8" hidden="false" customHeight="true" outlineLevel="0" collapsed="false"/>
    <row r="1048557" customFormat="false" ht="12.8" hidden="false" customHeight="true" outlineLevel="0" collapsed="false"/>
    <row r="1048558" customFormat="false" ht="12.8" hidden="false" customHeight="true" outlineLevel="0" collapsed="false"/>
    <row r="1048559" customFormat="false" ht="12.8" hidden="false" customHeight="true" outlineLevel="0" collapsed="false"/>
    <row r="1048560" customFormat="false" ht="12.8" hidden="false" customHeight="true" outlineLevel="0" collapsed="false"/>
    <row r="1048561" customFormat="false" ht="12.8" hidden="false" customHeight="true" outlineLevel="0" collapsed="false"/>
    <row r="1048562" customFormat="false" ht="12.8" hidden="false" customHeight="true" outlineLevel="0" collapsed="false"/>
    <row r="1048563" customFormat="false" ht="12.8" hidden="false" customHeight="true" outlineLevel="0" collapsed="false"/>
    <row r="1048564" customFormat="false" ht="12.8" hidden="false" customHeight="true" outlineLevel="0" collapsed="false"/>
    <row r="1048565" customFormat="false" ht="12.8" hidden="false" customHeight="true" outlineLevel="0" collapsed="false"/>
    <row r="1048566" customFormat="false" ht="12.8" hidden="false" customHeight="true" outlineLevel="0" collapsed="false"/>
    <row r="1048567" customFormat="false" ht="12.8" hidden="false" customHeight="true" outlineLevel="0" collapsed="false"/>
    <row r="1048568" customFormat="false" ht="12.8" hidden="false" customHeight="true" outlineLevel="0" collapsed="false"/>
    <row r="1048569" customFormat="false" ht="12.8" hidden="false" customHeight="true" outlineLevel="0" collapsed="false"/>
    <row r="1048570" customFormat="false" ht="12.8" hidden="false" customHeight="true" outlineLevel="0" collapsed="false"/>
    <row r="1048571" customFormat="false" ht="12.8" hidden="false" customHeight="true" outlineLevel="0" collapsed="false"/>
    <row r="1048572" customFormat="false" ht="12.8" hidden="false" customHeight="true" outlineLevel="0" collapsed="false"/>
    <row r="1048573" customFormat="false" ht="12.8" hidden="false" customHeight="true" outlineLevel="0" collapsed="false"/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/>
  </sheetData>
  <mergeCells count="32">
    <mergeCell ref="A1:F1"/>
    <mergeCell ref="A2:F2"/>
    <mergeCell ref="A4:F4"/>
    <mergeCell ref="A32:E32"/>
    <mergeCell ref="A33:D33"/>
    <mergeCell ref="A44:F44"/>
    <mergeCell ref="A160:F160"/>
    <mergeCell ref="A189:F189"/>
    <mergeCell ref="A216:E216"/>
    <mergeCell ref="A219:F219"/>
    <mergeCell ref="A221:F221"/>
    <mergeCell ref="B262:E262"/>
    <mergeCell ref="A337:E337"/>
    <mergeCell ref="B339:E339"/>
    <mergeCell ref="A417:E417"/>
    <mergeCell ref="B419:E419"/>
    <mergeCell ref="A504:E504"/>
    <mergeCell ref="B506:E506"/>
    <mergeCell ref="F506:F507"/>
    <mergeCell ref="A582:E582"/>
    <mergeCell ref="B584:E584"/>
    <mergeCell ref="A660:E660"/>
    <mergeCell ref="B662:E662"/>
    <mergeCell ref="A728:E728"/>
    <mergeCell ref="B730:E730"/>
    <mergeCell ref="A815:E815"/>
    <mergeCell ref="B817:E817"/>
    <mergeCell ref="A883:E883"/>
    <mergeCell ref="D917:F917"/>
    <mergeCell ref="A919:F919"/>
    <mergeCell ref="A920:F920"/>
    <mergeCell ref="A921:F921"/>
  </mergeCells>
  <hyperlinks>
    <hyperlink ref="A223" location="AbaDeprec" display="4.1 .1.DEPRECIAÇÃO"/>
    <hyperlink ref="A234" location="AbaRemun" display="4.1.2REMUNERAÇÃO DO CAPITAL"/>
  </hyperlinks>
  <printOptions headings="false" gridLines="false" gridLinesSet="true" horizontalCentered="false" verticalCentered="false"/>
  <pageMargins left="0.905555555555556" right="0.511805555555556" top="1.14236111111111" bottom="0.747916666666667" header="0.315277777777778" footer="0.315277777777778"/>
  <pageSetup paperSize="9" scale="100" fitToWidth="1" fitToHeight="20" pageOrder="downThenOver" orientation="portrait" blackAndWhite="false" draft="false" cellComments="none" horizontalDpi="300" verticalDpi="300" copies="1"/>
  <headerFooter differentFirst="false" differentOddEven="false">
    <oddHeader>&amp;CESTADO DO RIO GRANDE DO SUL
PREFEITURA DO MUNICÍPIO DO RIO GRANDE
SECRETARIA DE MUNICÍPIO DE SERVIÇOS URBANOS</oddHeader>
    <oddFooter>&amp;R&amp;P de &amp;N</oddFooter>
  </headerFooter>
  <rowBreaks count="4" manualBreakCount="4">
    <brk id="43" man="true" max="16383" min="0"/>
    <brk id="159" man="true" max="16383" min="0"/>
    <brk id="450" man="true" max="16383" min="0"/>
    <brk id="545" man="true" max="16383" min="0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59"/>
  <sheetViews>
    <sheetView showFormulas="false" showGridLines="true" showRowColHeaders="true" showZeros="true" rightToLeft="false" tabSelected="false" showOutlineSymbols="true" defaultGridColor="true" view="pageBreakPreview" topLeftCell="A4" colorId="64" zoomScale="100" zoomScaleNormal="100" zoomScalePageLayoutView="100" workbookViewId="0">
      <selection pane="topLeft" activeCell="C16" activeCellId="0" sqref="C16"/>
    </sheetView>
  </sheetViews>
  <sheetFormatPr defaultColWidth="9.1484375" defaultRowHeight="12.75" customHeight="true" zeroHeight="false" outlineLevelRow="0" outlineLevelCol="0"/>
  <cols>
    <col collapsed="false" customWidth="true" hidden="false" outlineLevel="0" max="1" min="1" style="264" width="13.57"/>
    <col collapsed="false" customWidth="true" hidden="false" outlineLevel="0" max="2" min="2" style="264" width="39.57"/>
    <col collapsed="false" customWidth="true" hidden="false" outlineLevel="0" max="3" min="3" style="264" width="14.57"/>
    <col collapsed="false" customWidth="true" hidden="false" outlineLevel="0" max="4" min="4" style="264" width="37.29"/>
    <col collapsed="false" customWidth="false" hidden="false" outlineLevel="0" max="10" min="5" style="264" width="9.14"/>
    <col collapsed="false" customWidth="true" hidden="false" outlineLevel="0" max="11" min="11" style="264" width="11"/>
    <col collapsed="false" customWidth="false" hidden="false" outlineLevel="0" max="16384" min="12" style="264" width="9.14"/>
  </cols>
  <sheetData>
    <row r="1" customFormat="false" ht="12.75" hidden="false" customHeight="false" outlineLevel="0" collapsed="false">
      <c r="A1" s="265" t="s">
        <v>296</v>
      </c>
    </row>
    <row r="2" customFormat="false" ht="12.75" hidden="false" customHeight="false" outlineLevel="0" collapsed="false">
      <c r="A2" s="266" t="s">
        <v>297</v>
      </c>
    </row>
    <row r="3" s="267" customFormat="true" ht="15" hidden="false" customHeight="true" outlineLevel="0" collapsed="false">
      <c r="B3" s="268"/>
      <c r="C3" s="268"/>
      <c r="D3" s="268"/>
      <c r="E3" s="268"/>
      <c r="F3" s="268"/>
      <c r="G3" s="269"/>
    </row>
    <row r="4" s="267" customFormat="true" ht="15" hidden="false" customHeight="true" outlineLevel="0" collapsed="false">
      <c r="A4" s="270" t="s">
        <v>298</v>
      </c>
      <c r="B4" s="268"/>
      <c r="C4" s="268"/>
      <c r="D4" s="268"/>
      <c r="E4" s="268"/>
      <c r="F4" s="268"/>
      <c r="G4" s="269"/>
    </row>
    <row r="5" s="267" customFormat="true" ht="16.5" hidden="false" customHeight="true" outlineLevel="0" collapsed="false">
      <c r="A5" s="270" t="s">
        <v>299</v>
      </c>
      <c r="B5" s="268"/>
      <c r="C5" s="268"/>
      <c r="D5" s="269"/>
      <c r="E5" s="269"/>
      <c r="F5" s="269"/>
      <c r="G5" s="269"/>
    </row>
    <row r="7" customFormat="false" ht="17.35" hidden="false" customHeight="false" outlineLevel="0" collapsed="false">
      <c r="A7" s="271" t="s">
        <v>300</v>
      </c>
      <c r="B7" s="271"/>
      <c r="C7" s="271"/>
      <c r="D7" s="272"/>
      <c r="E7" s="272"/>
      <c r="F7" s="272"/>
    </row>
    <row r="8" customFormat="false" ht="13.8" hidden="false" customHeight="false" outlineLevel="0" collapsed="false">
      <c r="A8" s="273" t="s">
        <v>301</v>
      </c>
      <c r="B8" s="274" t="s">
        <v>302</v>
      </c>
      <c r="C8" s="275" t="s">
        <v>303</v>
      </c>
      <c r="D8" s="276"/>
    </row>
    <row r="9" customFormat="false" ht="13.8" hidden="false" customHeight="false" outlineLevel="0" collapsed="false">
      <c r="A9" s="273" t="s">
        <v>304</v>
      </c>
      <c r="B9" s="274" t="s">
        <v>305</v>
      </c>
      <c r="C9" s="277" t="n">
        <v>0.2</v>
      </c>
      <c r="D9" s="276"/>
    </row>
    <row r="10" customFormat="false" ht="13.8" hidden="false" customHeight="false" outlineLevel="0" collapsed="false">
      <c r="A10" s="273" t="s">
        <v>306</v>
      </c>
      <c r="B10" s="274" t="s">
        <v>307</v>
      </c>
      <c r="C10" s="277" t="n">
        <v>0.015</v>
      </c>
      <c r="D10" s="276"/>
    </row>
    <row r="11" customFormat="false" ht="13.8" hidden="false" customHeight="false" outlineLevel="0" collapsed="false">
      <c r="A11" s="273" t="s">
        <v>308</v>
      </c>
      <c r="B11" s="274" t="s">
        <v>309</v>
      </c>
      <c r="C11" s="277" t="n">
        <v>0.01</v>
      </c>
      <c r="D11" s="276"/>
    </row>
    <row r="12" customFormat="false" ht="13.8" hidden="false" customHeight="false" outlineLevel="0" collapsed="false">
      <c r="A12" s="273" t="s">
        <v>310</v>
      </c>
      <c r="B12" s="274" t="s">
        <v>311</v>
      </c>
      <c r="C12" s="277" t="n">
        <v>0.002</v>
      </c>
      <c r="D12" s="276"/>
    </row>
    <row r="13" customFormat="false" ht="13.8" hidden="false" customHeight="false" outlineLevel="0" collapsed="false">
      <c r="A13" s="273" t="s">
        <v>312</v>
      </c>
      <c r="B13" s="274" t="s">
        <v>313</v>
      </c>
      <c r="C13" s="277" t="n">
        <v>0.006</v>
      </c>
      <c r="D13" s="276"/>
    </row>
    <row r="14" customFormat="false" ht="13.8" hidden="false" customHeight="false" outlineLevel="0" collapsed="false">
      <c r="A14" s="273" t="s">
        <v>314</v>
      </c>
      <c r="B14" s="274" t="s">
        <v>315</v>
      </c>
      <c r="C14" s="277" t="n">
        <v>0.025</v>
      </c>
      <c r="D14" s="276"/>
    </row>
    <row r="15" customFormat="false" ht="13.8" hidden="false" customHeight="false" outlineLevel="0" collapsed="false">
      <c r="A15" s="273" t="s">
        <v>316</v>
      </c>
      <c r="B15" s="274" t="s">
        <v>317</v>
      </c>
      <c r="C15" s="277" t="n">
        <v>0.03</v>
      </c>
      <c r="D15" s="276"/>
    </row>
    <row r="16" customFormat="false" ht="13.8" hidden="false" customHeight="false" outlineLevel="0" collapsed="false">
      <c r="A16" s="273" t="s">
        <v>318</v>
      </c>
      <c r="B16" s="274" t="s">
        <v>319</v>
      </c>
      <c r="C16" s="277" t="n">
        <v>0.08</v>
      </c>
      <c r="D16" s="276"/>
    </row>
    <row r="17" customFormat="false" ht="13.8" hidden="false" customHeight="false" outlineLevel="0" collapsed="false">
      <c r="A17" s="273" t="s">
        <v>320</v>
      </c>
      <c r="B17" s="278" t="s">
        <v>321</v>
      </c>
      <c r="C17" s="279" t="n">
        <f aca="false">SUM(C9:C16)</f>
        <v>0.368</v>
      </c>
      <c r="D17" s="276"/>
    </row>
    <row r="18" customFormat="false" ht="13.8" hidden="false" customHeight="false" outlineLevel="0" collapsed="false">
      <c r="A18" s="280"/>
      <c r="B18" s="281"/>
      <c r="C18" s="282"/>
      <c r="D18" s="276"/>
    </row>
    <row r="19" customFormat="false" ht="13.8" hidden="false" customHeight="false" outlineLevel="0" collapsed="false">
      <c r="A19" s="273" t="s">
        <v>322</v>
      </c>
      <c r="B19" s="283" t="s">
        <v>323</v>
      </c>
      <c r="C19" s="277" t="e">
        <f aca="false">ROUND(IF('3.CAGED'!C28&gt;24,(1-12/'3.CAGED'!C28)*0.1111,0.1111-C28),4)</f>
        <v>#VALUE!</v>
      </c>
      <c r="D19" s="276"/>
    </row>
    <row r="20" customFormat="false" ht="13.8" hidden="false" customHeight="false" outlineLevel="0" collapsed="false">
      <c r="A20" s="273" t="s">
        <v>324</v>
      </c>
      <c r="B20" s="283" t="s">
        <v>325</v>
      </c>
      <c r="C20" s="277" t="n">
        <f aca="false">ROUND('3.CAGED'!C32/'3.CAGED'!C29,4)</f>
        <v>0.0833</v>
      </c>
      <c r="D20" s="276"/>
    </row>
    <row r="21" customFormat="false" ht="13.8" hidden="false" customHeight="false" outlineLevel="0" collapsed="false">
      <c r="A21" s="273" t="s">
        <v>326</v>
      </c>
      <c r="B21" s="283" t="s">
        <v>327</v>
      </c>
      <c r="C21" s="277" t="n">
        <v>0.0006</v>
      </c>
      <c r="D21" s="276"/>
    </row>
    <row r="22" customFormat="false" ht="13.8" hidden="false" customHeight="false" outlineLevel="0" collapsed="false">
      <c r="A22" s="273" t="s">
        <v>328</v>
      </c>
      <c r="B22" s="283" t="s">
        <v>329</v>
      </c>
      <c r="C22" s="277" t="n">
        <v>0.0082</v>
      </c>
      <c r="D22" s="276"/>
    </row>
    <row r="23" customFormat="false" ht="13.8" hidden="false" customHeight="false" outlineLevel="0" collapsed="false">
      <c r="A23" s="273" t="s">
        <v>330</v>
      </c>
      <c r="B23" s="283" t="s">
        <v>331</v>
      </c>
      <c r="C23" s="277" t="n">
        <v>0.0031</v>
      </c>
      <c r="D23" s="276"/>
    </row>
    <row r="24" customFormat="false" ht="13.8" hidden="false" customHeight="false" outlineLevel="0" collapsed="false">
      <c r="A24" s="273" t="s">
        <v>332</v>
      </c>
      <c r="B24" s="283" t="s">
        <v>333</v>
      </c>
      <c r="C24" s="277" t="n">
        <v>0.0166</v>
      </c>
      <c r="D24" s="276"/>
    </row>
    <row r="25" customFormat="false" ht="13.8" hidden="false" customHeight="false" outlineLevel="0" collapsed="false">
      <c r="A25" s="273" t="s">
        <v>334</v>
      </c>
      <c r="B25" s="278" t="s">
        <v>335</v>
      </c>
      <c r="C25" s="279" t="e">
        <f aca="false">SUM(C19:C24)</f>
        <v>#VALUE!</v>
      </c>
      <c r="D25" s="284"/>
    </row>
    <row r="26" customFormat="false" ht="13.8" hidden="false" customHeight="false" outlineLevel="0" collapsed="false">
      <c r="A26" s="280"/>
      <c r="B26" s="281"/>
      <c r="C26" s="282"/>
      <c r="D26" s="284"/>
    </row>
    <row r="27" customFormat="false" ht="13.8" hidden="false" customHeight="false" outlineLevel="0" collapsed="false">
      <c r="A27" s="273" t="s">
        <v>336</v>
      </c>
      <c r="B27" s="274" t="s">
        <v>337</v>
      </c>
      <c r="C27" s="277" t="e">
        <f aca="false">ROUND(('3.CAGED'!C33) *'3.CAGED'!C26/'3.CAGED'!C29,4)</f>
        <v>#VALUE!</v>
      </c>
      <c r="D27" s="276"/>
      <c r="E27" s="285"/>
    </row>
    <row r="28" customFormat="false" ht="13.8" hidden="false" customHeight="false" outlineLevel="0" collapsed="false">
      <c r="A28" s="273" t="s">
        <v>338</v>
      </c>
      <c r="B28" s="274" t="s">
        <v>339</v>
      </c>
      <c r="C28" s="277" t="e">
        <f aca="false">ROUND(IF('3.CAGED'!C28&gt;12,12/'3.CAGED'!C28*0.1111,0.1111),4)</f>
        <v>#VALUE!</v>
      </c>
      <c r="D28" s="276"/>
      <c r="H28" s="286"/>
    </row>
    <row r="29" customFormat="false" ht="13.8" hidden="false" customHeight="false" outlineLevel="0" collapsed="false">
      <c r="A29" s="273" t="s">
        <v>340</v>
      </c>
      <c r="B29" s="274" t="s">
        <v>341</v>
      </c>
      <c r="C29" s="277" t="e">
        <f aca="false">C27*C28</f>
        <v>#VALUE!</v>
      </c>
      <c r="D29" s="276"/>
      <c r="E29" s="285"/>
    </row>
    <row r="30" customFormat="false" ht="13.8" hidden="false" customHeight="false" outlineLevel="0" collapsed="false">
      <c r="A30" s="273" t="s">
        <v>342</v>
      </c>
      <c r="B30" s="274" t="s">
        <v>343</v>
      </c>
      <c r="C30" s="277" t="e">
        <f aca="false">ROUND(('3.CAGED'!C29+'3.CAGED'!C30+'3.CAGED'!C32)/'3.CAGED'!C27*'3.CAGED'!C34*'3.CAGED'!C35*'3.CAGED'!C26/'3.CAGED'!C29,4)</f>
        <v>#VALUE!</v>
      </c>
      <c r="D30" s="276"/>
      <c r="G30" s="285"/>
    </row>
    <row r="31" customFormat="false" ht="13.8" hidden="false" customHeight="false" outlineLevel="0" collapsed="false">
      <c r="A31" s="273" t="s">
        <v>344</v>
      </c>
      <c r="B31" s="274" t="s">
        <v>345</v>
      </c>
      <c r="C31" s="277" t="e">
        <f aca="false">ROUND(('3.CAGED'!C31/'3.CAGED'!C29)*'3.CAGED'!C26/12,4)</f>
        <v>#VALUE!</v>
      </c>
      <c r="D31" s="276"/>
    </row>
    <row r="32" customFormat="false" ht="13.8" hidden="false" customHeight="false" outlineLevel="0" collapsed="false">
      <c r="A32" s="273" t="s">
        <v>346</v>
      </c>
      <c r="B32" s="278" t="s">
        <v>347</v>
      </c>
      <c r="C32" s="279" t="e">
        <f aca="false">SUM(C27:C31)</f>
        <v>#VALUE!</v>
      </c>
      <c r="D32" s="284"/>
    </row>
    <row r="33" customFormat="false" ht="13.8" hidden="false" customHeight="false" outlineLevel="0" collapsed="false">
      <c r="A33" s="280"/>
      <c r="B33" s="281"/>
      <c r="C33" s="282"/>
      <c r="D33" s="284"/>
    </row>
    <row r="34" customFormat="false" ht="13.8" hidden="false" customHeight="false" outlineLevel="0" collapsed="false">
      <c r="A34" s="273" t="s">
        <v>348</v>
      </c>
      <c r="B34" s="274" t="s">
        <v>349</v>
      </c>
      <c r="C34" s="277" t="e">
        <f aca="false">ROUND(C17*C25,4)</f>
        <v>#VALUE!</v>
      </c>
      <c r="D34" s="276"/>
    </row>
    <row r="35" customFormat="false" ht="26.85" hidden="false" customHeight="false" outlineLevel="0" collapsed="false">
      <c r="A35" s="273" t="s">
        <v>350</v>
      </c>
      <c r="B35" s="287" t="s">
        <v>351</v>
      </c>
      <c r="C35" s="277" t="e">
        <f aca="false">ROUND((C27*C16),4)</f>
        <v>#VALUE!</v>
      </c>
      <c r="D35" s="276"/>
    </row>
    <row r="36" customFormat="false" ht="13.8" hidden="false" customHeight="false" outlineLevel="0" collapsed="false">
      <c r="A36" s="273" t="s">
        <v>352</v>
      </c>
      <c r="B36" s="278" t="s">
        <v>353</v>
      </c>
      <c r="C36" s="279" t="e">
        <f aca="false">SUM(C34:C35)</f>
        <v>#VALUE!</v>
      </c>
      <c r="D36" s="284"/>
    </row>
    <row r="37" customFormat="false" ht="13.8" hidden="false" customHeight="false" outlineLevel="0" collapsed="false">
      <c r="A37" s="288"/>
      <c r="B37" s="289" t="s">
        <v>354</v>
      </c>
      <c r="C37" s="290" t="e">
        <f aca="false">C36+C32+C25+C17</f>
        <v>#VALUE!</v>
      </c>
      <c r="D37" s="284"/>
    </row>
    <row r="38" customFormat="false" ht="13.8" hidden="false" customHeight="false" outlineLevel="0" collapsed="false">
      <c r="A38" s="276"/>
      <c r="B38" s="291"/>
      <c r="C38" s="292"/>
      <c r="D38" s="293"/>
    </row>
    <row r="39" customFormat="false" ht="13.8" hidden="false" customHeight="false" outlineLevel="0" collapsed="false">
      <c r="A39" s="276"/>
      <c r="B39" s="276"/>
      <c r="C39" s="294"/>
      <c r="D39" s="295"/>
    </row>
    <row r="40" customFormat="false" ht="14.25" hidden="false" customHeight="false" outlineLevel="0" collapsed="false">
      <c r="A40" s="276"/>
      <c r="B40" s="276"/>
      <c r="C40" s="294"/>
      <c r="D40" s="276"/>
    </row>
    <row r="41" customFormat="false" ht="14.25" hidden="false" customHeight="false" outlineLevel="0" collapsed="false">
      <c r="A41" s="276"/>
      <c r="B41" s="276"/>
      <c r="C41" s="294"/>
      <c r="D41" s="276"/>
    </row>
    <row r="42" customFormat="false" ht="14.25" hidden="false" customHeight="false" outlineLevel="0" collapsed="false">
      <c r="A42" s="276"/>
      <c r="B42" s="276"/>
      <c r="C42" s="294"/>
      <c r="D42" s="276"/>
    </row>
    <row r="43" customFormat="false" ht="15" hidden="false" customHeight="false" outlineLevel="0" collapsed="false">
      <c r="A43" s="276"/>
      <c r="B43" s="291"/>
      <c r="C43" s="292"/>
      <c r="D43" s="276"/>
    </row>
    <row r="44" customFormat="false" ht="15" hidden="false" customHeight="false" outlineLevel="0" collapsed="false">
      <c r="A44" s="284"/>
      <c r="B44" s="291"/>
      <c r="C44" s="292"/>
      <c r="D44" s="284"/>
    </row>
    <row r="45" customFormat="false" ht="16.5" hidden="false" customHeight="false" outlineLevel="0" collapsed="false">
      <c r="A45" s="296"/>
    </row>
    <row r="46" customFormat="false" ht="12.75" hidden="false" customHeight="false" outlineLevel="0" collapsed="false">
      <c r="A46" s="297"/>
      <c r="B46" s="298"/>
      <c r="C46" s="298"/>
    </row>
    <row r="47" customFormat="false" ht="14.25" hidden="false" customHeight="false" outlineLevel="0" collapsed="false">
      <c r="A47" s="276"/>
      <c r="B47" s="299"/>
      <c r="C47" s="298"/>
    </row>
    <row r="48" customFormat="false" ht="14.25" hidden="false" customHeight="false" outlineLevel="0" collapsed="false">
      <c r="A48" s="276"/>
      <c r="B48" s="299"/>
      <c r="C48" s="276"/>
    </row>
    <row r="49" customFormat="false" ht="14.25" hidden="false" customHeight="false" outlineLevel="0" collapsed="false">
      <c r="A49" s="276"/>
      <c r="B49" s="294"/>
      <c r="C49" s="298"/>
    </row>
    <row r="50" customFormat="false" ht="14.25" hidden="false" customHeight="false" outlineLevel="0" collapsed="false">
      <c r="A50" s="276"/>
      <c r="B50" s="299"/>
      <c r="C50" s="276"/>
    </row>
    <row r="51" customFormat="false" ht="14.25" hidden="false" customHeight="false" outlineLevel="0" collapsed="false">
      <c r="A51" s="276"/>
      <c r="B51" s="294"/>
      <c r="C51" s="298"/>
    </row>
    <row r="52" customFormat="false" ht="14.25" hidden="false" customHeight="false" outlineLevel="0" collapsed="false">
      <c r="A52" s="276"/>
      <c r="B52" s="299"/>
      <c r="C52" s="276"/>
    </row>
    <row r="53" customFormat="false" ht="14.25" hidden="false" customHeight="false" outlineLevel="0" collapsed="false">
      <c r="A53" s="276"/>
      <c r="B53" s="294"/>
      <c r="C53" s="298"/>
    </row>
    <row r="54" customFormat="false" ht="14.25" hidden="false" customHeight="false" outlineLevel="0" collapsed="false">
      <c r="A54" s="276"/>
      <c r="B54" s="299"/>
      <c r="C54" s="276"/>
    </row>
    <row r="55" customFormat="false" ht="14.25" hidden="false" customHeight="false" outlineLevel="0" collapsed="false">
      <c r="A55" s="276"/>
      <c r="B55" s="294"/>
      <c r="C55" s="298"/>
    </row>
    <row r="56" customFormat="false" ht="16.5" hidden="false" customHeight="false" outlineLevel="0" collapsed="false">
      <c r="A56" s="296"/>
    </row>
    <row r="59" customFormat="false" ht="12.75" hidden="false" customHeight="false" outlineLevel="0" collapsed="false">
      <c r="A59" s="300"/>
    </row>
  </sheetData>
  <mergeCells count="1">
    <mergeCell ref="A7:C7"/>
  </mergeCells>
  <printOptions headings="false" gridLines="false" gridLinesSet="true" horizontalCentered="false" verticalCentered="false"/>
  <pageMargins left="0.905555555555556" right="0.511805555555556" top="0.747916666666667" bottom="0.747916666666667" header="0.511811023622047" footer="0.511811023622047"/>
  <pageSetup paperSize="9" scale="84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35"/>
  <sheetViews>
    <sheetView showFormulas="false" showGridLines="true" showRowColHeaders="true" showZeros="true" rightToLeft="false" tabSelected="false" showOutlineSymbols="true" defaultGridColor="true" view="pageBreakPreview" topLeftCell="A7" colorId="64" zoomScale="100" zoomScaleNormal="100" zoomScalePageLayoutView="100" workbookViewId="0">
      <selection pane="topLeft" activeCell="C9" activeCellId="0" sqref="C9"/>
    </sheetView>
  </sheetViews>
  <sheetFormatPr defaultColWidth="9.1484375" defaultRowHeight="12.75" customHeight="true" zeroHeight="false" outlineLevelRow="0" outlineLevelCol="0"/>
  <cols>
    <col collapsed="false" customWidth="true" hidden="false" outlineLevel="0" max="1" min="1" style="264" width="8.57"/>
    <col collapsed="false" customWidth="true" hidden="false" outlineLevel="0" max="2" min="2" style="264" width="67.14"/>
    <col collapsed="false" customWidth="true" hidden="false" outlineLevel="0" max="3" min="3" style="264" width="13.71"/>
    <col collapsed="false" customWidth="true" hidden="false" outlineLevel="0" max="4" min="4" style="264" width="10.29"/>
    <col collapsed="false" customWidth="true" hidden="false" outlineLevel="0" max="5" min="5" style="264" width="13.71"/>
    <col collapsed="false" customWidth="false" hidden="false" outlineLevel="0" max="16384" min="6" style="264" width="9.14"/>
  </cols>
  <sheetData>
    <row r="1" customFormat="false" ht="12.75" hidden="false" customHeight="false" outlineLevel="0" collapsed="false">
      <c r="A1" s="301" t="s">
        <v>355</v>
      </c>
    </row>
    <row r="3" customFormat="false" ht="12.75" hidden="false" customHeight="false" outlineLevel="0" collapsed="false">
      <c r="A3" s="302" t="s">
        <v>356</v>
      </c>
    </row>
    <row r="5" customFormat="false" ht="12.75" hidden="false" customHeight="false" outlineLevel="0" collapsed="false">
      <c r="A5" s="302" t="s">
        <v>357</v>
      </c>
    </row>
    <row r="7" customFormat="false" ht="17.35" hidden="false" customHeight="false" outlineLevel="0" collapsed="false">
      <c r="B7" s="303" t="s">
        <v>358</v>
      </c>
      <c r="C7" s="303"/>
    </row>
    <row r="8" customFormat="false" ht="13.8" hidden="false" customHeight="false" outlineLevel="0" collapsed="false">
      <c r="B8" s="304" t="s">
        <v>359</v>
      </c>
      <c r="C8" s="305"/>
    </row>
    <row r="9" customFormat="false" ht="13.8" hidden="false" customHeight="false" outlineLevel="0" collapsed="false">
      <c r="B9" s="306" t="s">
        <v>360</v>
      </c>
      <c r="C9" s="307"/>
    </row>
    <row r="10" customFormat="false" ht="13.8" hidden="false" customHeight="false" outlineLevel="0" collapsed="false">
      <c r="B10" s="308" t="s">
        <v>361</v>
      </c>
      <c r="C10" s="307"/>
    </row>
    <row r="11" customFormat="false" ht="13.8" hidden="false" customHeight="false" outlineLevel="0" collapsed="false">
      <c r="B11" s="309" t="s">
        <v>362</v>
      </c>
      <c r="C11" s="310"/>
    </row>
    <row r="12" customFormat="false" ht="13.8" hidden="false" customHeight="false" outlineLevel="0" collapsed="false">
      <c r="B12" s="309" t="s">
        <v>363</v>
      </c>
      <c r="C12" s="310"/>
    </row>
    <row r="13" customFormat="false" ht="13.8" hidden="false" customHeight="false" outlineLevel="0" collapsed="false">
      <c r="B13" s="309" t="s">
        <v>364</v>
      </c>
      <c r="C13" s="310"/>
    </row>
    <row r="14" customFormat="false" ht="13.8" hidden="false" customHeight="false" outlineLevel="0" collapsed="false">
      <c r="B14" s="309" t="s">
        <v>365</v>
      </c>
      <c r="C14" s="310"/>
    </row>
    <row r="15" customFormat="false" ht="13.8" hidden="false" customHeight="false" outlineLevel="0" collapsed="false">
      <c r="B15" s="309" t="s">
        <v>366</v>
      </c>
      <c r="C15" s="310"/>
    </row>
    <row r="16" customFormat="false" ht="13.8" hidden="false" customHeight="false" outlineLevel="0" collapsed="false">
      <c r="B16" s="309" t="s">
        <v>367</v>
      </c>
      <c r="C16" s="310"/>
    </row>
    <row r="17" customFormat="false" ht="13.8" hidden="false" customHeight="false" outlineLevel="0" collapsed="false">
      <c r="B17" s="309" t="s">
        <v>368</v>
      </c>
      <c r="C17" s="310"/>
    </row>
    <row r="18" customFormat="false" ht="13.8" hidden="false" customHeight="false" outlineLevel="0" collapsed="false">
      <c r="B18" s="311" t="s">
        <v>369</v>
      </c>
      <c r="C18" s="312"/>
    </row>
    <row r="19" customFormat="false" ht="13.8" hidden="false" customHeight="false" outlineLevel="0" collapsed="false">
      <c r="B19" s="313" t="s">
        <v>370</v>
      </c>
      <c r="C19" s="312"/>
    </row>
    <row r="20" customFormat="false" ht="13.8" hidden="false" customHeight="false" outlineLevel="0" collapsed="false">
      <c r="A20" s="264" t="s">
        <v>371</v>
      </c>
      <c r="B20" s="304" t="s">
        <v>372</v>
      </c>
      <c r="C20" s="305"/>
    </row>
    <row r="21" customFormat="false" ht="13.8" hidden="false" customHeight="false" outlineLevel="0" collapsed="false">
      <c r="B21" s="314" t="s">
        <v>373</v>
      </c>
      <c r="C21" s="315"/>
    </row>
    <row r="22" customFormat="false" ht="13.8" hidden="false" customHeight="false" outlineLevel="0" collapsed="false">
      <c r="B22" s="309" t="s">
        <v>374</v>
      </c>
      <c r="C22" s="310"/>
    </row>
    <row r="23" customFormat="false" ht="13.8" hidden="false" customHeight="false" outlineLevel="0" collapsed="false">
      <c r="B23" s="309" t="s">
        <v>375</v>
      </c>
      <c r="C23" s="316" t="n">
        <f aca="false">C9-C10</f>
        <v>0</v>
      </c>
    </row>
    <row r="24" customFormat="false" ht="13.8" hidden="false" customHeight="false" outlineLevel="0" collapsed="false">
      <c r="B24" s="317"/>
      <c r="C24" s="318"/>
    </row>
    <row r="25" s="301" customFormat="true" ht="13.8" hidden="false" customHeight="false" outlineLevel="0" collapsed="false">
      <c r="B25" s="306" t="s">
        <v>376</v>
      </c>
      <c r="C25" s="319" t="e">
        <f aca="false">MEDIAN(C21,C22)</f>
        <v>#VALUE!</v>
      </c>
    </row>
    <row r="26" customFormat="false" ht="13.8" hidden="false" customHeight="false" outlineLevel="0" collapsed="false">
      <c r="B26" s="308" t="s">
        <v>377</v>
      </c>
      <c r="C26" s="320" t="e">
        <f aca="false">C12/C25</f>
        <v>#VALUE!</v>
      </c>
    </row>
    <row r="27" customFormat="false" ht="13.8" hidden="false" customHeight="false" outlineLevel="0" collapsed="false">
      <c r="B27" s="308" t="s">
        <v>378</v>
      </c>
      <c r="C27" s="320" t="e">
        <f aca="false">MEDIAN(C9,C10)/C25</f>
        <v>#VALUE!</v>
      </c>
    </row>
    <row r="28" s="301" customFormat="true" ht="13.8" hidden="false" customHeight="false" outlineLevel="0" collapsed="false">
      <c r="B28" s="308" t="s">
        <v>379</v>
      </c>
      <c r="C28" s="321" t="e">
        <f aca="false">12/C27</f>
        <v>#VALUE!</v>
      </c>
    </row>
    <row r="29" customFormat="false" ht="13.8" hidden="false" customHeight="false" outlineLevel="0" collapsed="false">
      <c r="B29" s="308" t="s">
        <v>380</v>
      </c>
      <c r="C29" s="322" t="n">
        <v>360</v>
      </c>
    </row>
    <row r="30" customFormat="false" ht="13.8" hidden="false" customHeight="false" outlineLevel="0" collapsed="false">
      <c r="B30" s="308" t="s">
        <v>381</v>
      </c>
      <c r="C30" s="322" t="n">
        <v>10</v>
      </c>
    </row>
    <row r="31" customFormat="false" ht="13.8" hidden="false" customHeight="false" outlineLevel="0" collapsed="false">
      <c r="B31" s="306" t="s">
        <v>382</v>
      </c>
      <c r="C31" s="323" t="n">
        <v>30</v>
      </c>
    </row>
    <row r="32" customFormat="false" ht="13.8" hidden="false" customHeight="false" outlineLevel="0" collapsed="false">
      <c r="B32" s="306" t="s">
        <v>383</v>
      </c>
      <c r="C32" s="323" t="n">
        <v>30</v>
      </c>
    </row>
    <row r="33" s="301" customFormat="true" ht="13.8" hidden="false" customHeight="false" outlineLevel="0" collapsed="false">
      <c r="B33" s="306" t="s">
        <v>384</v>
      </c>
      <c r="C33" s="323" t="e">
        <f aca="false">30+(3*TRUNC(1/C27))</f>
        <v>#VALUE!</v>
      </c>
    </row>
    <row r="34" s="301" customFormat="true" ht="13.8" hidden="false" customHeight="false" outlineLevel="0" collapsed="false">
      <c r="B34" s="308" t="s">
        <v>319</v>
      </c>
      <c r="C34" s="324" t="n">
        <v>0.08</v>
      </c>
    </row>
    <row r="35" s="301" customFormat="true" ht="13.8" hidden="false" customHeight="false" outlineLevel="0" collapsed="false">
      <c r="B35" s="325" t="s">
        <v>385</v>
      </c>
      <c r="C35" s="326" t="n">
        <v>0.4</v>
      </c>
    </row>
  </sheetData>
  <mergeCells count="1">
    <mergeCell ref="B7:C7"/>
  </mergeCells>
  <printOptions headings="false" gridLines="false" gridLinesSet="true" horizontalCentered="false" verticalCentered="false"/>
  <pageMargins left="0.905555555555556" right="0.511805555555556" top="0.747916666666667" bottom="0.747916666666667" header="0.511811023622047" footer="0.511811023622047"/>
  <pageSetup paperSize="9" scale="52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24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selection pane="topLeft" activeCell="E16" activeCellId="0" sqref="E16"/>
    </sheetView>
  </sheetViews>
  <sheetFormatPr defaultColWidth="8.54296875" defaultRowHeight="12.75" customHeight="true" zeroHeight="false" outlineLevelRow="0" outlineLevelCol="0"/>
  <cols>
    <col collapsed="false" customWidth="true" hidden="false" outlineLevel="0" max="1" min="1" style="5" width="41.86"/>
    <col collapsed="false" customWidth="true" hidden="false" outlineLevel="0" max="2" min="2" style="5" width="5.57"/>
    <col collapsed="false" customWidth="true" hidden="false" outlineLevel="0" max="4" min="4" style="5" width="9.71"/>
    <col collapsed="false" customWidth="true" hidden="false" outlineLevel="0" max="5" min="5" style="327" width="8"/>
    <col collapsed="false" customWidth="true" hidden="false" outlineLevel="0" max="6" min="6" style="5" width="9.71"/>
    <col collapsed="false" customWidth="true" hidden="false" outlineLevel="0" max="16384" min="16374" style="5" width="11.53"/>
  </cols>
  <sheetData>
    <row r="1" s="329" customFormat="true" ht="13.8" hidden="false" customHeight="false" outlineLevel="0" collapsed="false">
      <c r="A1" s="265" t="s">
        <v>296</v>
      </c>
      <c r="B1" s="328"/>
      <c r="C1" s="328"/>
      <c r="E1" s="330"/>
      <c r="G1" s="5"/>
      <c r="H1" s="5"/>
    </row>
    <row r="2" s="329" customFormat="true" ht="13.8" hidden="false" customHeight="false" outlineLevel="0" collapsed="false">
      <c r="A2" s="266" t="s">
        <v>386</v>
      </c>
      <c r="B2" s="328"/>
      <c r="C2" s="328"/>
      <c r="E2" s="330"/>
      <c r="G2" s="5"/>
      <c r="H2" s="5"/>
    </row>
    <row r="3" s="329" customFormat="true" ht="13.8" hidden="false" customHeight="false" outlineLevel="0" collapsed="false">
      <c r="A3" s="331" t="s">
        <v>387</v>
      </c>
      <c r="B3" s="328"/>
      <c r="C3" s="328"/>
      <c r="E3" s="330"/>
      <c r="G3" s="5"/>
      <c r="H3" s="5"/>
    </row>
    <row r="4" s="329" customFormat="true" ht="13.8" hidden="false" customHeight="false" outlineLevel="0" collapsed="false">
      <c r="A4" s="331"/>
      <c r="B4" s="328"/>
      <c r="C4" s="328"/>
      <c r="E4" s="330"/>
      <c r="G4" s="5"/>
      <c r="H4" s="5"/>
    </row>
    <row r="5" s="267" customFormat="true" ht="15" hidden="false" customHeight="true" outlineLevel="0" collapsed="false">
      <c r="A5" s="270" t="s">
        <v>298</v>
      </c>
      <c r="B5" s="268"/>
      <c r="C5" s="268"/>
      <c r="D5" s="268"/>
      <c r="E5" s="268"/>
      <c r="F5" s="268"/>
      <c r="G5" s="5"/>
      <c r="H5" s="5"/>
    </row>
    <row r="6" s="267" customFormat="true" ht="16.5" hidden="false" customHeight="true" outlineLevel="0" collapsed="false">
      <c r="A6" s="270" t="s">
        <v>299</v>
      </c>
      <c r="B6" s="268"/>
      <c r="C6" s="268"/>
      <c r="D6" s="269"/>
      <c r="E6" s="269"/>
      <c r="F6" s="269"/>
      <c r="G6" s="5"/>
      <c r="H6" s="5"/>
    </row>
    <row r="7" s="329" customFormat="true" ht="13.8" hidden="false" customHeight="false" outlineLevel="0" collapsed="false">
      <c r="B7" s="328"/>
      <c r="C7" s="328"/>
      <c r="E7" s="330"/>
      <c r="G7" s="5"/>
      <c r="H7" s="5"/>
    </row>
    <row r="8" customFormat="false" ht="15" hidden="false" customHeight="false" outlineLevel="0" collapsed="false">
      <c r="A8" s="332" t="s">
        <v>388</v>
      </c>
      <c r="B8" s="332"/>
      <c r="C8" s="332"/>
      <c r="D8" s="332"/>
      <c r="E8" s="332"/>
      <c r="F8" s="332"/>
    </row>
    <row r="9" customFormat="false" ht="15" hidden="false" customHeight="false" outlineLevel="0" collapsed="false">
      <c r="A9" s="333"/>
      <c r="B9" s="334"/>
      <c r="C9" s="334"/>
      <c r="D9" s="334"/>
      <c r="E9" s="334"/>
      <c r="F9" s="335"/>
    </row>
    <row r="10" customFormat="false" ht="13.8" hidden="false" customHeight="false" outlineLevel="0" collapsed="false">
      <c r="A10" s="336"/>
      <c r="B10" s="328"/>
      <c r="C10" s="328"/>
      <c r="D10" s="337" t="s">
        <v>389</v>
      </c>
      <c r="E10" s="337"/>
      <c r="F10" s="337"/>
    </row>
    <row r="11" customFormat="false" ht="13.8" hidden="false" customHeight="false" outlineLevel="0" collapsed="false">
      <c r="A11" s="317"/>
      <c r="B11" s="329"/>
      <c r="C11" s="329"/>
      <c r="D11" s="338" t="s">
        <v>390</v>
      </c>
      <c r="E11" s="339" t="s">
        <v>391</v>
      </c>
      <c r="F11" s="340" t="s">
        <v>392</v>
      </c>
    </row>
    <row r="12" customFormat="false" ht="13.8" hidden="false" customHeight="false" outlineLevel="0" collapsed="false">
      <c r="A12" s="341" t="s">
        <v>393</v>
      </c>
      <c r="B12" s="342" t="s">
        <v>394</v>
      </c>
      <c r="C12" s="343"/>
      <c r="D12" s="344" t="n">
        <v>0.0297</v>
      </c>
      <c r="E12" s="345" t="n">
        <v>0.0508</v>
      </c>
      <c r="F12" s="346" t="n">
        <v>0.0627</v>
      </c>
    </row>
    <row r="13" customFormat="false" ht="13.8" hidden="false" customHeight="false" outlineLevel="0" collapsed="false">
      <c r="A13" s="347" t="s">
        <v>395</v>
      </c>
      <c r="B13" s="348" t="s">
        <v>396</v>
      </c>
      <c r="C13" s="349"/>
      <c r="D13" s="344" t="n">
        <f aca="false">0.3%+0.56%</f>
        <v>0.0086</v>
      </c>
      <c r="E13" s="345" t="n">
        <f aca="false">0.48%+0.85%</f>
        <v>0.0133</v>
      </c>
      <c r="F13" s="346" t="n">
        <f aca="false">0.82%+0.89%</f>
        <v>0.0171</v>
      </c>
    </row>
    <row r="14" customFormat="false" ht="13.8" hidden="false" customHeight="false" outlineLevel="0" collapsed="false">
      <c r="A14" s="347" t="s">
        <v>397</v>
      </c>
      <c r="B14" s="348" t="s">
        <v>398</v>
      </c>
      <c r="C14" s="349"/>
      <c r="D14" s="344" t="n">
        <v>0.0778</v>
      </c>
      <c r="E14" s="345" t="n">
        <v>0.1085</v>
      </c>
      <c r="F14" s="346" t="n">
        <v>0.1355</v>
      </c>
    </row>
    <row r="15" customFormat="false" ht="13.8" hidden="false" customHeight="false" outlineLevel="0" collapsed="false">
      <c r="A15" s="347" t="s">
        <v>399</v>
      </c>
      <c r="B15" s="348" t="s">
        <v>400</v>
      </c>
      <c r="C15" s="350"/>
      <c r="D15" s="344" t="s">
        <v>401</v>
      </c>
      <c r="E15" s="351"/>
      <c r="F15" s="352"/>
    </row>
    <row r="16" customFormat="false" ht="13.8" hidden="false" customHeight="false" outlineLevel="0" collapsed="false">
      <c r="A16" s="347" t="s">
        <v>402</v>
      </c>
      <c r="B16" s="353" t="s">
        <v>403</v>
      </c>
      <c r="C16" s="349"/>
      <c r="D16" s="354" t="s">
        <v>404</v>
      </c>
      <c r="E16" s="355"/>
      <c r="F16" s="316"/>
    </row>
    <row r="17" customFormat="false" ht="13.8" hidden="false" customHeight="false" outlineLevel="0" collapsed="false">
      <c r="A17" s="356" t="s">
        <v>405</v>
      </c>
      <c r="B17" s="353"/>
      <c r="C17" s="357"/>
      <c r="D17" s="309"/>
      <c r="E17" s="358"/>
      <c r="F17" s="316"/>
    </row>
    <row r="18" customFormat="false" ht="13.8" hidden="false" customHeight="false" outlineLevel="0" collapsed="false">
      <c r="A18" s="359" t="s">
        <v>406</v>
      </c>
      <c r="B18" s="360"/>
      <c r="C18" s="361"/>
      <c r="D18" s="309"/>
      <c r="E18" s="358"/>
      <c r="F18" s="316"/>
    </row>
    <row r="19" customFormat="false" ht="13.8" hidden="false" customHeight="false" outlineLevel="0" collapsed="false">
      <c r="A19" s="362" t="s">
        <v>407</v>
      </c>
      <c r="B19" s="363"/>
      <c r="C19" s="364"/>
      <c r="D19" s="309"/>
      <c r="E19" s="358"/>
      <c r="F19" s="316"/>
    </row>
    <row r="20" customFormat="false" ht="13.8" hidden="false" customHeight="false" outlineLevel="0" collapsed="false">
      <c r="A20" s="365" t="s">
        <v>408</v>
      </c>
      <c r="B20" s="366"/>
      <c r="C20" s="367" t="n">
        <f aca="false">ROUND((((1+C12+C13)*(1+C14)*(1+C15))/(1-(C16+C17))-1),4)</f>
        <v>0</v>
      </c>
      <c r="D20" s="368" t="n">
        <v>0.2143</v>
      </c>
      <c r="E20" s="369" t="n">
        <v>0.2717</v>
      </c>
      <c r="F20" s="370" t="n">
        <v>0.3362</v>
      </c>
    </row>
    <row r="21" customFormat="false" ht="13.8" hidden="false" customHeight="false" outlineLevel="0" collapsed="false">
      <c r="A21" s="329"/>
      <c r="B21" s="329"/>
      <c r="C21" s="329"/>
      <c r="D21" s="329"/>
      <c r="E21" s="330"/>
      <c r="F21" s="329"/>
    </row>
    <row r="22" customFormat="false" ht="13.8" hidden="false" customHeight="false" outlineLevel="0" collapsed="false">
      <c r="A22" s="329"/>
      <c r="B22" s="329"/>
      <c r="C22" s="329"/>
      <c r="D22" s="329"/>
      <c r="E22" s="330"/>
      <c r="F22" s="329"/>
    </row>
    <row r="23" customFormat="false" ht="13.8" hidden="false" customHeight="false" outlineLevel="0" collapsed="false">
      <c r="A23" s="329"/>
      <c r="B23" s="329"/>
      <c r="C23" s="329"/>
      <c r="D23" s="329"/>
      <c r="E23" s="330"/>
      <c r="F23" s="329"/>
    </row>
    <row r="24" customFormat="false" ht="13.8" hidden="false" customHeight="false" outlineLevel="0" collapsed="false">
      <c r="A24" s="329"/>
      <c r="B24" s="329"/>
      <c r="C24" s="329"/>
      <c r="D24" s="329"/>
      <c r="E24" s="330"/>
      <c r="F24" s="329"/>
    </row>
  </sheetData>
  <mergeCells count="3">
    <mergeCell ref="A8:F8"/>
    <mergeCell ref="D10:F10"/>
    <mergeCell ref="B16:B17"/>
  </mergeCells>
  <printOptions headings="false" gridLines="false" gridLinesSet="true" horizontalCentered="false" verticalCentered="false"/>
  <pageMargins left="0.905555555555556" right="0.511805555555556" top="0.747916666666667" bottom="0.747916666666667" header="0.511811023622047" footer="0.511811023622047"/>
  <pageSetup paperSize="9" scale="81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17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selection pane="topLeft" activeCell="A1" activeCellId="0" sqref="A1"/>
    </sheetView>
  </sheetViews>
  <sheetFormatPr defaultColWidth="9.1484375" defaultRowHeight="19.5" customHeight="true" zeroHeight="false" outlineLevelRow="0" outlineLevelCol="0"/>
  <cols>
    <col collapsed="false" customWidth="true" hidden="false" outlineLevel="0" max="1" min="1" style="264" width="24.57"/>
    <col collapsed="false" customWidth="true" hidden="false" outlineLevel="0" max="2" min="2" style="264" width="20.85"/>
    <col collapsed="false" customWidth="false" hidden="false" outlineLevel="0" max="16384" min="3" style="264" width="9.14"/>
  </cols>
  <sheetData>
    <row r="1" customFormat="false" ht="19.5" hidden="false" customHeight="true" outlineLevel="0" collapsed="false">
      <c r="A1" s="371" t="s">
        <v>409</v>
      </c>
      <c r="B1" s="371"/>
    </row>
    <row r="2" s="301" customFormat="true" ht="19.5" hidden="false" customHeight="true" outlineLevel="0" collapsed="false">
      <c r="A2" s="372" t="s">
        <v>410</v>
      </c>
      <c r="B2" s="373" t="s">
        <v>411</v>
      </c>
    </row>
    <row r="3" customFormat="false" ht="19.5" hidden="false" customHeight="true" outlineLevel="0" collapsed="false">
      <c r="A3" s="374" t="n">
        <v>1</v>
      </c>
      <c r="B3" s="375" t="n">
        <v>33.63</v>
      </c>
    </row>
    <row r="4" customFormat="false" ht="19.5" hidden="false" customHeight="true" outlineLevel="0" collapsed="false">
      <c r="A4" s="374" t="n">
        <v>2</v>
      </c>
      <c r="B4" s="375" t="n">
        <v>43.13</v>
      </c>
    </row>
    <row r="5" customFormat="false" ht="19.5" hidden="false" customHeight="true" outlineLevel="0" collapsed="false">
      <c r="A5" s="374" t="n">
        <v>3</v>
      </c>
      <c r="B5" s="375" t="n">
        <v>48.68</v>
      </c>
    </row>
    <row r="6" customFormat="false" ht="19.5" hidden="false" customHeight="true" outlineLevel="0" collapsed="false">
      <c r="A6" s="374" t="n">
        <v>4</v>
      </c>
      <c r="B6" s="375" t="n">
        <v>52.62</v>
      </c>
    </row>
    <row r="7" customFormat="false" ht="19.5" hidden="false" customHeight="true" outlineLevel="0" collapsed="false">
      <c r="A7" s="374" t="n">
        <v>5</v>
      </c>
      <c r="B7" s="375" t="n">
        <v>55.68</v>
      </c>
    </row>
    <row r="8" customFormat="false" ht="19.5" hidden="false" customHeight="true" outlineLevel="0" collapsed="false">
      <c r="A8" s="374" t="n">
        <v>6</v>
      </c>
      <c r="B8" s="375" t="n">
        <v>58.18</v>
      </c>
    </row>
    <row r="9" customFormat="false" ht="19.5" hidden="false" customHeight="true" outlineLevel="0" collapsed="false">
      <c r="A9" s="374" t="n">
        <v>7</v>
      </c>
      <c r="B9" s="375" t="n">
        <v>60.29</v>
      </c>
    </row>
    <row r="10" customFormat="false" ht="19.5" hidden="false" customHeight="true" outlineLevel="0" collapsed="false">
      <c r="A10" s="374" t="n">
        <v>8</v>
      </c>
      <c r="B10" s="375" t="n">
        <v>62.12</v>
      </c>
    </row>
    <row r="11" customFormat="false" ht="19.5" hidden="false" customHeight="true" outlineLevel="0" collapsed="false">
      <c r="A11" s="374" t="n">
        <v>9</v>
      </c>
      <c r="B11" s="375" t="n">
        <v>63.73</v>
      </c>
    </row>
    <row r="12" customFormat="false" ht="19.5" hidden="false" customHeight="true" outlineLevel="0" collapsed="false">
      <c r="A12" s="374" t="n">
        <v>10</v>
      </c>
      <c r="B12" s="375" t="n">
        <v>65.18</v>
      </c>
    </row>
    <row r="13" customFormat="false" ht="19.5" hidden="false" customHeight="true" outlineLevel="0" collapsed="false">
      <c r="A13" s="374" t="n">
        <v>11</v>
      </c>
      <c r="B13" s="375" t="n">
        <v>66.48</v>
      </c>
    </row>
    <row r="14" customFormat="false" ht="19.5" hidden="false" customHeight="true" outlineLevel="0" collapsed="false">
      <c r="A14" s="374" t="n">
        <v>12</v>
      </c>
      <c r="B14" s="375" t="n">
        <v>67.67</v>
      </c>
    </row>
    <row r="15" customFormat="false" ht="19.5" hidden="false" customHeight="true" outlineLevel="0" collapsed="false">
      <c r="A15" s="374" t="n">
        <v>13</v>
      </c>
      <c r="B15" s="375" t="n">
        <v>68.77</v>
      </c>
    </row>
    <row r="16" customFormat="false" ht="19.5" hidden="false" customHeight="true" outlineLevel="0" collapsed="false">
      <c r="A16" s="374" t="n">
        <v>14</v>
      </c>
      <c r="B16" s="375" t="n">
        <v>69.79</v>
      </c>
    </row>
    <row r="17" customFormat="false" ht="19.5" hidden="false" customHeight="true" outlineLevel="0" collapsed="false">
      <c r="A17" s="376" t="n">
        <v>15</v>
      </c>
      <c r="B17" s="377" t="n">
        <v>70.73</v>
      </c>
    </row>
  </sheetData>
  <mergeCells count="1">
    <mergeCell ref="A1:B1"/>
  </mergeCells>
  <printOptions headings="false" gridLines="false" gridLinesSet="true" horizontalCentered="false" verticalCentered="false"/>
  <pageMargins left="0.905555555555556" right="0.511805555555556" top="0.747916666666667" bottom="0.747916666666667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17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selection pane="topLeft" activeCell="A24" activeCellId="0" sqref="A24"/>
    </sheetView>
  </sheetViews>
  <sheetFormatPr defaultColWidth="9.1484375" defaultRowHeight="12.75" customHeight="true" zeroHeight="false" outlineLevelRow="0" outlineLevelCol="0"/>
  <cols>
    <col collapsed="false" customWidth="true" hidden="false" outlineLevel="0" max="1" min="1" style="264" width="70.42"/>
    <col collapsed="false" customWidth="false" hidden="false" outlineLevel="0" max="3" min="2" style="264" width="9.14"/>
    <col collapsed="false" customWidth="true" hidden="false" outlineLevel="0" max="4" min="4" style="264" width="12.86"/>
    <col collapsed="false" customWidth="false" hidden="false" outlineLevel="0" max="16384" min="5" style="264" width="9.14"/>
  </cols>
  <sheetData>
    <row r="1" customFormat="false" ht="17.35" hidden="false" customHeight="false" outlineLevel="0" collapsed="false">
      <c r="A1" s="378" t="s">
        <v>412</v>
      </c>
    </row>
    <row r="2" customFormat="false" ht="12.75" hidden="false" customHeight="false" outlineLevel="0" collapsed="false">
      <c r="A2" s="379"/>
    </row>
    <row r="3" customFormat="false" ht="12.75" hidden="false" customHeight="false" outlineLevel="0" collapsed="false">
      <c r="A3" s="379" t="s">
        <v>413</v>
      </c>
    </row>
    <row r="4" customFormat="false" ht="12.75" hidden="false" customHeight="false" outlineLevel="0" collapsed="false">
      <c r="A4" s="379"/>
    </row>
    <row r="5" customFormat="false" ht="12.75" hidden="false" customHeight="false" outlineLevel="0" collapsed="false">
      <c r="A5" s="379"/>
    </row>
    <row r="6" customFormat="false" ht="12.75" hidden="false" customHeight="false" outlineLevel="0" collapsed="false">
      <c r="A6" s="379"/>
    </row>
    <row r="7" customFormat="false" ht="12.75" hidden="false" customHeight="false" outlineLevel="0" collapsed="false">
      <c r="A7" s="379"/>
    </row>
    <row r="8" customFormat="false" ht="12.75" hidden="false" customHeight="false" outlineLevel="0" collapsed="false">
      <c r="A8" s="379"/>
    </row>
    <row r="9" customFormat="false" ht="12.75" hidden="false" customHeight="false" outlineLevel="0" collapsed="false">
      <c r="A9" s="379"/>
    </row>
    <row r="10" customFormat="false" ht="12.75" hidden="false" customHeight="false" outlineLevel="0" collapsed="false">
      <c r="A10" s="379"/>
    </row>
    <row r="11" customFormat="false" ht="12.75" hidden="false" customHeight="false" outlineLevel="0" collapsed="false">
      <c r="A11" s="379"/>
    </row>
    <row r="12" customFormat="false" ht="15" hidden="false" customHeight="false" outlineLevel="0" collapsed="false">
      <c r="A12" s="380" t="s">
        <v>414</v>
      </c>
    </row>
    <row r="13" customFormat="false" ht="15" hidden="false" customHeight="false" outlineLevel="0" collapsed="false">
      <c r="A13" s="380" t="s">
        <v>415</v>
      </c>
    </row>
    <row r="14" customFormat="false" ht="15" hidden="false" customHeight="false" outlineLevel="0" collapsed="false">
      <c r="A14" s="380" t="s">
        <v>416</v>
      </c>
    </row>
    <row r="15" customFormat="false" ht="15" hidden="false" customHeight="false" outlineLevel="0" collapsed="false">
      <c r="A15" s="380" t="s">
        <v>417</v>
      </c>
    </row>
    <row r="16" customFormat="false" ht="15" hidden="false" customHeight="false" outlineLevel="0" collapsed="false">
      <c r="A16" s="380" t="s">
        <v>418</v>
      </c>
    </row>
    <row r="17" customFormat="false" ht="15" hidden="false" customHeight="false" outlineLevel="0" collapsed="false">
      <c r="A17" s="381" t="s">
        <v>419</v>
      </c>
    </row>
  </sheetData>
  <printOptions headings="false" gridLines="false" gridLinesSet="true" horizontalCentered="false" verticalCentered="false"/>
  <pageMargins left="0.905555555555556" right="0.511805555555556" top="0.747916666666667" bottom="0.747916666666667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90" zoomScalePageLayoutView="100" workbookViewId="0">
      <selection pane="topLeft" activeCell="A1" activeCellId="0" sqref="A1"/>
    </sheetView>
  </sheetViews>
  <sheetFormatPr defaultColWidth="11.53515625" defaultRowHeight="12.8" customHeight="false" zeroHeight="false" outlineLevelRow="0" outlineLevelCol="0"/>
  <sheetData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2519</TotalTime>
  <Application>LibreOffice/25.8.5.2$Windows_X86_64 LibreOffice_project/9c8b85f387cc00a89945a79c9e6239f32e450ac2</Application>
  <AppVersion>15.0000</AppVersion>
  <Company>dmlu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2000-12-13T10:02:50Z</dcterms:created>
  <dc:creator>Flavia Burmeister Martins</dc:creator>
  <dc:description/>
  <dc:language>pt-BR</dc:language>
  <cp:lastModifiedBy/>
  <cp:lastPrinted>2026-04-29T15:54:23Z</cp:lastPrinted>
  <dcterms:modified xsi:type="dcterms:W3CDTF">2026-05-07T17:35:41Z</dcterms:modified>
  <cp:revision>397</cp:revision>
  <dc:subject/>
  <dc:title>Planilha de Custos Coleta e Transporte RSU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