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çamento Sintético" sheetId="1" state="visible" r:id="rId3"/>
    <sheet name="BDI" sheetId="2" state="visible" r:id="rId4"/>
    <sheet name="Cronograma" sheetId="3" state="visible" r:id="rId5"/>
  </sheets>
  <definedNames>
    <definedName function="false" hidden="false" localSheetId="1" name="_xlnm.Print_Area" vbProcedure="false">BDI!$A$1:$J$27</definedName>
    <definedName function="false" hidden="false" localSheetId="2" name="_xlnm.Print_Area" vbProcedure="false">Cronograma!$A$1:$T$20</definedName>
    <definedName function="false" hidden="false" localSheetId="0" name="_xlnm.Print_Area" vbProcedure="false">'Orçamento Sintético'!$A$1:$J$71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<sst xmlns="http://schemas.openxmlformats.org/spreadsheetml/2006/main" count="295" uniqueCount="209">
  <si>
    <t xml:space="preserve">Obra</t>
  </si>
  <si>
    <t xml:space="preserve">Bancos</t>
  </si>
  <si>
    <t xml:space="preserve">B.D.I.</t>
  </si>
  <si>
    <t xml:space="preserve">Encargos Sociais</t>
  </si>
  <si>
    <t xml:space="preserve">SICRO3 - Rio Grande do Sul - 04/2025
</t>
  </si>
  <si>
    <t xml:space="preserve">Planilha Orçamentária</t>
  </si>
  <si>
    <t xml:space="preserve">Item</t>
  </si>
  <si>
    <t xml:space="preserve">Código</t>
  </si>
  <si>
    <t xml:space="preserve">Banco</t>
  </si>
  <si>
    <t xml:space="preserve">Descrição</t>
  </si>
  <si>
    <t xml:space="preserve">Und</t>
  </si>
  <si>
    <t xml:space="preserve">Quant.</t>
  </si>
  <si>
    <t xml:space="preserve">Valor Unit</t>
  </si>
  <si>
    <t xml:space="preserve">Valor Unit com BDI</t>
  </si>
  <si>
    <t xml:space="preserve">Total</t>
  </si>
  <si>
    <t xml:space="preserve">Peso (%)</t>
  </si>
  <si>
    <t xml:space="preserve"> 1 </t>
  </si>
  <si>
    <t xml:space="preserve">Serviços Iniciais</t>
  </si>
  <si>
    <t xml:space="preserve"> 1.1 </t>
  </si>
  <si>
    <t xml:space="preserve">SICRO3</t>
  </si>
  <si>
    <t xml:space="preserve">Implantação de placa de sinalização náutica em obra de arte especial - equipamentos e mão de obra</t>
  </si>
  <si>
    <t xml:space="preserve">un</t>
  </si>
  <si>
    <t xml:space="preserve"> 1.2</t>
  </si>
  <si>
    <t xml:space="preserve">M0065</t>
  </si>
  <si>
    <t xml:space="preserve">Próprio</t>
  </si>
  <si>
    <t xml:space="preserve">Contêiner com janela e banheiro - L = 2,44 m e 4,58 m (3/4 TEU) c/ Entrada de Energia e instalações elétricas</t>
  </si>
  <si>
    <t xml:space="preserve"> 1.3</t>
  </si>
  <si>
    <t xml:space="preserve"> 5213386 </t>
  </si>
  <si>
    <t xml:space="preserve">Barreira de sinalização tipo II de direcionamento ou bloqueio - confecção</t>
  </si>
  <si>
    <t xml:space="preserve"> 1.4</t>
  </si>
  <si>
    <t xml:space="preserve">P9869</t>
  </si>
  <si>
    <t xml:space="preserve">Encarregado de Obras</t>
  </si>
  <si>
    <t xml:space="preserve">mês</t>
  </si>
  <si>
    <t xml:space="preserve"> 1.5</t>
  </si>
  <si>
    <t xml:space="preserve">P9819</t>
  </si>
  <si>
    <t xml:space="preserve">Engenheiro Supervisor</t>
  </si>
  <si>
    <t xml:space="preserve">1.6</t>
  </si>
  <si>
    <t xml:space="preserve">*</t>
  </si>
  <si>
    <t xml:space="preserve">Provisão de Riscos</t>
  </si>
  <si>
    <t xml:space="preserve">unid.</t>
  </si>
  <si>
    <t xml:space="preserve"> 2 </t>
  </si>
  <si>
    <t xml:space="preserve">Teste Iniciais</t>
  </si>
  <si>
    <t xml:space="preserve">2.1</t>
  </si>
  <si>
    <t xml:space="preserve">P9955</t>
  </si>
  <si>
    <t xml:space="preserve">Laudo de inspeção em pontes</t>
  </si>
  <si>
    <t xml:space="preserve">h</t>
  </si>
  <si>
    <t xml:space="preserve">2.2</t>
  </si>
  <si>
    <t xml:space="preserve">Ensaio SPT submerso - com embarcação de apoio (2 pontos)</t>
  </si>
  <si>
    <t xml:space="preserve">pontos </t>
  </si>
  <si>
    <t xml:space="preserve">2.3</t>
  </si>
  <si>
    <t xml:space="preserve">E9673</t>
  </si>
  <si>
    <t xml:space="preserve">Batimetria Multifeixe</t>
  </si>
  <si>
    <t xml:space="preserve">2.4</t>
  </si>
  <si>
    <t xml:space="preserve">P9837</t>
  </si>
  <si>
    <t xml:space="preserve">Estudo Hidrológico da região</t>
  </si>
  <si>
    <t xml:space="preserve">2.5</t>
  </si>
  <si>
    <t xml:space="preserve">Projeto Básico e Executivo Recuperação Ponte</t>
  </si>
  <si>
    <t xml:space="preserve">Recuperação das mesas e Fundação</t>
  </si>
  <si>
    <t xml:space="preserve">3.1</t>
  </si>
  <si>
    <t xml:space="preserve">Abertura das Juntas</t>
  </si>
  <si>
    <t xml:space="preserve">3.1.1</t>
  </si>
  <si>
    <t xml:space="preserve">Demolição de concreto armado com martelete e corte oxiacetileno</t>
  </si>
  <si>
    <t xml:space="preserve">m³</t>
  </si>
  <si>
    <t xml:space="preserve">3.1.2</t>
  </si>
  <si>
    <t xml:space="preserve">Confecção de forma metálica</t>
  </si>
  <si>
    <t xml:space="preserve">m</t>
  </si>
  <si>
    <t xml:space="preserve">3.2</t>
  </si>
  <si>
    <t xml:space="preserve">Estaqueamento</t>
  </si>
  <si>
    <t xml:space="preserve">3.2.1</t>
  </si>
  <si>
    <t xml:space="preserve">P9949</t>
  </si>
  <si>
    <t xml:space="preserve">TOPOGRAFO COM ENCARGOS COMPLEMENTARES</t>
  </si>
  <si>
    <t xml:space="preserve">MES</t>
  </si>
  <si>
    <t xml:space="preserve">3.2.2</t>
  </si>
  <si>
    <t xml:space="preserve">P9950</t>
  </si>
  <si>
    <t xml:space="preserve">AUXILIAR DE TOPÓGRAFO COM ENCARGOS COMPLEMENTARES</t>
  </si>
  <si>
    <t xml:space="preserve">3.2.3</t>
  </si>
  <si>
    <t xml:space="preserve"> 2306248 </t>
  </si>
  <si>
    <t xml:space="preserve">Arrasamento de estacas de concreto com seção superior à 900 cm²</t>
  </si>
  <si>
    <t xml:space="preserve">3.2.4</t>
  </si>
  <si>
    <t xml:space="preserve">Transporte com caminhão carroceria - Estacas</t>
  </si>
  <si>
    <t xml:space="preserve">Tkm</t>
  </si>
  <si>
    <t xml:space="preserve">3.2.5</t>
  </si>
  <si>
    <t xml:space="preserve"> 2306000 </t>
  </si>
  <si>
    <t xml:space="preserve">Estaca pré-moldada de concreto armado centrifugado com compressão admissível de 125 t - sem emenda - fornecimento e cravação</t>
  </si>
  <si>
    <t xml:space="preserve">3.2.6</t>
  </si>
  <si>
    <t xml:space="preserve">E9603</t>
  </si>
  <si>
    <t xml:space="preserve">Embarcação  multipropósito com guindaste hidráulico  (Bate Estaca)</t>
  </si>
  <si>
    <t xml:space="preserve">3.2.7</t>
  </si>
  <si>
    <t xml:space="preserve">E9106</t>
  </si>
  <si>
    <t xml:space="preserve">Mobilização e Desmobilização por Balsa 200T</t>
  </si>
  <si>
    <t xml:space="preserve">3.2.8</t>
  </si>
  <si>
    <t xml:space="preserve"> 2306726 </t>
  </si>
  <si>
    <t xml:space="preserve">Apoio náutico para a execução da cravação</t>
  </si>
  <si>
    <t xml:space="preserve">3.2.9</t>
  </si>
  <si>
    <t xml:space="preserve">Operação de Mergulho</t>
  </si>
  <si>
    <t xml:space="preserve">Estrutural</t>
  </si>
  <si>
    <t xml:space="preserve">4.1</t>
  </si>
  <si>
    <t xml:space="preserve">Vigas de Apoio</t>
  </si>
  <si>
    <t xml:space="preserve">4.1.1</t>
  </si>
  <si>
    <t xml:space="preserve">Armação em aço CA-50 - fornecimento, preparo e colocação</t>
  </si>
  <si>
    <t xml:space="preserve">KG</t>
  </si>
  <si>
    <t xml:space="preserve">4.1.2</t>
  </si>
  <si>
    <t xml:space="preserve">Confecção de forma metálica em chapa 3/16"</t>
  </si>
  <si>
    <t xml:space="preserve">m²</t>
  </si>
  <si>
    <t xml:space="preserve">4.1.3</t>
  </si>
  <si>
    <t xml:space="preserve">4.1.4</t>
  </si>
  <si>
    <t xml:space="preserve">Escoramento metálico - sem reaproveitamento - fornecimento e instalação</t>
  </si>
  <si>
    <t xml:space="preserve">4.1.5</t>
  </si>
  <si>
    <t xml:space="preserve">Concreto fck = 40 Mpa</t>
  </si>
  <si>
    <t xml:space="preserve">4.2</t>
  </si>
  <si>
    <t xml:space="preserve">Bloco de Coroamento</t>
  </si>
  <si>
    <t xml:space="preserve">4.2.1</t>
  </si>
  <si>
    <t xml:space="preserve">4.2.2</t>
  </si>
  <si>
    <t xml:space="preserve">4.2.3</t>
  </si>
  <si>
    <t xml:space="preserve">4.2.4</t>
  </si>
  <si>
    <t xml:space="preserve">4.2.5</t>
  </si>
  <si>
    <t xml:space="preserve">Elevação da Mesa</t>
  </si>
  <si>
    <t xml:space="preserve">5.1</t>
  </si>
  <si>
    <t xml:space="preserve">**</t>
  </si>
  <si>
    <t xml:space="preserve">MACAQUEAMENTO (EQUIPAMENTO+ AFERIÇÃO)</t>
  </si>
  <si>
    <t xml:space="preserve">un.</t>
  </si>
  <si>
    <t xml:space="preserve">5.2</t>
  </si>
  <si>
    <t xml:space="preserve">5.3</t>
  </si>
  <si>
    <t xml:space="preserve">E9676</t>
  </si>
  <si>
    <t xml:space="preserve">Embarcação de transporte de pessoal e apoio logístico</t>
  </si>
  <si>
    <t xml:space="preserve">Recuperação dos Consoles</t>
  </si>
  <si>
    <t xml:space="preserve">6.1</t>
  </si>
  <si>
    <t xml:space="preserve">6.2</t>
  </si>
  <si>
    <t xml:space="preserve">Recuperação dos Guarda Corpos</t>
  </si>
  <si>
    <t xml:space="preserve">7.1</t>
  </si>
  <si>
    <t xml:space="preserve"> 3806415 </t>
  </si>
  <si>
    <t xml:space="preserve">Demolição controlada de concreto com martelete</t>
  </si>
  <si>
    <t xml:space="preserve">7.2</t>
  </si>
  <si>
    <t xml:space="preserve"> 2408079 </t>
  </si>
  <si>
    <t xml:space="preserve">Pintura de fundo com tinta epóxi com pistola a ar comprimido, uma demão, espessura de 120 µm</t>
  </si>
  <si>
    <t xml:space="preserve">7.3</t>
  </si>
  <si>
    <t xml:space="preserve"> 3806386 </t>
  </si>
  <si>
    <t xml:space="preserve">Guarda-corpo e corrimão metálico para passarelas para pedestres - fornecimento e instalação</t>
  </si>
  <si>
    <t xml:space="preserve">7.4</t>
  </si>
  <si>
    <t xml:space="preserve"> 5901639 </t>
  </si>
  <si>
    <t xml:space="preserve">Transporte com caminhão basculante com caçamba estanque com capacidade de 14 m³ - rodovia em leito natural</t>
  </si>
  <si>
    <t xml:space="preserve">tkm</t>
  </si>
  <si>
    <t xml:space="preserve">7.5</t>
  </si>
  <si>
    <t xml:space="preserve">7.6</t>
  </si>
  <si>
    <t xml:space="preserve">Recuperação das Abas Laterais</t>
  </si>
  <si>
    <t xml:space="preserve">Testes e Laudos Finais</t>
  </si>
  <si>
    <t xml:space="preserve">8.1</t>
  </si>
  <si>
    <t xml:space="preserve">PROVA DE CARGA (EQUIPAMENTO+ AFERIÇÃO)</t>
  </si>
  <si>
    <t xml:space="preserve">8.2</t>
  </si>
  <si>
    <t xml:space="preserve">Total Geral</t>
  </si>
  <si>
    <t xml:space="preserve">OBS 1:</t>
  </si>
  <si>
    <t xml:space="preserve">* e **</t>
  </si>
  <si>
    <t xml:space="preserve">Esses itens foram retirados do processo de Reestabelecimento (59052 029024/2024-63) já aprovado na Defesa Civil Nacional, e contrato em vigor da prefeitura 428/2024 visto não existirem no SICRO 03;</t>
  </si>
  <si>
    <t xml:space="preserve">Eng. Gilberto Arabidian Junior</t>
  </si>
  <si>
    <t xml:space="preserve">Rio Grande, 13 de Julho de 2025.</t>
  </si>
  <si>
    <t xml:space="preserve">Chefe do Gabinete - Giovana Corvo Trindade</t>
  </si>
  <si>
    <t xml:space="preserve">BDI - BENEFÍCIOS E DESPESAS INDIRETAS</t>
  </si>
  <si>
    <t xml:space="preserve">Percentual base de cálculo para o ISS (Decreto municipal 13484/2015):</t>
  </si>
  <si>
    <t xml:space="preserve">Alíquota do ISS:</t>
  </si>
  <si>
    <t xml:space="preserve">Itens</t>
  </si>
  <si>
    <t xml:space="preserve">Sigla</t>
  </si>
  <si>
    <t xml:space="preserve">Adotado</t>
  </si>
  <si>
    <t xml:space="preserve">Administração Central</t>
  </si>
  <si>
    <t xml:space="preserve">AC</t>
  </si>
  <si>
    <t xml:space="preserve">Seguro e Garantia</t>
  </si>
  <si>
    <t xml:space="preserve">SG</t>
  </si>
  <si>
    <t xml:space="preserve">Risco</t>
  </si>
  <si>
    <t xml:space="preserve">R</t>
  </si>
  <si>
    <t xml:space="preserve">Despesas Financeiras</t>
  </si>
  <si>
    <t xml:space="preserve">DF</t>
  </si>
  <si>
    <t xml:space="preserve">Lucro</t>
  </si>
  <si>
    <t xml:space="preserve">L</t>
  </si>
  <si>
    <t xml:space="preserve">Tributos (impostos COFINS 3% e PIS 0,65%)</t>
  </si>
  <si>
    <t xml:space="preserve">CP</t>
  </si>
  <si>
    <t xml:space="preserve">Tributos (ISS, variável de acordo com o município)</t>
  </si>
  <si>
    <t xml:space="preserve">ISS</t>
  </si>
  <si>
    <t xml:space="preserve">Tributos (contribuição previdência sobre a receita bruta)</t>
  </si>
  <si>
    <t xml:space="preserve">CPRB</t>
  </si>
  <si>
    <t xml:space="preserve">BDI COM DESONERAÇÃO</t>
  </si>
  <si>
    <t xml:space="preserve">BDI DES</t>
  </si>
  <si>
    <t xml:space="preserve">BDI = </t>
  </si>
  <si>
    <t xml:space="preserve">( ((1-AC+SG+R)*(1+DF)*(1+L))/(1-CP-ISS-CRPB))-1</t>
  </si>
  <si>
    <t xml:space="preserve">Conforme Acórdãos TCU nº 2622/2013 e nº 2369/2011</t>
  </si>
  <si>
    <t xml:space="preserve">Responsável técnico:</t>
  </si>
  <si>
    <t xml:space="preserve">Chefe de Gabinete:</t>
  </si>
  <si>
    <t xml:space="preserve">Gilberto Arabidian Junior</t>
  </si>
  <si>
    <t xml:space="preserve">Giovana Trindade</t>
  </si>
  <si>
    <t xml:space="preserve">CREA RS 159864</t>
  </si>
  <si>
    <t xml:space="preserve">Chefe do Gabinete de Programas e Projetos Especiais</t>
  </si>
  <si>
    <t xml:space="preserve">Reconstrução da Ponte Wilson Mattos Branco</t>
  </si>
  <si>
    <t xml:space="preserve">Cronograma Físico-Financeiro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</si>
  <si>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</si>
  <si>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</si>
  <si>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</si>
  <si>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</si>
  <si>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</si>
  <si>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</si>
  <si>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Mês 7</t>
  </si>
  <si>
    <t xml:space="preserve">Mês 8</t>
  </si>
  <si>
    <t xml:space="preserve">Serviços Iniciais (1.1, 1.2, 1.3, 1.4, 1.5)</t>
  </si>
  <si>
    <t xml:space="preserve"> 1 .6</t>
  </si>
  <si>
    <t xml:space="preserve">Testes Iniciais</t>
  </si>
  <si>
    <t xml:space="preserve"> 3</t>
  </si>
  <si>
    <t xml:space="preserve">Recuperação das Mesas e Fundação</t>
  </si>
  <si>
    <t xml:space="preserve"> 4</t>
  </si>
  <si>
    <t xml:space="preserve"> 5</t>
  </si>
  <si>
    <t xml:space="preserve"> 6</t>
  </si>
  <si>
    <t xml:space="preserve"> 7</t>
  </si>
  <si>
    <t xml:space="preserve"> 8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</si>
</sst>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&quot;R$ &quot;* #,##0.00_-;&quot;-R$ &quot;* #,##0.00_-;_-&quot;R$ &quot;* \-??_-;_-@_-"/>
    <numFmt numFmtId="166" formatCode="0.00%"/>
    <numFmt numFmtId="167" formatCode="#,##0.00\ %"/>
    <numFmt numFmtId="168" formatCode="0%"/>
    <numFmt numFmtId="169" formatCode="#,##0.00"/>
    <numFmt numFmtId="170" formatCode="0.0%"/>
  </numFmts>
  <fonts count="18">
    <font>
      <sz val="11"/>
      <name val="Arial"/>
      <family val="1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1"/>
      <charset val="1"/>
    </font>
    <font>
      <b val="true"/>
      <sz val="10"/>
      <name val="Arial"/>
      <family val="1"/>
      <charset val="1"/>
    </font>
    <font>
      <b val="true"/>
      <sz val="10"/>
      <color rgb="FF000000"/>
      <name val="Arial"/>
      <family val="1"/>
      <charset val="1"/>
    </font>
    <font>
      <sz val="10"/>
      <color rgb="FF000000"/>
      <name val="Arial"/>
      <family val="1"/>
      <charset val="1"/>
    </font>
    <font>
      <sz val="10"/>
      <color theme="1"/>
      <name val="Arial"/>
      <family val="1"/>
      <charset val="1"/>
    </font>
    <font>
      <b val="true"/>
      <sz val="10"/>
      <color theme="1"/>
      <name val="Arial"/>
      <family val="1"/>
      <charset val="1"/>
    </font>
    <font>
      <sz val="10"/>
      <name val="Arial"/>
      <family val="1"/>
      <charset val="1"/>
    </font>
    <font>
      <b val="true"/>
      <sz val="10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b val="true"/>
      <sz val="11"/>
      <color theme="1"/>
      <name val="Calibri"/>
      <family val="2"/>
      <charset val="1"/>
    </font>
    <font>
      <sz val="11"/>
      <color theme="1"/>
      <name val="Calibri"/>
      <family val="2"/>
      <charset val="1"/>
    </font>
    <font>
      <sz val="11"/>
      <color theme="1"/>
      <name val="Arial"/>
      <family val="2"/>
      <charset val="1"/>
    </font>
    <font>
      <sz val="11"/>
      <name val="Calibri"/>
      <family val="2"/>
      <charset val="1"/>
    </font>
    <font>
      <sz val="10"/>
      <color rgb="FF00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9" tint="0.7999"/>
        <bgColor rgb="FFDFF0D8"/>
      </patternFill>
    </fill>
    <fill>
      <patternFill patternType="solid">
        <fgColor rgb="FFFFFFFF"/>
        <bgColor rgb="FFE2F0D9"/>
      </patternFill>
    </fill>
    <fill>
      <patternFill patternType="solid">
        <fgColor rgb="FFD8ECF6"/>
        <bgColor rgb="FFDFF0D8"/>
      </patternFill>
    </fill>
    <fill>
      <patternFill patternType="solid">
        <fgColor rgb="FFDFF0D8"/>
        <bgColor rgb="FFE2F0D9"/>
      </patternFill>
    </fill>
    <fill>
      <patternFill patternType="solid">
        <fgColor rgb="FFBFBFBF"/>
        <bgColor rgb="FFCCCCCC"/>
      </patternFill>
    </fill>
  </fills>
  <borders count="33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thin">
        <color rgb="FFCCCCCC"/>
      </right>
      <top style="medium"/>
      <bottom style="thin">
        <color rgb="FFCCCCCC"/>
      </bottom>
      <diagonal/>
    </border>
    <border diagonalUp="false" diagonalDown="false">
      <left style="thin">
        <color rgb="FFCCCCCC"/>
      </left>
      <right style="thin">
        <color rgb="FFCCCCCC"/>
      </right>
      <top style="medium"/>
      <bottom style="thin">
        <color rgb="FFCCCCCC"/>
      </bottom>
      <diagonal/>
    </border>
    <border diagonalUp="false" diagonalDown="false">
      <left style="thin">
        <color rgb="FFCCCCCC"/>
      </left>
      <right style="medium"/>
      <top style="medium"/>
      <bottom style="thin">
        <color rgb="FFCCCCCC"/>
      </bottom>
      <diagonal/>
    </border>
    <border diagonalUp="false" diagonalDown="false">
      <left style="medium"/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 style="thin">
        <color rgb="FFCCCCCC"/>
      </left>
      <right style="medium"/>
      <top style="thin">
        <color rgb="FFCCCCCC"/>
      </top>
      <bottom style="thin">
        <color rgb="FFCCCCCC"/>
      </bottom>
      <diagonal/>
    </border>
    <border diagonalUp="false" diagonalDown="false">
      <left style="thin">
        <color rgb="FFCCCCCC"/>
      </left>
      <right/>
      <top style="thin">
        <color rgb="FFCCCCCC"/>
      </top>
      <bottom style="thin">
        <color rgb="FFCCCCCC"/>
      </bottom>
      <diagonal/>
    </border>
    <border diagonalUp="false" diagonalDown="false">
      <left/>
      <right/>
      <top style="thin">
        <color rgb="FFCCCCCC"/>
      </top>
      <bottom style="thin">
        <color rgb="FFCCCCCC"/>
      </bottom>
      <diagonal/>
    </border>
    <border diagonalUp="false" diagonalDown="false">
      <left/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 style="medium"/>
      <right/>
      <top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medium"/>
      <diagonal/>
    </border>
    <border diagonalUp="false" diagonalDown="false">
      <left style="thin">
        <color rgb="FFCCCCCC"/>
      </left>
      <right style="medium"/>
      <top style="thin">
        <color rgb="FFCCCCCC"/>
      </top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2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2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2" borderId="5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6" fontId="5" fillId="2" borderId="5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2" borderId="6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3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3" borderId="7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3" borderId="8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3" borderId="8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3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4" fillId="3" borderId="8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4" fillId="3" borderId="9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4" borderId="1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4" borderId="1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4" borderId="1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4" borderId="1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6" fillId="4" borderId="11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6" fillId="4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1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8" fillId="2" borderId="11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2" borderId="11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7" fillId="2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2" borderId="1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4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4" borderId="1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9" fillId="4" borderId="11" xfId="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4" borderId="11" xfId="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8" fillId="2" borderId="1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2" borderId="1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4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4" borderId="1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6" fillId="3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9" fillId="4" borderId="11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6" fillId="4" borderId="11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2" borderId="1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8" fillId="2" borderId="11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7" fillId="2" borderId="11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10" fillId="2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10" fillId="2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7" fillId="2" borderId="1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8" fillId="2" borderId="11" xfId="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2" borderId="11" xfId="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0" fillId="2" borderId="16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2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7" fillId="2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5" fontId="8" fillId="2" borderId="0" xfId="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2" borderId="0" xfId="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7" fillId="5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1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2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5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2" borderId="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8" fillId="2" borderId="5" xfId="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2" borderId="5" xfId="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2" borderId="17" xfId="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7" fillId="2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3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10" fillId="3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5" fontId="10" fillId="3" borderId="0" xfId="17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0" fillId="3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5" fillId="3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11" fillId="2" borderId="19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9" fontId="11" fillId="2" borderId="2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2" fillId="2" borderId="1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2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2" borderId="2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0" fillId="0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4" fillId="0" borderId="2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24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4" fillId="0" borderId="26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3" fillId="6" borderId="27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6" borderId="2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6" borderId="2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3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3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4" fillId="0" borderId="3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2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4" fillId="0" borderId="2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3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3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4" fillId="0" borderId="3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2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28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3" fillId="0" borderId="29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3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2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4" fillId="3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4" fontId="4" fillId="3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3" borderId="0" xfId="0" applyFont="true" applyBorder="false" applyAlignment="true" applyProtection="true">
      <alignment horizontal="left" vertical="top" textRotation="0" wrapText="true" indent="0" shrinkToFit="false"/>
      <protection locked="true" hidden="false"/>
    </xf>
    <xf numFmtId="164" fontId="5" fillId="3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3" borderId="1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3" borderId="1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3" borderId="1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3" borderId="1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3" borderId="11" xfId="17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4" fillId="3" borderId="1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8" fontId="17" fillId="4" borderId="11" xfId="1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17" fillId="4" borderId="1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0" fontId="17" fillId="4" borderId="11" xfId="19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4" borderId="1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0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0" fillId="2" borderId="0" xfId="0" applyFont="true" applyBorder="false" applyAlignment="true" applyProtection="true">
      <alignment horizontal="center" vertical="top" textRotation="0" wrapText="true" indent="0" shrinkToFit="false"/>
      <protection locked="true" hidden="false"/>
    </xf>
    <xf numFmtId="169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true">
      <alignment horizontal="right" vertical="top" textRotation="0" wrapText="true" indent="0" shrinkToFit="false"/>
      <protection locked="true" hidden="false"/>
    </xf>
    <xf numFmtId="165" fontId="5" fillId="3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9" fontId="5" fillId="3" borderId="0" xfId="0" applyFont="true" applyBorder="false" applyAlignment="true" applyProtection="tru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2" xfId="0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32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E2F0D9"/>
      <rgbColor rgb="FFD8ECF6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FF0D8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7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171875" defaultRowHeight="13.5" customHeight="true" zeroHeight="false" outlineLevelRow="0" outlineLevelCol="0"/>
  <cols>
    <col collapsed="false" customWidth="true" hidden="false" outlineLevel="0" max="2" min="1" style="1" width="10"/>
    <col collapsed="false" customWidth="true" hidden="false" outlineLevel="0" max="3" min="3" style="2" width="13.2"/>
    <col collapsed="false" customWidth="true" hidden="false" outlineLevel="0" max="4" min="4" style="2" width="60"/>
    <col collapsed="false" customWidth="true" hidden="false" outlineLevel="0" max="5" min="5" style="1" width="8"/>
    <col collapsed="false" customWidth="true" hidden="false" outlineLevel="0" max="8" min="6" style="2" width="13"/>
    <col collapsed="false" customWidth="true" hidden="false" outlineLevel="0" max="9" min="9" style="3" width="14.2"/>
    <col collapsed="false" customWidth="true" hidden="false" outlineLevel="0" max="10" min="10" style="2" width="13"/>
    <col collapsed="false" customWidth="true" hidden="false" outlineLevel="0" max="12" min="12" style="2" width="14"/>
    <col collapsed="false" customWidth="true" hidden="false" outlineLevel="0" max="13" min="13" style="2" width="13"/>
    <col collapsed="false" customWidth="true" hidden="false" outlineLevel="0" max="15" min="14" style="2" width="14"/>
  </cols>
  <sheetData>
    <row r="1" customFormat="false" ht="13.5" hidden="false" customHeight="true" outlineLevel="0" collapsed="false">
      <c r="A1" s="4"/>
      <c r="B1" s="5"/>
      <c r="C1" s="6"/>
      <c r="D1" s="6" t="s">
        <v>0</v>
      </c>
      <c r="E1" s="6" t="s">
        <v>1</v>
      </c>
      <c r="F1" s="6"/>
      <c r="G1" s="6" t="s">
        <v>2</v>
      </c>
      <c r="H1" s="6"/>
      <c r="I1" s="7" t="s">
        <v>3</v>
      </c>
      <c r="J1" s="7"/>
    </row>
    <row r="2" customFormat="false" ht="33" hidden="false" customHeight="true" outlineLevel="0" collapsed="false">
      <c r="A2" s="8"/>
      <c r="B2" s="9"/>
      <c r="C2" s="10"/>
      <c r="D2" s="10" t="str">
        <f aca="false">Cronograma!B2</f>
        <v>Reconstrução da Ponte Wilson Mattos Branco</v>
      </c>
      <c r="E2" s="10" t="s">
        <v>4</v>
      </c>
      <c r="F2" s="10"/>
      <c r="G2" s="11" t="n">
        <f aca="false">BDI!E16</f>
        <v>0.270024268300836</v>
      </c>
      <c r="H2" s="11"/>
      <c r="I2" s="12"/>
      <c r="J2" s="12"/>
    </row>
    <row r="3" customFormat="false" ht="14.15" hidden="false" customHeight="true" outlineLevel="0" collapsed="false">
      <c r="A3" s="13" t="s">
        <v>5</v>
      </c>
      <c r="B3" s="13"/>
      <c r="C3" s="13"/>
      <c r="D3" s="13"/>
      <c r="E3" s="13"/>
      <c r="F3" s="13"/>
      <c r="G3" s="13"/>
      <c r="H3" s="13"/>
      <c r="I3" s="13"/>
      <c r="J3" s="13"/>
    </row>
    <row r="4" customFormat="false" ht="30" hidden="false" customHeight="true" outlineLevel="0" collapsed="false">
      <c r="A4" s="14" t="s">
        <v>6</v>
      </c>
      <c r="B4" s="15" t="s">
        <v>7</v>
      </c>
      <c r="C4" s="16" t="s">
        <v>8</v>
      </c>
      <c r="D4" s="16" t="s">
        <v>9</v>
      </c>
      <c r="E4" s="17" t="s">
        <v>10</v>
      </c>
      <c r="F4" s="18" t="s">
        <v>11</v>
      </c>
      <c r="G4" s="18" t="s">
        <v>12</v>
      </c>
      <c r="H4" s="18" t="s">
        <v>13</v>
      </c>
      <c r="I4" s="19" t="s">
        <v>14</v>
      </c>
      <c r="J4" s="20" t="s">
        <v>15</v>
      </c>
    </row>
    <row r="5" customFormat="false" ht="13.5" hidden="false" customHeight="true" outlineLevel="0" collapsed="false">
      <c r="A5" s="21" t="s">
        <v>16</v>
      </c>
      <c r="B5" s="22" t="s">
        <v>17</v>
      </c>
      <c r="C5" s="22"/>
      <c r="D5" s="22"/>
      <c r="E5" s="23"/>
      <c r="F5" s="24"/>
      <c r="G5" s="22"/>
      <c r="H5" s="22"/>
      <c r="I5" s="25" t="n">
        <f aca="false">SUM(I6:I11)</f>
        <v>723777.27</v>
      </c>
      <c r="J5" s="26" t="n">
        <f aca="false">I5/$H$63</f>
        <v>0.252206948049208</v>
      </c>
      <c r="L5" s="27"/>
      <c r="M5" s="27"/>
      <c r="N5" s="27"/>
      <c r="O5" s="27"/>
    </row>
    <row r="6" customFormat="false" ht="23.85" hidden="false" customHeight="false" outlineLevel="0" collapsed="false">
      <c r="A6" s="28" t="s">
        <v>18</v>
      </c>
      <c r="B6" s="29" t="n">
        <v>5301074</v>
      </c>
      <c r="C6" s="30" t="s">
        <v>19</v>
      </c>
      <c r="D6" s="31" t="s">
        <v>20</v>
      </c>
      <c r="E6" s="29" t="s">
        <v>21</v>
      </c>
      <c r="F6" s="29" t="n">
        <v>2</v>
      </c>
      <c r="G6" s="32" t="n">
        <v>1724.04</v>
      </c>
      <c r="H6" s="33" t="n">
        <f aca="false">ROUND(G6+G6*$G$2,2)</f>
        <v>2189.57</v>
      </c>
      <c r="I6" s="33" t="n">
        <f aca="false">ROUND(F6*H6,2)</f>
        <v>4379.14</v>
      </c>
      <c r="J6" s="34" t="n">
        <f aca="false">I6/$H$63</f>
        <v>0.00152595222350684</v>
      </c>
      <c r="O6" s="27"/>
    </row>
    <row r="7" customFormat="false" ht="23.85" hidden="false" customHeight="false" outlineLevel="0" collapsed="false">
      <c r="A7" s="28" t="s">
        <v>22</v>
      </c>
      <c r="B7" s="29" t="s">
        <v>23</v>
      </c>
      <c r="C7" s="30" t="s">
        <v>24</v>
      </c>
      <c r="D7" s="31" t="s">
        <v>25</v>
      </c>
      <c r="E7" s="29" t="s">
        <v>21</v>
      </c>
      <c r="F7" s="29" t="n">
        <v>1</v>
      </c>
      <c r="G7" s="32" t="n">
        <v>64023.34</v>
      </c>
      <c r="H7" s="33" t="n">
        <f aca="false">ROUND(G7+G7*$G$2,2)</f>
        <v>81311.2</v>
      </c>
      <c r="I7" s="33" t="n">
        <f aca="false">ROUND(F7*H7,2)</f>
        <v>81311.2</v>
      </c>
      <c r="J7" s="34" t="n">
        <f aca="false">I7/$H$63</f>
        <v>0.0283336468886606</v>
      </c>
      <c r="L7" s="27"/>
      <c r="M7" s="27"/>
    </row>
    <row r="8" customFormat="false" ht="13.5" hidden="false" customHeight="false" outlineLevel="0" collapsed="false">
      <c r="A8" s="28" t="s">
        <v>26</v>
      </c>
      <c r="B8" s="29" t="s">
        <v>27</v>
      </c>
      <c r="C8" s="30" t="s">
        <v>19</v>
      </c>
      <c r="D8" s="31" t="s">
        <v>28</v>
      </c>
      <c r="E8" s="29" t="s">
        <v>21</v>
      </c>
      <c r="F8" s="29" t="n">
        <v>2</v>
      </c>
      <c r="G8" s="32" t="n">
        <v>622.16</v>
      </c>
      <c r="H8" s="33" t="n">
        <f aca="false">ROUND(G8+G8*$G$2,2)</f>
        <v>790.16</v>
      </c>
      <c r="I8" s="33" t="n">
        <f aca="false">ROUND(F8*H8,2)</f>
        <v>1580.32</v>
      </c>
      <c r="J8" s="34" t="n">
        <f aca="false">I8/$H$63</f>
        <v>0.000550677260341602</v>
      </c>
      <c r="L8" s="27"/>
      <c r="M8" s="27"/>
      <c r="N8" s="35"/>
    </row>
    <row r="9" customFormat="false" ht="13.5" hidden="false" customHeight="false" outlineLevel="0" collapsed="false">
      <c r="A9" s="28" t="s">
        <v>29</v>
      </c>
      <c r="B9" s="29" t="s">
        <v>30</v>
      </c>
      <c r="C9" s="30" t="s">
        <v>19</v>
      </c>
      <c r="D9" s="31" t="s">
        <v>31</v>
      </c>
      <c r="E9" s="29" t="s">
        <v>32</v>
      </c>
      <c r="F9" s="29" t="n">
        <v>6</v>
      </c>
      <c r="G9" s="32" t="n">
        <v>8229.77</v>
      </c>
      <c r="H9" s="33" t="n">
        <f aca="false">ROUND(G9+G9*$G$2,2)</f>
        <v>10452.01</v>
      </c>
      <c r="I9" s="33" t="n">
        <f aca="false">ROUND(F9*H9,2)</f>
        <v>62712.06</v>
      </c>
      <c r="J9" s="34" t="n">
        <f aca="false">I9/$H$63</f>
        <v>0.0218526028849715</v>
      </c>
    </row>
    <row r="10" customFormat="false" ht="13.5" hidden="false" customHeight="false" outlineLevel="0" collapsed="false">
      <c r="A10" s="28" t="s">
        <v>33</v>
      </c>
      <c r="B10" s="29" t="s">
        <v>34</v>
      </c>
      <c r="C10" s="30" t="s">
        <v>19</v>
      </c>
      <c r="D10" s="31" t="s">
        <v>35</v>
      </c>
      <c r="E10" s="29" t="s">
        <v>32</v>
      </c>
      <c r="F10" s="29" t="n">
        <v>6</v>
      </c>
      <c r="G10" s="32" t="n">
        <v>27874.71</v>
      </c>
      <c r="H10" s="33" t="n">
        <f aca="false">ROUND(G10+G10*$G$2,2)</f>
        <v>35401.56</v>
      </c>
      <c r="I10" s="33" t="n">
        <f aca="false">ROUND(F10*H10,2)</f>
        <v>212409.36</v>
      </c>
      <c r="J10" s="34" t="n">
        <f aca="false">I10/$H$63</f>
        <v>0.0740160248783241</v>
      </c>
    </row>
    <row r="11" customFormat="false" ht="13.5" hidden="false" customHeight="false" outlineLevel="0" collapsed="false">
      <c r="A11" s="28" t="s">
        <v>36</v>
      </c>
      <c r="B11" s="36" t="s">
        <v>37</v>
      </c>
      <c r="C11" s="37"/>
      <c r="D11" s="38" t="s">
        <v>38</v>
      </c>
      <c r="E11" s="29" t="s">
        <v>39</v>
      </c>
      <c r="F11" s="29" t="n">
        <v>1</v>
      </c>
      <c r="G11" s="32" t="n">
        <v>361385.19</v>
      </c>
      <c r="H11" s="33" t="n">
        <v>361385.19</v>
      </c>
      <c r="I11" s="33" t="n">
        <f aca="false">H11</f>
        <v>361385.19</v>
      </c>
      <c r="J11" s="34" t="n">
        <f aca="false">I11/$H$63</f>
        <v>0.125928043913403</v>
      </c>
      <c r="L11" s="27"/>
    </row>
    <row r="12" customFormat="false" ht="13.5" hidden="false" customHeight="true" outlineLevel="0" collapsed="false">
      <c r="A12" s="39" t="s">
        <v>40</v>
      </c>
      <c r="B12" s="40" t="s">
        <v>41</v>
      </c>
      <c r="C12" s="40"/>
      <c r="D12" s="40"/>
      <c r="E12" s="23"/>
      <c r="F12" s="24"/>
      <c r="G12" s="41"/>
      <c r="H12" s="42"/>
      <c r="I12" s="25" t="n">
        <f aca="false">SUM(I13:I17)</f>
        <v>278728.66</v>
      </c>
      <c r="J12" s="26" t="n">
        <f aca="false">I12/$H$63</f>
        <v>0.0971256042241356</v>
      </c>
    </row>
    <row r="13" customFormat="false" ht="13.5" hidden="false" customHeight="true" outlineLevel="0" collapsed="false">
      <c r="A13" s="28" t="s">
        <v>42</v>
      </c>
      <c r="B13" s="29" t="s">
        <v>43</v>
      </c>
      <c r="C13" s="30" t="s">
        <v>19</v>
      </c>
      <c r="D13" s="31" t="s">
        <v>44</v>
      </c>
      <c r="E13" s="29" t="s">
        <v>45</v>
      </c>
      <c r="F13" s="29" t="n">
        <v>150</v>
      </c>
      <c r="G13" s="32" t="n">
        <f aca="false">37357.38/8/22</f>
        <v>212.257840909091</v>
      </c>
      <c r="H13" s="33" t="n">
        <f aca="false">ROUND(G13+G13*$G$2,2)</f>
        <v>269.57</v>
      </c>
      <c r="I13" s="33" t="n">
        <f aca="false">ROUND(F13*H13,2)</f>
        <v>40435.5</v>
      </c>
      <c r="J13" s="34" t="n">
        <f aca="false">I13/$H$63</f>
        <v>0.0140901275441321</v>
      </c>
    </row>
    <row r="14" customFormat="false" ht="13.5" hidden="false" customHeight="false" outlineLevel="0" collapsed="false">
      <c r="A14" s="28" t="s">
        <v>46</v>
      </c>
      <c r="B14" s="29" t="s">
        <v>37</v>
      </c>
      <c r="C14" s="30"/>
      <c r="D14" s="31" t="s">
        <v>47</v>
      </c>
      <c r="E14" s="29" t="s">
        <v>48</v>
      </c>
      <c r="F14" s="29" t="n">
        <v>3</v>
      </c>
      <c r="G14" s="32" t="n">
        <v>27346.5</v>
      </c>
      <c r="H14" s="33" t="n">
        <f aca="false">ROUND(G14+G14*$G$2,2)</f>
        <v>34730.72</v>
      </c>
      <c r="I14" s="33" t="n">
        <f aca="false">ROUND(F14*H14,2)</f>
        <v>104192.16</v>
      </c>
      <c r="J14" s="34" t="n">
        <f aca="false">I14/$H$63</f>
        <v>0.0363067310531246</v>
      </c>
    </row>
    <row r="15" customFormat="false" ht="13.5" hidden="false" customHeight="false" outlineLevel="0" collapsed="false">
      <c r="A15" s="28" t="s">
        <v>49</v>
      </c>
      <c r="B15" s="29" t="s">
        <v>50</v>
      </c>
      <c r="C15" s="30" t="s">
        <v>19</v>
      </c>
      <c r="D15" s="31" t="s">
        <v>51</v>
      </c>
      <c r="E15" s="29" t="s">
        <v>45</v>
      </c>
      <c r="F15" s="29" t="n">
        <v>20</v>
      </c>
      <c r="G15" s="32" t="n">
        <v>234.15</v>
      </c>
      <c r="H15" s="33" t="n">
        <f aca="false">ROUND(G15+G15*$G$2,2)</f>
        <v>297.38</v>
      </c>
      <c r="I15" s="33" t="n">
        <f aca="false">ROUND(F15*H15,2)</f>
        <v>5947.6</v>
      </c>
      <c r="J15" s="34" t="n">
        <f aca="false">I15/$H$63</f>
        <v>0.00207249675610491</v>
      </c>
    </row>
    <row r="16" customFormat="false" ht="13.5" hidden="false" customHeight="false" outlineLevel="0" collapsed="false">
      <c r="A16" s="28" t="s">
        <v>52</v>
      </c>
      <c r="B16" s="29" t="s">
        <v>53</v>
      </c>
      <c r="C16" s="30" t="s">
        <v>19</v>
      </c>
      <c r="D16" s="31" t="s">
        <v>54</v>
      </c>
      <c r="E16" s="29" t="s">
        <v>45</v>
      </c>
      <c r="F16" s="29" t="n">
        <f aca="false">3*8*22</f>
        <v>528</v>
      </c>
      <c r="G16" s="32" t="n">
        <f aca="false">12409.27/8/22</f>
        <v>70.5072159090909</v>
      </c>
      <c r="H16" s="33" t="n">
        <f aca="false">ROUND(G16+G16*$G$2,2)</f>
        <v>89.55</v>
      </c>
      <c r="I16" s="33" t="n">
        <f aca="false">ROUND(F16*H16,2)</f>
        <v>47282.4</v>
      </c>
      <c r="J16" s="34" t="n">
        <f aca="false">I16/$H$63</f>
        <v>0.0164759937825097</v>
      </c>
    </row>
    <row r="17" customFormat="false" ht="13.5" hidden="false" customHeight="false" outlineLevel="0" collapsed="false">
      <c r="A17" s="28" t="s">
        <v>55</v>
      </c>
      <c r="B17" s="29" t="s">
        <v>43</v>
      </c>
      <c r="C17" s="30" t="s">
        <v>19</v>
      </c>
      <c r="D17" s="31" t="s">
        <v>56</v>
      </c>
      <c r="E17" s="29" t="s">
        <v>45</v>
      </c>
      <c r="F17" s="29" t="n">
        <v>300</v>
      </c>
      <c r="G17" s="32" t="n">
        <f aca="false">G13</f>
        <v>212.257840909091</v>
      </c>
      <c r="H17" s="33" t="n">
        <f aca="false">ROUND(G17+G17*$G$2,2)</f>
        <v>269.57</v>
      </c>
      <c r="I17" s="33" t="n">
        <f aca="false">ROUND(F17*H17,2)</f>
        <v>80871</v>
      </c>
      <c r="J17" s="34" t="n">
        <f aca="false">I17/$H$63</f>
        <v>0.0281802550882642</v>
      </c>
    </row>
    <row r="18" customFormat="false" ht="13.5" hidden="false" customHeight="true" outlineLevel="0" collapsed="false">
      <c r="A18" s="39" t="n">
        <v>3</v>
      </c>
      <c r="B18" s="40" t="s">
        <v>57</v>
      </c>
      <c r="C18" s="40"/>
      <c r="D18" s="40"/>
      <c r="E18" s="23"/>
      <c r="F18" s="24"/>
      <c r="G18" s="41"/>
      <c r="H18" s="42"/>
      <c r="I18" s="25" t="n">
        <f aca="false">I19+I22</f>
        <v>811730.5</v>
      </c>
      <c r="J18" s="26" t="n">
        <f aca="false">I18/$H$63</f>
        <v>0.282855072311759</v>
      </c>
    </row>
    <row r="19" customFormat="false" ht="13.5" hidden="false" customHeight="true" outlineLevel="0" collapsed="false">
      <c r="A19" s="39" t="s">
        <v>58</v>
      </c>
      <c r="B19" s="40" t="s">
        <v>59</v>
      </c>
      <c r="C19" s="40"/>
      <c r="D19" s="40"/>
      <c r="E19" s="23"/>
      <c r="F19" s="24"/>
      <c r="G19" s="41"/>
      <c r="H19" s="42"/>
      <c r="I19" s="25" t="n">
        <f aca="false">I20+I21</f>
        <v>30809.14</v>
      </c>
      <c r="J19" s="26" t="n">
        <f aca="false">I19/$H$63</f>
        <v>0.0107357325153645</v>
      </c>
    </row>
    <row r="20" customFormat="false" ht="14.25" hidden="false" customHeight="true" outlineLevel="0" collapsed="false">
      <c r="A20" s="28" t="s">
        <v>60</v>
      </c>
      <c r="B20" s="29" t="n">
        <v>1600990</v>
      </c>
      <c r="C20" s="29" t="s">
        <v>19</v>
      </c>
      <c r="D20" s="30" t="s">
        <v>61</v>
      </c>
      <c r="E20" s="29" t="s">
        <v>62</v>
      </c>
      <c r="F20" s="29" t="n">
        <f aca="false">6*8*0.2*0.25</f>
        <v>2.4</v>
      </c>
      <c r="G20" s="43" t="n">
        <v>777.3</v>
      </c>
      <c r="H20" s="44" t="n">
        <f aca="false">ROUND(G20+G20*$G$2,2)</f>
        <v>987.19</v>
      </c>
      <c r="I20" s="44" t="n">
        <f aca="false">ROUND(F20*H20,2)</f>
        <v>2369.26</v>
      </c>
      <c r="J20" s="34" t="n">
        <f aca="false">I20/$H$63</f>
        <v>0.000825590770120574</v>
      </c>
    </row>
    <row r="21" customFormat="false" ht="14.25" hidden="false" customHeight="true" outlineLevel="0" collapsed="false">
      <c r="A21" s="28" t="s">
        <v>63</v>
      </c>
      <c r="B21" s="29" t="n">
        <v>3107965</v>
      </c>
      <c r="C21" s="29" t="s">
        <v>19</v>
      </c>
      <c r="D21" s="30" t="s">
        <v>64</v>
      </c>
      <c r="E21" s="29" t="s">
        <v>65</v>
      </c>
      <c r="F21" s="29" t="n">
        <f aca="false">6*7</f>
        <v>42</v>
      </c>
      <c r="G21" s="43" t="n">
        <v>533.17</v>
      </c>
      <c r="H21" s="44" t="n">
        <f aca="false">ROUND(G21+G21*$G$2,2)</f>
        <v>677.14</v>
      </c>
      <c r="I21" s="44" t="n">
        <f aca="false">ROUND(F21*H21,2)</f>
        <v>28439.88</v>
      </c>
      <c r="J21" s="34" t="n">
        <f aca="false">I21/$H$63</f>
        <v>0.00991014174524396</v>
      </c>
    </row>
    <row r="22" customFormat="false" ht="13.5" hidden="false" customHeight="true" outlineLevel="0" collapsed="false">
      <c r="A22" s="39" t="s">
        <v>66</v>
      </c>
      <c r="B22" s="40" t="s">
        <v>67</v>
      </c>
      <c r="C22" s="40"/>
      <c r="D22" s="40"/>
      <c r="E22" s="45"/>
      <c r="F22" s="22"/>
      <c r="G22" s="46"/>
      <c r="H22" s="42"/>
      <c r="I22" s="42" t="n">
        <f aca="false">SUM(I23:I31)</f>
        <v>780921.36</v>
      </c>
      <c r="J22" s="26" t="n">
        <f aca="false">I22/$H$63</f>
        <v>0.272119339796394</v>
      </c>
      <c r="K22" s="47"/>
    </row>
    <row r="23" customFormat="false" ht="13.5" hidden="false" customHeight="false" outlineLevel="0" collapsed="false">
      <c r="A23" s="28" t="s">
        <v>68</v>
      </c>
      <c r="B23" s="29" t="s">
        <v>69</v>
      </c>
      <c r="C23" s="29" t="s">
        <v>19</v>
      </c>
      <c r="D23" s="31" t="s">
        <v>70</v>
      </c>
      <c r="E23" s="29" t="s">
        <v>71</v>
      </c>
      <c r="F23" s="29" t="n">
        <v>6</v>
      </c>
      <c r="G23" s="43" t="n">
        <v>6855.33</v>
      </c>
      <c r="H23" s="44" t="n">
        <f aca="false">ROUND(G23+G23*$G$2,2)</f>
        <v>8706.44</v>
      </c>
      <c r="I23" s="44" t="n">
        <f aca="false">ROUND(F23*H23,2)</f>
        <v>52238.64</v>
      </c>
      <c r="J23" s="34" t="n">
        <f aca="false">I23/$H$63</f>
        <v>0.0182030418897257</v>
      </c>
    </row>
    <row r="24" customFormat="false" ht="13.5" hidden="false" customHeight="false" outlineLevel="0" collapsed="false">
      <c r="A24" s="28" t="s">
        <v>72</v>
      </c>
      <c r="B24" s="29" t="s">
        <v>73</v>
      </c>
      <c r="C24" s="29" t="s">
        <v>19</v>
      </c>
      <c r="D24" s="31" t="s">
        <v>74</v>
      </c>
      <c r="E24" s="29" t="s">
        <v>71</v>
      </c>
      <c r="F24" s="29" t="n">
        <v>12</v>
      </c>
      <c r="G24" s="43" t="n">
        <v>4923.29</v>
      </c>
      <c r="H24" s="44" t="n">
        <f aca="false">ROUND(G24+G24*$G$2,2)</f>
        <v>6252.7</v>
      </c>
      <c r="I24" s="44" t="n">
        <f aca="false">ROUND(F24*H24,2)</f>
        <v>75032.4</v>
      </c>
      <c r="J24" s="34" t="n">
        <f aca="false">I24/$H$63</f>
        <v>0.026145740399954</v>
      </c>
    </row>
    <row r="25" customFormat="false" ht="13.5" hidden="false" customHeight="false" outlineLevel="0" collapsed="false">
      <c r="A25" s="28" t="s">
        <v>75</v>
      </c>
      <c r="B25" s="29" t="s">
        <v>76</v>
      </c>
      <c r="C25" s="29" t="s">
        <v>19</v>
      </c>
      <c r="D25" s="31" t="s">
        <v>77</v>
      </c>
      <c r="E25" s="29" t="s">
        <v>62</v>
      </c>
      <c r="F25" s="29" t="n">
        <v>24</v>
      </c>
      <c r="G25" s="43" t="n">
        <v>555.8</v>
      </c>
      <c r="H25" s="44" t="n">
        <f aca="false">ROUND(G25+G25*$G$2,2)</f>
        <v>705.88</v>
      </c>
      <c r="I25" s="44" t="n">
        <f aca="false">ROUND(F25*H25,2)</f>
        <v>16941.12</v>
      </c>
      <c r="J25" s="34" t="n">
        <f aca="false">I25/$H$63</f>
        <v>0.00590329145281862</v>
      </c>
    </row>
    <row r="26" customFormat="false" ht="13.5" hidden="false" customHeight="false" outlineLevel="0" collapsed="false">
      <c r="A26" s="28" t="s">
        <v>78</v>
      </c>
      <c r="B26" s="29" t="n">
        <v>5914479</v>
      </c>
      <c r="C26" s="29" t="s">
        <v>19</v>
      </c>
      <c r="D26" s="31" t="s">
        <v>79</v>
      </c>
      <c r="E26" s="29" t="s">
        <v>80</v>
      </c>
      <c r="F26" s="29" t="n">
        <v>51840</v>
      </c>
      <c r="G26" s="43" t="n">
        <v>1.21</v>
      </c>
      <c r="H26" s="44" t="n">
        <f aca="false">ROUND(G26+G26*$G$2,2)</f>
        <v>1.54</v>
      </c>
      <c r="I26" s="44" t="n">
        <f aca="false">ROUND(F26*H26,2)</f>
        <v>79833.6</v>
      </c>
      <c r="J26" s="34" t="n">
        <f aca="false">I26/$H$63</f>
        <v>0.0278187633714737</v>
      </c>
    </row>
    <row r="27" customFormat="false" ht="23.85" hidden="false" customHeight="false" outlineLevel="0" collapsed="false">
      <c r="A27" s="28" t="s">
        <v>81</v>
      </c>
      <c r="B27" s="29" t="s">
        <v>82</v>
      </c>
      <c r="C27" s="29" t="s">
        <v>19</v>
      </c>
      <c r="D27" s="31" t="s">
        <v>83</v>
      </c>
      <c r="E27" s="29" t="s">
        <v>65</v>
      </c>
      <c r="F27" s="29" t="n">
        <v>480</v>
      </c>
      <c r="G27" s="43" t="n">
        <v>430.12</v>
      </c>
      <c r="H27" s="44" t="n">
        <f aca="false">ROUND(G27+G27*$G$2,2)</f>
        <v>546.26</v>
      </c>
      <c r="I27" s="44" t="n">
        <f aca="false">ROUND(F27*H27,2)</f>
        <v>262204.8</v>
      </c>
      <c r="J27" s="34" t="n">
        <f aca="false">I27/$H$63</f>
        <v>0.0913677109145096</v>
      </c>
    </row>
    <row r="28" customFormat="false" ht="13.5" hidden="false" customHeight="false" outlineLevel="0" collapsed="false">
      <c r="A28" s="28" t="s">
        <v>84</v>
      </c>
      <c r="B28" s="29" t="s">
        <v>85</v>
      </c>
      <c r="C28" s="29" t="s">
        <v>19</v>
      </c>
      <c r="D28" s="31" t="s">
        <v>86</v>
      </c>
      <c r="E28" s="29" t="s">
        <v>45</v>
      </c>
      <c r="F28" s="29" t="n">
        <f aca="false">8*25</f>
        <v>200</v>
      </c>
      <c r="G28" s="43" t="n">
        <v>421.34</v>
      </c>
      <c r="H28" s="44" t="n">
        <f aca="false">ROUND(G28+G28*$G$2,2)</f>
        <v>535.11</v>
      </c>
      <c r="I28" s="44" t="n">
        <f aca="false">ROUND(F28*H28,2)</f>
        <v>107022</v>
      </c>
      <c r="J28" s="34" t="n">
        <f aca="false">I28/$H$63</f>
        <v>0.0372928152249411</v>
      </c>
    </row>
    <row r="29" customFormat="false" ht="13.5" hidden="false" customHeight="false" outlineLevel="0" collapsed="false">
      <c r="A29" s="28" t="s">
        <v>87</v>
      </c>
      <c r="B29" s="29" t="s">
        <v>88</v>
      </c>
      <c r="C29" s="29" t="s">
        <v>19</v>
      </c>
      <c r="D29" s="31" t="s">
        <v>89</v>
      </c>
      <c r="E29" s="29" t="s">
        <v>45</v>
      </c>
      <c r="F29" s="29" t="n">
        <f aca="false">8*10</f>
        <v>80</v>
      </c>
      <c r="G29" s="43" t="n">
        <v>78.56</v>
      </c>
      <c r="H29" s="44" t="n">
        <f aca="false">ROUND(G29+G29*$G$2,2)</f>
        <v>99.77</v>
      </c>
      <c r="I29" s="44" t="n">
        <f aca="false">ROUND(F29*H29,2)</f>
        <v>7981.6</v>
      </c>
      <c r="J29" s="34" t="n">
        <f aca="false">I29/$H$63</f>
        <v>0.00278126304871326</v>
      </c>
    </row>
    <row r="30" customFormat="false" ht="13.5" hidden="false" customHeight="false" outlineLevel="0" collapsed="false">
      <c r="A30" s="28" t="s">
        <v>90</v>
      </c>
      <c r="B30" s="29" t="s">
        <v>91</v>
      </c>
      <c r="C30" s="29" t="s">
        <v>19</v>
      </c>
      <c r="D30" s="31" t="s">
        <v>92</v>
      </c>
      <c r="E30" s="29" t="s">
        <v>65</v>
      </c>
      <c r="F30" s="29" t="n">
        <v>480</v>
      </c>
      <c r="G30" s="43" t="n">
        <v>252.14</v>
      </c>
      <c r="H30" s="44" t="n">
        <f aca="false">ROUND(G30+G30*$G$2,2)</f>
        <v>320.22</v>
      </c>
      <c r="I30" s="44" t="n">
        <f aca="false">ROUND(F30*H30,2)</f>
        <v>153705.6</v>
      </c>
      <c r="J30" s="34" t="n">
        <f aca="false">I30/$H$63</f>
        <v>0.0535601515561166</v>
      </c>
    </row>
    <row r="31" customFormat="false" ht="13.5" hidden="false" customHeight="false" outlineLevel="0" collapsed="false">
      <c r="A31" s="28" t="s">
        <v>93</v>
      </c>
      <c r="B31" s="29" t="n">
        <v>4816023</v>
      </c>
      <c r="C31" s="29" t="s">
        <v>19</v>
      </c>
      <c r="D31" s="31" t="s">
        <v>94</v>
      </c>
      <c r="E31" s="29" t="s">
        <v>45</v>
      </c>
      <c r="F31" s="29" t="n">
        <f aca="false">8*10</f>
        <v>80</v>
      </c>
      <c r="G31" s="43" t="n">
        <v>255.52</v>
      </c>
      <c r="H31" s="44" t="n">
        <f aca="false">ROUND(G31+G31*$G$2,2)</f>
        <v>324.52</v>
      </c>
      <c r="I31" s="44" t="n">
        <f aca="false">ROUND(F31*H31,2)</f>
        <v>25961.6</v>
      </c>
      <c r="J31" s="34" t="n">
        <f aca="false">I31/$H$63</f>
        <v>0.00904656193814198</v>
      </c>
    </row>
    <row r="32" customFormat="false" ht="13.5" hidden="false" customHeight="true" outlineLevel="0" collapsed="false">
      <c r="A32" s="39" t="n">
        <v>4</v>
      </c>
      <c r="B32" s="40" t="s">
        <v>95</v>
      </c>
      <c r="C32" s="40"/>
      <c r="D32" s="40"/>
      <c r="E32" s="23"/>
      <c r="F32" s="23"/>
      <c r="G32" s="48"/>
      <c r="H32" s="49"/>
      <c r="I32" s="49" t="n">
        <f aca="false">I33+I39</f>
        <v>500361.24</v>
      </c>
      <c r="J32" s="26" t="n">
        <f aca="false">I32/$H$63</f>
        <v>0.174355546233881</v>
      </c>
    </row>
    <row r="33" customFormat="false" ht="13.5" hidden="false" customHeight="true" outlineLevel="0" collapsed="false">
      <c r="A33" s="39" t="s">
        <v>96</v>
      </c>
      <c r="B33" s="40" t="s">
        <v>97</v>
      </c>
      <c r="C33" s="40"/>
      <c r="D33" s="40"/>
      <c r="E33" s="23"/>
      <c r="F33" s="23"/>
      <c r="G33" s="48"/>
      <c r="H33" s="49"/>
      <c r="I33" s="49" t="n">
        <f aca="false">SUM(I34:I38)</f>
        <v>177614.35</v>
      </c>
      <c r="J33" s="26" t="n">
        <f aca="false">I33/$H$63</f>
        <v>0.0618913787431371</v>
      </c>
    </row>
    <row r="34" customFormat="false" ht="13.5" hidden="false" customHeight="false" outlineLevel="0" collapsed="false">
      <c r="A34" s="28" t="s">
        <v>98</v>
      </c>
      <c r="B34" s="29" t="n">
        <v>407819</v>
      </c>
      <c r="C34" s="29" t="s">
        <v>19</v>
      </c>
      <c r="D34" s="31" t="s">
        <v>99</v>
      </c>
      <c r="E34" s="50" t="s">
        <v>100</v>
      </c>
      <c r="F34" s="29" t="n">
        <f aca="false">478*2</f>
        <v>956</v>
      </c>
      <c r="G34" s="51" t="n">
        <v>12.66</v>
      </c>
      <c r="H34" s="52" t="n">
        <f aca="false">ROUND(G34+G34*$G$2,2)</f>
        <v>16.08</v>
      </c>
      <c r="I34" s="52" t="n">
        <f aca="false">ROUND(F34*H34,2)</f>
        <v>15372.48</v>
      </c>
      <c r="J34" s="34" t="n">
        <f aca="false">I34/$H$63</f>
        <v>0.00535668419753979</v>
      </c>
    </row>
    <row r="35" customFormat="false" ht="13.5" hidden="false" customHeight="false" outlineLevel="0" collapsed="false">
      <c r="A35" s="28" t="s">
        <v>101</v>
      </c>
      <c r="B35" s="29" t="n">
        <v>3107965</v>
      </c>
      <c r="C35" s="29" t="s">
        <v>19</v>
      </c>
      <c r="D35" s="31" t="s">
        <v>102</v>
      </c>
      <c r="E35" s="50" t="s">
        <v>103</v>
      </c>
      <c r="F35" s="29" t="n">
        <f aca="false">(11.56*(0.8*2+0.55)*2+4*0.55*0.8)+(11.56*(1.1+0.9*2)+0.9*1.1*2)</f>
        <v>86.972</v>
      </c>
      <c r="G35" s="51" t="n">
        <v>533.17</v>
      </c>
      <c r="H35" s="52" t="n">
        <f aca="false">ROUND(G35+G35*$G$2,2)</f>
        <v>677.14</v>
      </c>
      <c r="I35" s="52" t="n">
        <f aca="false">ROUND(F35*H35,2)</f>
        <v>58892.22</v>
      </c>
      <c r="J35" s="34" t="n">
        <f aca="false">I35/$H$63</f>
        <v>0.0205215439689651</v>
      </c>
    </row>
    <row r="36" customFormat="false" ht="13.5" hidden="false" customHeight="false" outlineLevel="0" collapsed="false">
      <c r="A36" s="28" t="s">
        <v>104</v>
      </c>
      <c r="B36" s="29" t="str">
        <f aca="false">B51</f>
        <v>E9676</v>
      </c>
      <c r="C36" s="29" t="s">
        <v>19</v>
      </c>
      <c r="D36" s="31" t="str">
        <f aca="false">D51</f>
        <v>Embarcação de transporte de pessoal e apoio logístico</v>
      </c>
      <c r="E36" s="50" t="str">
        <f aca="false">E51</f>
        <v>h</v>
      </c>
      <c r="F36" s="29" t="n">
        <f aca="false">8*20</f>
        <v>160</v>
      </c>
      <c r="G36" s="51" t="n">
        <v>263.71</v>
      </c>
      <c r="H36" s="52" t="n">
        <f aca="false">ROUND(G36+G36*$G$2,2)</f>
        <v>334.92</v>
      </c>
      <c r="I36" s="52" t="n">
        <f aca="false">ROUND(F36*H36,2)</f>
        <v>53587.2</v>
      </c>
      <c r="J36" s="34" t="n">
        <f aca="false">I36/$H$63</f>
        <v>0.0186729602139931</v>
      </c>
    </row>
    <row r="37" customFormat="false" ht="13.5" hidden="false" customHeight="false" outlineLevel="0" collapsed="false">
      <c r="A37" s="28" t="s">
        <v>105</v>
      </c>
      <c r="B37" s="29" t="n">
        <v>2105933</v>
      </c>
      <c r="C37" s="29" t="str">
        <f aca="false">C30</f>
        <v>SICRO3</v>
      </c>
      <c r="D37" s="31" t="s">
        <v>106</v>
      </c>
      <c r="E37" s="50" t="s">
        <v>103</v>
      </c>
      <c r="F37" s="50" t="n">
        <f aca="false">8*2.2</f>
        <v>17.6</v>
      </c>
      <c r="G37" s="32" t="n">
        <v>643.36</v>
      </c>
      <c r="H37" s="33" t="n">
        <f aca="false">ROUND(G37+G37*$G$2,2)</f>
        <v>817.08</v>
      </c>
      <c r="I37" s="33" t="n">
        <f aca="false">ROUND(F37*H37,2)</f>
        <v>14380.61</v>
      </c>
      <c r="J37" s="34" t="n">
        <f aca="false">I37/$H$63</f>
        <v>0.00501105783438864</v>
      </c>
    </row>
    <row r="38" customFormat="false" ht="13.5" hidden="false" customHeight="false" outlineLevel="0" collapsed="false">
      <c r="A38" s="28" t="s">
        <v>107</v>
      </c>
      <c r="B38" s="29" t="n">
        <v>1207722</v>
      </c>
      <c r="C38" s="29" t="s">
        <v>19</v>
      </c>
      <c r="D38" s="31" t="s">
        <v>108</v>
      </c>
      <c r="E38" s="50" t="s">
        <v>62</v>
      </c>
      <c r="F38" s="29" t="n">
        <f aca="false">(11.56*0.9*1.1+11.56*0.8*0.55*2)*1.1</f>
        <v>23.77892</v>
      </c>
      <c r="G38" s="51" t="n">
        <v>1171.59</v>
      </c>
      <c r="H38" s="52" t="n">
        <f aca="false">ROUND(G38+G38*$G$2,2)</f>
        <v>1487.95</v>
      </c>
      <c r="I38" s="52" t="n">
        <f aca="false">ROUND(F38*H38,2)</f>
        <v>35381.84</v>
      </c>
      <c r="J38" s="34" t="n">
        <f aca="false">I38/$H$63</f>
        <v>0.0123291325282506</v>
      </c>
    </row>
    <row r="39" customFormat="false" ht="13.5" hidden="false" customHeight="true" outlineLevel="0" collapsed="false">
      <c r="A39" s="39" t="s">
        <v>109</v>
      </c>
      <c r="B39" s="40" t="s">
        <v>110</v>
      </c>
      <c r="C39" s="40"/>
      <c r="D39" s="40"/>
      <c r="E39" s="23"/>
      <c r="F39" s="23"/>
      <c r="G39" s="48"/>
      <c r="H39" s="49"/>
      <c r="I39" s="49" t="n">
        <f aca="false">SUM(I40:I44)</f>
        <v>322746.89</v>
      </c>
      <c r="J39" s="26" t="n">
        <f aca="false">I39/$H$63</f>
        <v>0.112464167490744</v>
      </c>
    </row>
    <row r="40" customFormat="false" ht="13.5" hidden="false" customHeight="false" outlineLevel="0" collapsed="false">
      <c r="A40" s="28" t="s">
        <v>111</v>
      </c>
      <c r="B40" s="29" t="n">
        <f aca="false">B34</f>
        <v>407819</v>
      </c>
      <c r="C40" s="29" t="str">
        <f aca="false">C34</f>
        <v>SICRO3</v>
      </c>
      <c r="D40" s="31" t="str">
        <f aca="false">D34</f>
        <v>Armação em aço CA-50 - fornecimento, preparo e colocação</v>
      </c>
      <c r="E40" s="50" t="str">
        <f aca="false">E34</f>
        <v>KG</v>
      </c>
      <c r="F40" s="29" t="n">
        <v>543</v>
      </c>
      <c r="G40" s="51" t="n">
        <f aca="false">G34</f>
        <v>12.66</v>
      </c>
      <c r="H40" s="52" t="n">
        <f aca="false">ROUND(G40+G40*$G$2,2)</f>
        <v>16.08</v>
      </c>
      <c r="I40" s="52" t="n">
        <f aca="false">ROUND(F40*H40,2)</f>
        <v>8731.44</v>
      </c>
      <c r="J40" s="34" t="n">
        <f aca="false">I40/$H$63</f>
        <v>0.00304255179839341</v>
      </c>
    </row>
    <row r="41" customFormat="false" ht="13.5" hidden="false" customHeight="false" outlineLevel="0" collapsed="false">
      <c r="A41" s="28" t="s">
        <v>112</v>
      </c>
      <c r="B41" s="29" t="n">
        <f aca="false">B35</f>
        <v>3107965</v>
      </c>
      <c r="C41" s="29" t="str">
        <f aca="false">C35</f>
        <v>SICRO3</v>
      </c>
      <c r="D41" s="31" t="str">
        <f aca="false">D35</f>
        <v>Confecção de forma metálica em chapa 3/16"</v>
      </c>
      <c r="E41" s="50" t="str">
        <f aca="false">E35</f>
        <v>m²</v>
      </c>
      <c r="F41" s="29" t="n">
        <f aca="false">((2*3*1.1+2*4*1.1)+3*4)*1.2*4</f>
        <v>131.52</v>
      </c>
      <c r="G41" s="51" t="n">
        <f aca="false">G35</f>
        <v>533.17</v>
      </c>
      <c r="H41" s="52" t="n">
        <f aca="false">ROUND(G41+G41*$G$2,2)</f>
        <v>677.14</v>
      </c>
      <c r="I41" s="52" t="n">
        <f aca="false">ROUND(F41*H41,2)</f>
        <v>89057.45</v>
      </c>
      <c r="J41" s="34" t="n">
        <f aca="false">I41/$H$63</f>
        <v>0.0310329000322778</v>
      </c>
    </row>
    <row r="42" customFormat="false" ht="13.5" hidden="false" customHeight="false" outlineLevel="0" collapsed="false">
      <c r="A42" s="28" t="s">
        <v>113</v>
      </c>
      <c r="B42" s="29" t="str">
        <f aca="false">B36</f>
        <v>E9676</v>
      </c>
      <c r="C42" s="29" t="str">
        <f aca="false">C36</f>
        <v>SICRO3</v>
      </c>
      <c r="D42" s="31" t="str">
        <f aca="false">D36</f>
        <v>Embarcação de transporte de pessoal e apoio logístico</v>
      </c>
      <c r="E42" s="50" t="str">
        <f aca="false">E36</f>
        <v>h</v>
      </c>
      <c r="F42" s="29" t="n">
        <f aca="false">8*40</f>
        <v>320</v>
      </c>
      <c r="G42" s="51" t="n">
        <f aca="false">G36</f>
        <v>263.71</v>
      </c>
      <c r="H42" s="52" t="n">
        <f aca="false">ROUND(G42+G42*$G$2,2)</f>
        <v>334.92</v>
      </c>
      <c r="I42" s="52" t="n">
        <f aca="false">ROUND(F42*H42,2)</f>
        <v>107174.4</v>
      </c>
      <c r="J42" s="34" t="n">
        <f aca="false">I42/$H$63</f>
        <v>0.0373459204279861</v>
      </c>
    </row>
    <row r="43" customFormat="false" ht="13.5" hidden="false" customHeight="false" outlineLevel="0" collapsed="false">
      <c r="A43" s="28" t="s">
        <v>114</v>
      </c>
      <c r="B43" s="29" t="n">
        <v>2105933</v>
      </c>
      <c r="C43" s="29" t="str">
        <f aca="false">C36</f>
        <v>SICRO3</v>
      </c>
      <c r="D43" s="31" t="s">
        <v>106</v>
      </c>
      <c r="E43" s="50" t="s">
        <v>103</v>
      </c>
      <c r="F43" s="50" t="n">
        <f aca="false">3*4*4</f>
        <v>48</v>
      </c>
      <c r="G43" s="32" t="n">
        <v>643.36</v>
      </c>
      <c r="H43" s="33" t="n">
        <f aca="false">ROUND(G43+G43*$G$2,2)</f>
        <v>817.08</v>
      </c>
      <c r="I43" s="33" t="n">
        <f aca="false">ROUND(F43*H43,2)</f>
        <v>39219.84</v>
      </c>
      <c r="J43" s="34" t="n">
        <f aca="false">I43/$H$63</f>
        <v>0.0136665194658272</v>
      </c>
    </row>
    <row r="44" customFormat="false" ht="13.5" hidden="false" customHeight="false" outlineLevel="0" collapsed="false">
      <c r="A44" s="28" t="s">
        <v>115</v>
      </c>
      <c r="B44" s="29" t="n">
        <f aca="false">B38</f>
        <v>1207722</v>
      </c>
      <c r="C44" s="29" t="str">
        <f aca="false">C38</f>
        <v>SICRO3</v>
      </c>
      <c r="D44" s="31" t="str">
        <f aca="false">D38</f>
        <v>Concreto fck = 40 Mpa</v>
      </c>
      <c r="E44" s="50" t="str">
        <f aca="false">E38</f>
        <v>m³</v>
      </c>
      <c r="F44" s="29" t="n">
        <f aca="false">3*4*1*1.1*4</f>
        <v>52.8</v>
      </c>
      <c r="G44" s="51" t="n">
        <f aca="false">G38</f>
        <v>1171.59</v>
      </c>
      <c r="H44" s="52" t="n">
        <f aca="false">ROUND(G44+G44*$G$2,2)</f>
        <v>1487.95</v>
      </c>
      <c r="I44" s="52" t="n">
        <f aca="false">ROUND(F44*H44,2)</f>
        <v>78563.76</v>
      </c>
      <c r="J44" s="34" t="n">
        <f aca="false">I44/$H$63</f>
        <v>0.0273762757662595</v>
      </c>
    </row>
    <row r="45" customFormat="false" ht="13.5" hidden="false" customHeight="true" outlineLevel="0" collapsed="false">
      <c r="A45" s="39" t="n">
        <v>5</v>
      </c>
      <c r="B45" s="40" t="s">
        <v>116</v>
      </c>
      <c r="C45" s="40"/>
      <c r="D45" s="40"/>
      <c r="E45" s="23"/>
      <c r="F45" s="23"/>
      <c r="G45" s="48"/>
      <c r="H45" s="49"/>
      <c r="I45" s="49" t="n">
        <f aca="false">SUM(I46:I48)</f>
        <v>45964.95</v>
      </c>
      <c r="J45" s="26" t="n">
        <f aca="false">I45/$H$63</f>
        <v>0.016016916028234</v>
      </c>
    </row>
    <row r="46" customFormat="false" ht="13.5" hidden="false" customHeight="false" outlineLevel="0" collapsed="false">
      <c r="A46" s="28" t="s">
        <v>117</v>
      </c>
      <c r="B46" s="53" t="s">
        <v>118</v>
      </c>
      <c r="C46" s="54"/>
      <c r="D46" s="55" t="s">
        <v>119</v>
      </c>
      <c r="E46" s="50" t="s">
        <v>120</v>
      </c>
      <c r="F46" s="50" t="n">
        <v>1</v>
      </c>
      <c r="G46" s="56" t="n">
        <v>15350</v>
      </c>
      <c r="H46" s="57" t="n">
        <f aca="false">ROUND(G46+G46*$G$2,2)</f>
        <v>19494.87</v>
      </c>
      <c r="I46" s="57" t="n">
        <f aca="false">ROUND(F46*H46,2)</f>
        <v>19494.87</v>
      </c>
      <c r="J46" s="34" t="n">
        <f aca="false">I46/$H$63</f>
        <v>0.00679316948612667</v>
      </c>
    </row>
    <row r="47" customFormat="false" ht="13.5" hidden="false" customHeight="false" outlineLevel="0" collapsed="false">
      <c r="A47" s="28" t="s">
        <v>121</v>
      </c>
      <c r="B47" s="29" t="n">
        <v>2105933</v>
      </c>
      <c r="C47" s="29" t="str">
        <f aca="false">C41</f>
        <v>SICRO3</v>
      </c>
      <c r="D47" s="31" t="s">
        <v>106</v>
      </c>
      <c r="E47" s="50" t="s">
        <v>103</v>
      </c>
      <c r="F47" s="50" t="n">
        <f aca="false">8*2</f>
        <v>16</v>
      </c>
      <c r="G47" s="32" t="n">
        <v>643.36</v>
      </c>
      <c r="H47" s="33" t="n">
        <f aca="false">ROUND(G47+G47*$G$2,2)</f>
        <v>817.08</v>
      </c>
      <c r="I47" s="33" t="n">
        <f aca="false">ROUND(F47*H47,2)</f>
        <v>13073.28</v>
      </c>
      <c r="J47" s="34" t="n">
        <f aca="false">I47/$H$63</f>
        <v>0.00455550648860906</v>
      </c>
    </row>
    <row r="48" customFormat="false" ht="13.5" hidden="false" customHeight="false" outlineLevel="0" collapsed="false">
      <c r="A48" s="58" t="s">
        <v>122</v>
      </c>
      <c r="B48" s="29" t="s">
        <v>123</v>
      </c>
      <c r="C48" s="29" t="s">
        <v>19</v>
      </c>
      <c r="D48" s="59" t="s">
        <v>124</v>
      </c>
      <c r="E48" s="60" t="s">
        <v>45</v>
      </c>
      <c r="F48" s="60" t="n">
        <f aca="false">8*5</f>
        <v>40</v>
      </c>
      <c r="G48" s="61" t="n">
        <f aca="false">G42</f>
        <v>263.71</v>
      </c>
      <c r="H48" s="62" t="n">
        <f aca="false">ROUND(G48+G48*$G$2,2)</f>
        <v>334.92</v>
      </c>
      <c r="I48" s="57" t="n">
        <f aca="false">ROUND(F48*H48,2)</f>
        <v>13396.8</v>
      </c>
      <c r="J48" s="34" t="n">
        <f aca="false">I48/$H$63</f>
        <v>0.00466824005349826</v>
      </c>
    </row>
    <row r="49" customFormat="false" ht="14.25" hidden="false" customHeight="true" outlineLevel="0" collapsed="false">
      <c r="A49" s="39" t="n">
        <v>6</v>
      </c>
      <c r="B49" s="40" t="s">
        <v>125</v>
      </c>
      <c r="C49" s="40"/>
      <c r="D49" s="40"/>
      <c r="E49" s="23"/>
      <c r="F49" s="23"/>
      <c r="G49" s="41"/>
      <c r="H49" s="42"/>
      <c r="I49" s="25" t="n">
        <f aca="false">SUM(I50:I51)</f>
        <v>12748.86</v>
      </c>
      <c r="J49" s="26" t="n">
        <f aca="false">I49/$H$63</f>
        <v>0.00444245931031604</v>
      </c>
    </row>
    <row r="50" customFormat="false" ht="13.5" hidden="false" customHeight="false" outlineLevel="0" collapsed="false">
      <c r="A50" s="28" t="s">
        <v>126</v>
      </c>
      <c r="B50" s="29" t="n">
        <v>3108073</v>
      </c>
      <c r="C50" s="29" t="s">
        <v>19</v>
      </c>
      <c r="D50" s="30" t="s">
        <v>64</v>
      </c>
      <c r="E50" s="29" t="s">
        <v>65</v>
      </c>
      <c r="F50" s="29" t="n">
        <f aca="false">6*0.5</f>
        <v>3</v>
      </c>
      <c r="G50" s="43" t="n">
        <f aca="false">G21</f>
        <v>533.17</v>
      </c>
      <c r="H50" s="44" t="n">
        <f aca="false">ROUND(G50+G50*$G$2,2)</f>
        <v>677.14</v>
      </c>
      <c r="I50" s="44" t="n">
        <f aca="false">ROUND(F50*H50,2)</f>
        <v>2031.42</v>
      </c>
      <c r="J50" s="63" t="n">
        <f aca="false">I50/$H$63</f>
        <v>0.000707867267517426</v>
      </c>
    </row>
    <row r="51" customFormat="false" ht="13.5" hidden="false" customHeight="false" outlineLevel="0" collapsed="false">
      <c r="A51" s="58" t="s">
        <v>127</v>
      </c>
      <c r="B51" s="29" t="s">
        <v>123</v>
      </c>
      <c r="C51" s="29" t="s">
        <v>19</v>
      </c>
      <c r="D51" s="59" t="s">
        <v>124</v>
      </c>
      <c r="E51" s="60" t="s">
        <v>45</v>
      </c>
      <c r="F51" s="60" t="n">
        <f aca="false">8*4</f>
        <v>32</v>
      </c>
      <c r="G51" s="61" t="n">
        <f aca="false">G36</f>
        <v>263.71</v>
      </c>
      <c r="H51" s="62" t="n">
        <f aca="false">ROUND(G51+G51*$G$2,2)</f>
        <v>334.92</v>
      </c>
      <c r="I51" s="57" t="n">
        <f aca="false">ROUND(F51*H51,2)</f>
        <v>10717.44</v>
      </c>
      <c r="J51" s="34" t="n">
        <f aca="false">I51/$H$63</f>
        <v>0.00373459204279861</v>
      </c>
    </row>
    <row r="52" customFormat="false" ht="13.5" hidden="false" customHeight="true" outlineLevel="0" collapsed="false">
      <c r="A52" s="39" t="n">
        <v>7</v>
      </c>
      <c r="B52" s="40" t="s">
        <v>128</v>
      </c>
      <c r="C52" s="40"/>
      <c r="D52" s="40"/>
      <c r="E52" s="23"/>
      <c r="F52" s="23"/>
      <c r="G52" s="41"/>
      <c r="H52" s="42"/>
      <c r="I52" s="42" t="n">
        <f aca="false">SUM(I53:I58)</f>
        <v>366097.8</v>
      </c>
      <c r="J52" s="26" t="n">
        <f aca="false">I52/$H$63</f>
        <v>0.127570196872208</v>
      </c>
    </row>
    <row r="53" customFormat="false" ht="13.5" hidden="false" customHeight="false" outlineLevel="0" collapsed="false">
      <c r="A53" s="28" t="s">
        <v>129</v>
      </c>
      <c r="B53" s="29" t="s">
        <v>130</v>
      </c>
      <c r="C53" s="29" t="s">
        <v>19</v>
      </c>
      <c r="D53" s="30" t="s">
        <v>131</v>
      </c>
      <c r="E53" s="50" t="s">
        <v>62</v>
      </c>
      <c r="F53" s="50" t="n">
        <v>33</v>
      </c>
      <c r="G53" s="56" t="n">
        <v>660.3</v>
      </c>
      <c r="H53" s="57" t="n">
        <f aca="false">ROUND(G53+G53*$G$2,2)</f>
        <v>838.6</v>
      </c>
      <c r="I53" s="57" t="n">
        <f aca="false">ROUND(F53*H53,2)</f>
        <v>27673.8</v>
      </c>
      <c r="J53" s="34" t="n">
        <f aca="false">I53/$H$63</f>
        <v>0.00964319401592173</v>
      </c>
    </row>
    <row r="54" customFormat="false" ht="23.85" hidden="false" customHeight="false" outlineLevel="0" collapsed="false">
      <c r="A54" s="28" t="s">
        <v>132</v>
      </c>
      <c r="B54" s="29" t="s">
        <v>133</v>
      </c>
      <c r="C54" s="29" t="s">
        <v>19</v>
      </c>
      <c r="D54" s="30" t="s">
        <v>134</v>
      </c>
      <c r="E54" s="50" t="s">
        <v>103</v>
      </c>
      <c r="F54" s="50" t="n">
        <v>300</v>
      </c>
      <c r="G54" s="56" t="n">
        <v>49.01</v>
      </c>
      <c r="H54" s="57" t="n">
        <f aca="false">ROUND(G54+G54*$G$2,2)</f>
        <v>62.24</v>
      </c>
      <c r="I54" s="57" t="n">
        <f aca="false">ROUND(F54*H54,2)</f>
        <v>18672</v>
      </c>
      <c r="J54" s="34" t="n">
        <f aca="false">I54/$H$63</f>
        <v>0.0065064327510241</v>
      </c>
    </row>
    <row r="55" customFormat="false" ht="23.85" hidden="false" customHeight="false" outlineLevel="0" collapsed="false">
      <c r="A55" s="28" t="s">
        <v>135</v>
      </c>
      <c r="B55" s="29" t="s">
        <v>136</v>
      </c>
      <c r="C55" s="29" t="s">
        <v>19</v>
      </c>
      <c r="D55" s="30" t="s">
        <v>137</v>
      </c>
      <c r="E55" s="50" t="s">
        <v>65</v>
      </c>
      <c r="F55" s="50" t="n">
        <v>300</v>
      </c>
      <c r="G55" s="56" t="n">
        <v>666.83</v>
      </c>
      <c r="H55" s="57" t="n">
        <f aca="false">ROUND(G55+G55*$G$2,2)</f>
        <v>846.89</v>
      </c>
      <c r="I55" s="57" t="n">
        <f aca="false">ROUND(F55*H55,2)</f>
        <v>254067</v>
      </c>
      <c r="J55" s="34" t="n">
        <f aca="false">I55/$H$63</f>
        <v>0.0885320185172686</v>
      </c>
    </row>
    <row r="56" customFormat="false" ht="23.85" hidden="false" customHeight="false" outlineLevel="0" collapsed="false">
      <c r="A56" s="28" t="s">
        <v>138</v>
      </c>
      <c r="B56" s="29" t="s">
        <v>139</v>
      </c>
      <c r="C56" s="29" t="s">
        <v>19</v>
      </c>
      <c r="D56" s="30" t="s">
        <v>140</v>
      </c>
      <c r="E56" s="50" t="s">
        <v>141</v>
      </c>
      <c r="F56" s="50" t="n">
        <v>1200</v>
      </c>
      <c r="G56" s="56" t="n">
        <v>0.92</v>
      </c>
      <c r="H56" s="57" t="n">
        <f aca="false">ROUND(G56+G56*$G$2,2)</f>
        <v>1.17</v>
      </c>
      <c r="I56" s="57" t="n">
        <f aca="false">ROUND(F56*H56,2)</f>
        <v>1404</v>
      </c>
      <c r="J56" s="34" t="n">
        <f aca="false">I56/$H$63</f>
        <v>0.000489236909942043</v>
      </c>
    </row>
    <row r="57" customFormat="false" ht="23.85" hidden="false" customHeight="false" outlineLevel="0" collapsed="false">
      <c r="A57" s="28" t="s">
        <v>142</v>
      </c>
      <c r="B57" s="29" t="s">
        <v>133</v>
      </c>
      <c r="C57" s="29" t="s">
        <v>19</v>
      </c>
      <c r="D57" s="30" t="s">
        <v>134</v>
      </c>
      <c r="E57" s="50" t="s">
        <v>103</v>
      </c>
      <c r="F57" s="50" t="n">
        <v>300</v>
      </c>
      <c r="G57" s="56" t="n">
        <v>49.01</v>
      </c>
      <c r="H57" s="57" t="n">
        <f aca="false">ROUND(G57+G57*$G$2,2)</f>
        <v>62.24</v>
      </c>
      <c r="I57" s="57" t="n">
        <f aca="false">ROUND(F57*H57,2)</f>
        <v>18672</v>
      </c>
      <c r="J57" s="34" t="n">
        <f aca="false">I57/$H$63</f>
        <v>0.0065064327510241</v>
      </c>
    </row>
    <row r="58" customFormat="false" ht="13.8" hidden="false" customHeight="false" outlineLevel="0" collapsed="false">
      <c r="A58" s="28" t="s">
        <v>143</v>
      </c>
      <c r="B58" s="36" t="n">
        <v>4915748</v>
      </c>
      <c r="C58" s="29" t="s">
        <v>19</v>
      </c>
      <c r="D58" s="64" t="s">
        <v>144</v>
      </c>
      <c r="E58" s="50" t="s">
        <v>103</v>
      </c>
      <c r="F58" s="50" t="n">
        <v>150</v>
      </c>
      <c r="G58" s="56" t="n">
        <v>239.41</v>
      </c>
      <c r="H58" s="57" t="n">
        <f aca="false">ROUND(G58+G58*$G$2,2)</f>
        <v>304.06</v>
      </c>
      <c r="I58" s="57" t="n">
        <f aca="false">ROUND(F58*H58,2)</f>
        <v>45609</v>
      </c>
      <c r="J58" s="34" t="n">
        <f aca="false">I58/$H$63</f>
        <v>0.0158928819270275</v>
      </c>
    </row>
    <row r="59" customFormat="false" ht="13.8" hidden="false" customHeight="true" outlineLevel="0" collapsed="false">
      <c r="A59" s="39" t="n">
        <v>8</v>
      </c>
      <c r="B59" s="40" t="s">
        <v>145</v>
      </c>
      <c r="C59" s="40"/>
      <c r="D59" s="40"/>
      <c r="E59" s="23"/>
      <c r="F59" s="24"/>
      <c r="G59" s="41"/>
      <c r="H59" s="42"/>
      <c r="I59" s="25" t="n">
        <f aca="false">SUM(I60:I61)</f>
        <v>130366.02</v>
      </c>
      <c r="J59" s="26" t="n">
        <f aca="false">I59/$H$63</f>
        <v>0.0454272569702583</v>
      </c>
    </row>
    <row r="60" customFormat="false" ht="13.8" hidden="false" customHeight="false" outlineLevel="0" collapsed="false">
      <c r="A60" s="58" t="s">
        <v>146</v>
      </c>
      <c r="B60" s="53" t="s">
        <v>118</v>
      </c>
      <c r="C60" s="54"/>
      <c r="D60" s="55" t="s">
        <v>147</v>
      </c>
      <c r="E60" s="50" t="s">
        <v>120</v>
      </c>
      <c r="F60" s="50" t="n">
        <v>6</v>
      </c>
      <c r="G60" s="56" t="n">
        <v>15350</v>
      </c>
      <c r="H60" s="57" t="n">
        <f aca="false">ROUND(G60+G60*$G$2,2)</f>
        <v>19494.87</v>
      </c>
      <c r="I60" s="57" t="n">
        <f aca="false">ROUND(F60*H60,2)</f>
        <v>116969.22</v>
      </c>
      <c r="J60" s="34" t="n">
        <f aca="false">I60/$H$63</f>
        <v>0.04075901691676</v>
      </c>
    </row>
    <row r="61" customFormat="false" ht="13.8" hidden="false" customHeight="false" outlineLevel="0" collapsed="false">
      <c r="A61" s="65" t="s">
        <v>148</v>
      </c>
      <c r="B61" s="66" t="s">
        <v>123</v>
      </c>
      <c r="C61" s="66" t="s">
        <v>19</v>
      </c>
      <c r="D61" s="67" t="s">
        <v>124</v>
      </c>
      <c r="E61" s="68" t="s">
        <v>45</v>
      </c>
      <c r="F61" s="68" t="n">
        <f aca="false">5*8</f>
        <v>40</v>
      </c>
      <c r="G61" s="69" t="n">
        <f aca="false">G36</f>
        <v>263.71</v>
      </c>
      <c r="H61" s="70" t="n">
        <f aca="false">ROUND(G61+G61*$G$2,2)</f>
        <v>334.92</v>
      </c>
      <c r="I61" s="71" t="n">
        <f aca="false">ROUND(F61*H61,2)</f>
        <v>13396.8</v>
      </c>
      <c r="J61" s="72" t="n">
        <f aca="false">I61/$H$63</f>
        <v>0.00466824005349826</v>
      </c>
    </row>
    <row r="62" customFormat="false" ht="13.8" hidden="false" customHeight="false" outlineLevel="0" collapsed="false">
      <c r="A62" s="73"/>
      <c r="B62" s="74"/>
      <c r="C62" s="73"/>
      <c r="D62" s="73"/>
      <c r="E62" s="73"/>
      <c r="F62" s="73"/>
      <c r="G62" s="73"/>
      <c r="H62" s="73"/>
      <c r="I62" s="75"/>
      <c r="J62" s="73"/>
    </row>
    <row r="63" customFormat="false" ht="13.8" hidden="false" customHeight="true" outlineLevel="0" collapsed="false">
      <c r="A63" s="76"/>
      <c r="B63" s="76"/>
      <c r="C63" s="76"/>
      <c r="D63" s="77"/>
      <c r="E63" s="78"/>
      <c r="F63" s="79" t="s">
        <v>149</v>
      </c>
      <c r="G63" s="79"/>
      <c r="H63" s="80" t="n">
        <f aca="false">I59+I52+I49+I45+I39+I33+I18+I12+I5</f>
        <v>2869775.3</v>
      </c>
      <c r="I63" s="80"/>
      <c r="J63" s="80"/>
    </row>
    <row r="64" customFormat="false" ht="13.8" hidden="false" customHeight="false" outlineLevel="0" collapsed="false"/>
    <row r="65" customFormat="false" ht="28.5" hidden="false" customHeight="true" outlineLevel="0" collapsed="false">
      <c r="A65" s="81"/>
      <c r="B65" s="82" t="s">
        <v>150</v>
      </c>
      <c r="C65" s="82" t="s">
        <v>151</v>
      </c>
      <c r="D65" s="83" t="s">
        <v>152</v>
      </c>
      <c r="E65" s="83"/>
      <c r="F65" s="83"/>
      <c r="G65" s="83"/>
      <c r="H65" s="83"/>
      <c r="I65" s="83"/>
      <c r="J65" s="83"/>
    </row>
    <row r="68" customFormat="false" ht="13.5" hidden="false" customHeight="false" outlineLevel="0" collapsed="false">
      <c r="D68" s="84" t="s">
        <v>153</v>
      </c>
    </row>
    <row r="70" customFormat="false" ht="13.5" hidden="false" customHeight="false" outlineLevel="0" collapsed="false">
      <c r="H70" s="2" t="s">
        <v>154</v>
      </c>
    </row>
    <row r="71" customFormat="false" ht="13.5" hidden="false" customHeight="false" outlineLevel="0" collapsed="false">
      <c r="D71" s="84" t="s">
        <v>155</v>
      </c>
    </row>
  </sheetData>
  <mergeCells count="23">
    <mergeCell ref="E1:F1"/>
    <mergeCell ref="G1:H1"/>
    <mergeCell ref="I1:J1"/>
    <mergeCell ref="E2:F2"/>
    <mergeCell ref="G2:H2"/>
    <mergeCell ref="I2:J2"/>
    <mergeCell ref="A3:J3"/>
    <mergeCell ref="B5:D5"/>
    <mergeCell ref="B12:D12"/>
    <mergeCell ref="B18:D18"/>
    <mergeCell ref="B19:D19"/>
    <mergeCell ref="B22:D22"/>
    <mergeCell ref="B32:D32"/>
    <mergeCell ref="B33:D33"/>
    <mergeCell ref="B39:D39"/>
    <mergeCell ref="B45:D45"/>
    <mergeCell ref="B49:D49"/>
    <mergeCell ref="B52:D52"/>
    <mergeCell ref="B59:D59"/>
    <mergeCell ref="A63:C63"/>
    <mergeCell ref="F63:G63"/>
    <mergeCell ref="H63:J63"/>
    <mergeCell ref="D65:J65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 &amp;CPrefeitura Municipal do Rio grande
CNPJ: 88.566.872/0001-62 </oddHeader>
    <oddFooter>&amp;L &amp;CLargo Engenheiro João Fernandes Moreira  - centro - Rio Grande / RS
(53) 3233-8400 /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0" activeCellId="0" sqref="G10"/>
    </sheetView>
  </sheetViews>
  <sheetFormatPr defaultColWidth="8.6171875" defaultRowHeight="13.5" customHeight="true" zeroHeight="false" outlineLevelRow="0" outlineLevelCol="0"/>
  <cols>
    <col collapsed="false" customWidth="true" hidden="false" outlineLevel="0" max="3" min="3" style="2" width="42.7"/>
  </cols>
  <sheetData>
    <row r="1" customFormat="false" ht="13.8" hidden="false" customHeight="false" outlineLevel="0" collapsed="false">
      <c r="A1" s="85" t="s">
        <v>156</v>
      </c>
      <c r="B1" s="85"/>
      <c r="C1" s="85"/>
      <c r="D1" s="85"/>
      <c r="E1" s="85"/>
      <c r="F1" s="85"/>
      <c r="G1" s="85"/>
      <c r="H1" s="85"/>
      <c r="I1" s="85"/>
      <c r="J1" s="86"/>
    </row>
    <row r="2" customFormat="false" ht="13.8" hidden="false" customHeight="false" outlineLevel="0" collapsed="false">
      <c r="A2" s="87"/>
      <c r="B2" s="87"/>
      <c r="C2" s="87"/>
      <c r="D2" s="87"/>
      <c r="E2" s="87"/>
      <c r="F2" s="87"/>
      <c r="G2" s="87"/>
      <c r="H2" s="87"/>
      <c r="I2" s="87"/>
      <c r="J2" s="88"/>
    </row>
    <row r="3" customFormat="false" ht="13.8" hidden="false" customHeight="false" outlineLevel="0" collapsed="false">
      <c r="B3" s="89"/>
      <c r="E3" s="90"/>
    </row>
    <row r="4" customFormat="false" ht="13.8" hidden="false" customHeight="false" outlineLevel="0" collapsed="false">
      <c r="A4" s="91" t="s">
        <v>157</v>
      </c>
      <c r="B4" s="92"/>
      <c r="C4" s="93"/>
      <c r="D4" s="94" t="n">
        <v>1</v>
      </c>
      <c r="E4" s="94"/>
    </row>
    <row r="5" customFormat="false" ht="13.8" hidden="false" customHeight="false" outlineLevel="0" collapsed="false">
      <c r="A5" s="91" t="s">
        <v>158</v>
      </c>
      <c r="B5" s="92"/>
      <c r="C5" s="93"/>
      <c r="D5" s="94" t="n">
        <v>0.03</v>
      </c>
      <c r="E5" s="94"/>
    </row>
    <row r="6" customFormat="false" ht="13.8" hidden="false" customHeight="false" outlineLevel="0" collapsed="false">
      <c r="B6" s="95"/>
      <c r="E6" s="90"/>
    </row>
    <row r="7" customFormat="false" ht="13.8" hidden="false" customHeight="false" outlineLevel="0" collapsed="false">
      <c r="B7" s="95"/>
      <c r="C7" s="96" t="s">
        <v>159</v>
      </c>
      <c r="D7" s="97" t="s">
        <v>160</v>
      </c>
      <c r="E7" s="98" t="s">
        <v>161</v>
      </c>
    </row>
    <row r="8" customFormat="false" ht="13.8" hidden="false" customHeight="false" outlineLevel="0" collapsed="false">
      <c r="B8" s="95"/>
      <c r="C8" s="99" t="s">
        <v>162</v>
      </c>
      <c r="D8" s="100" t="s">
        <v>163</v>
      </c>
      <c r="E8" s="101" t="n">
        <v>0.04</v>
      </c>
    </row>
    <row r="9" customFormat="false" ht="13.8" hidden="false" customHeight="false" outlineLevel="0" collapsed="false">
      <c r="B9" s="95"/>
      <c r="C9" s="102" t="s">
        <v>164</v>
      </c>
      <c r="D9" s="103" t="s">
        <v>165</v>
      </c>
      <c r="E9" s="104" t="n">
        <v>0</v>
      </c>
    </row>
    <row r="10" customFormat="false" ht="13.8" hidden="false" customHeight="false" outlineLevel="0" collapsed="false">
      <c r="B10" s="88"/>
      <c r="C10" s="102" t="s">
        <v>166</v>
      </c>
      <c r="D10" s="103" t="s">
        <v>167</v>
      </c>
      <c r="E10" s="104" t="n">
        <v>0</v>
      </c>
    </row>
    <row r="11" customFormat="false" ht="13.8" hidden="false" customHeight="false" outlineLevel="0" collapsed="false">
      <c r="C11" s="102" t="s">
        <v>168</v>
      </c>
      <c r="D11" s="103" t="s">
        <v>169</v>
      </c>
      <c r="E11" s="104" t="n">
        <v>0.0094</v>
      </c>
    </row>
    <row r="12" customFormat="false" ht="13.8" hidden="false" customHeight="false" outlineLevel="0" collapsed="false">
      <c r="C12" s="102" t="s">
        <v>170</v>
      </c>
      <c r="D12" s="103" t="s">
        <v>171</v>
      </c>
      <c r="E12" s="104" t="n">
        <v>0.0858</v>
      </c>
    </row>
    <row r="13" customFormat="false" ht="13.8" hidden="false" customHeight="false" outlineLevel="0" collapsed="false">
      <c r="C13" s="102" t="s">
        <v>172</v>
      </c>
      <c r="D13" s="103" t="s">
        <v>173</v>
      </c>
      <c r="E13" s="104" t="n">
        <v>0.0365</v>
      </c>
    </row>
    <row r="14" customFormat="false" ht="13.8" hidden="false" customHeight="false" outlineLevel="0" collapsed="false">
      <c r="C14" s="102" t="s">
        <v>174</v>
      </c>
      <c r="D14" s="103" t="s">
        <v>175</v>
      </c>
      <c r="E14" s="104" t="n">
        <f aca="false">D4*D5</f>
        <v>0.03</v>
      </c>
    </row>
    <row r="15" customFormat="false" ht="13.8" hidden="false" customHeight="false" outlineLevel="0" collapsed="false">
      <c r="C15" s="105" t="s">
        <v>176</v>
      </c>
      <c r="D15" s="106" t="s">
        <v>177</v>
      </c>
      <c r="E15" s="107" t="n">
        <v>0.036</v>
      </c>
    </row>
    <row r="16" customFormat="false" ht="13.8" hidden="false" customHeight="false" outlineLevel="0" collapsed="false">
      <c r="C16" s="108" t="s">
        <v>178</v>
      </c>
      <c r="D16" s="109" t="s">
        <v>179</v>
      </c>
      <c r="E16" s="110" t="n">
        <f aca="false">(((1+E8+E9+E10)*(1+E11)*(1+E12))/(1-E13-E14-E15))-1</f>
        <v>0.270024268300836</v>
      </c>
    </row>
    <row r="17" customFormat="false" ht="13.8" hidden="false" customHeight="false" outlineLevel="0" collapsed="false"/>
    <row r="18" customFormat="false" ht="13.8" hidden="false" customHeight="false" outlineLevel="0" collapsed="false">
      <c r="H18" s="111"/>
      <c r="I18" s="111" t="str">
        <f aca="false">'Orçamento Sintético'!H70</f>
        <v>Rio Grande, 13 de Julho de 2025.</v>
      </c>
    </row>
    <row r="19" customFormat="false" ht="13.8" hidden="false" customHeight="false" outlineLevel="0" collapsed="false">
      <c r="B19" s="95" t="s">
        <v>180</v>
      </c>
      <c r="C19" s="112" t="s">
        <v>181</v>
      </c>
      <c r="H19" s="111"/>
      <c r="I19" s="111"/>
    </row>
    <row r="20" customFormat="false" ht="13.8" hidden="false" customHeight="false" outlineLevel="0" collapsed="false">
      <c r="B20" s="95"/>
      <c r="C20" s="112" t="s">
        <v>182</v>
      </c>
      <c r="H20" s="111"/>
      <c r="I20" s="111"/>
    </row>
    <row r="21" customFormat="false" ht="13.8" hidden="false" customHeight="false" outlineLevel="0" collapsed="false">
      <c r="B21" s="95"/>
      <c r="H21" s="111"/>
      <c r="I21" s="111"/>
    </row>
    <row r="22" customFormat="false" ht="13.8" hidden="false" customHeight="false" outlineLevel="0" collapsed="false">
      <c r="B22" s="95"/>
      <c r="H22" s="111"/>
      <c r="I22" s="111"/>
    </row>
    <row r="23" customFormat="false" ht="13.8" hidden="false" customHeight="false" outlineLevel="0" collapsed="false">
      <c r="B23" s="95" t="s">
        <v>183</v>
      </c>
      <c r="D23" s="111" t="s">
        <v>184</v>
      </c>
      <c r="E23" s="113"/>
      <c r="H23" s="111"/>
    </row>
    <row r="24" customFormat="false" ht="13.8" hidden="false" customHeight="false" outlineLevel="0" collapsed="false">
      <c r="C24" s="114"/>
      <c r="D24" s="111"/>
      <c r="E24" s="114"/>
      <c r="F24" s="114"/>
      <c r="G24" s="114"/>
      <c r="H24" s="114"/>
      <c r="I24" s="114"/>
    </row>
    <row r="25" customFormat="false" ht="13.8" hidden="false" customHeight="false" outlineLevel="0" collapsed="false">
      <c r="C25" s="115" t="s">
        <v>185</v>
      </c>
      <c r="D25" s="111"/>
      <c r="E25" s="115" t="s">
        <v>186</v>
      </c>
      <c r="F25" s="115"/>
      <c r="G25" s="115"/>
      <c r="H25" s="115"/>
      <c r="I25" s="115"/>
    </row>
    <row r="26" customFormat="false" ht="13.8" hidden="false" customHeight="false" outlineLevel="0" collapsed="false">
      <c r="C26" s="113" t="s">
        <v>187</v>
      </c>
      <c r="D26" s="116" t="s">
        <v>188</v>
      </c>
      <c r="E26" s="116"/>
      <c r="F26" s="116"/>
      <c r="G26" s="116"/>
      <c r="H26" s="116"/>
      <c r="I26" s="116"/>
      <c r="J26" s="116"/>
    </row>
  </sheetData>
  <mergeCells count="7">
    <mergeCell ref="A1:I1"/>
    <mergeCell ref="A2:I2"/>
    <mergeCell ref="D4:E4"/>
    <mergeCell ref="D5:E5"/>
    <mergeCell ref="E24:I24"/>
    <mergeCell ref="E25:I25"/>
    <mergeCell ref="D26:J2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F00"/>
    <pageSetUpPr fitToPage="true"/>
  </sheetPr>
  <dimension ref="A1:X1048576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A3" activeCellId="0" sqref="A3"/>
    </sheetView>
  </sheetViews>
  <sheetFormatPr defaultColWidth="8.6171875" defaultRowHeight="13.5" customHeight="true" zeroHeight="false" outlineLevelRow="0" outlineLevelCol="0"/>
  <cols>
    <col collapsed="false" customWidth="true" hidden="false" outlineLevel="0" max="1" min="1" style="2" width="4.8"/>
    <col collapsed="false" customWidth="true" hidden="false" outlineLevel="0" max="2" min="2" style="2" width="34.02"/>
    <col collapsed="false" customWidth="true" hidden="false" outlineLevel="0" max="3" min="3" style="2" width="5.9"/>
    <col collapsed="false" customWidth="true" hidden="false" outlineLevel="0" max="4" min="4" style="2" width="13.74"/>
    <col collapsed="false" customWidth="true" hidden="false" outlineLevel="0" max="5" min="5" style="2" width="7.91"/>
    <col collapsed="false" customWidth="true" hidden="false" outlineLevel="0" max="6" min="6" style="2" width="13.74"/>
    <col collapsed="false" customWidth="true" hidden="false" outlineLevel="0" max="7" min="7" style="1" width="7.91"/>
    <col collapsed="false" customWidth="true" hidden="false" outlineLevel="0" max="8" min="8" style="1" width="13.74"/>
    <col collapsed="false" customWidth="true" hidden="false" outlineLevel="0" max="9" min="9" style="1" width="8.54"/>
    <col collapsed="false" customWidth="true" hidden="false" outlineLevel="0" max="10" min="10" style="1" width="13.74"/>
    <col collapsed="false" customWidth="true" hidden="false" outlineLevel="0" max="11" min="11" style="1" width="5.6"/>
    <col collapsed="false" customWidth="true" hidden="false" outlineLevel="0" max="12" min="12" style="1" width="13.74"/>
    <col collapsed="false" customWidth="true" hidden="false" outlineLevel="0" max="13" min="13" style="1" width="5.6"/>
    <col collapsed="false" customWidth="true" hidden="false" outlineLevel="0" max="14" min="14" style="1" width="13.74"/>
    <col collapsed="false" customWidth="true" hidden="false" outlineLevel="0" max="15" min="15" style="1" width="5.6"/>
    <col collapsed="false" customWidth="true" hidden="false" outlineLevel="0" max="16" min="16" style="1" width="13.74"/>
    <col collapsed="false" customWidth="true" hidden="false" outlineLevel="0" max="17" min="17" style="1" width="5.6"/>
    <col collapsed="false" customWidth="true" hidden="false" outlineLevel="0" max="18" min="18" style="1" width="14.55"/>
    <col collapsed="false" customWidth="true" hidden="false" outlineLevel="0" max="19" min="19" style="3" width="15.16"/>
    <col collapsed="false" customWidth="true" hidden="false" outlineLevel="0" max="20" min="20" style="2" width="8.69"/>
    <col collapsed="false" customWidth="true" hidden="false" outlineLevel="0" max="21" min="21" style="2" width="15.9"/>
    <col collapsed="false" customWidth="true" hidden="false" outlineLevel="0" max="22" min="22" style="2" width="11.4"/>
  </cols>
  <sheetData>
    <row r="1" customFormat="false" ht="13.5" hidden="false" customHeight="false" outlineLevel="0" collapsed="false">
      <c r="A1" s="117"/>
      <c r="B1" s="117" t="s">
        <v>0</v>
      </c>
      <c r="C1" s="117"/>
      <c r="D1" s="117"/>
      <c r="E1" s="117"/>
      <c r="F1" s="117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9"/>
      <c r="T1" s="119"/>
    </row>
    <row r="2" customFormat="false" ht="26.25" hidden="false" customHeight="true" outlineLevel="0" collapsed="false">
      <c r="A2" s="120"/>
      <c r="B2" s="121" t="s">
        <v>189</v>
      </c>
      <c r="C2" s="121"/>
      <c r="D2" s="121"/>
      <c r="E2" s="121"/>
      <c r="F2" s="121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121"/>
      <c r="T2" s="121"/>
    </row>
    <row r="3" customFormat="false" ht="13.5" hidden="false" customHeight="true" outlineLevel="0" collapsed="false">
      <c r="A3" s="13" t="s">
        <v>190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</row>
    <row r="4" customFormat="false" ht="30" hidden="false" customHeight="true" outlineLevel="0" collapsed="false">
      <c r="A4" s="122" t="s">
        <v>6</v>
      </c>
      <c r="B4" s="122" t="s">
        <v>9</v>
      </c>
      <c r="C4" s="123" t="s">
        <v>191</v>
      </c>
      <c r="D4" s="124"/>
      <c r="E4" s="123" t="s">
        <v>192</v>
      </c>
      <c r="F4" s="124"/>
      <c r="G4" s="123" t="s">
        <v>193</v>
      </c>
      <c r="H4" s="124"/>
      <c r="I4" s="123" t="s">
        <v>194</v>
      </c>
      <c r="J4" s="124"/>
      <c r="K4" s="125" t="s">
        <v>195</v>
      </c>
      <c r="L4" s="125"/>
      <c r="M4" s="125" t="s">
        <v>196</v>
      </c>
      <c r="N4" s="125"/>
      <c r="O4" s="125" t="s">
        <v>197</v>
      </c>
      <c r="P4" s="125"/>
      <c r="Q4" s="125" t="s">
        <v>198</v>
      </c>
      <c r="R4" s="125"/>
      <c r="S4" s="126" t="s">
        <v>14</v>
      </c>
      <c r="T4" s="127" t="s">
        <v>15</v>
      </c>
    </row>
    <row r="5" customFormat="false" ht="13.5" hidden="false" customHeight="false" outlineLevel="0" collapsed="false">
      <c r="A5" s="22" t="s">
        <v>16</v>
      </c>
      <c r="B5" s="22" t="s">
        <v>199</v>
      </c>
      <c r="C5" s="128" t="n">
        <v>0.25</v>
      </c>
      <c r="D5" s="129" t="n">
        <f aca="false">C5*$S5</f>
        <v>90598.02</v>
      </c>
      <c r="E5" s="128" t="n">
        <v>0</v>
      </c>
      <c r="F5" s="129" t="n">
        <f aca="false">E5*$S5</f>
        <v>0</v>
      </c>
      <c r="G5" s="130" t="n">
        <v>0.12</v>
      </c>
      <c r="H5" s="129" t="n">
        <f aca="false">G5*$S5</f>
        <v>43487.0496</v>
      </c>
      <c r="I5" s="130" t="n">
        <v>0.12</v>
      </c>
      <c r="J5" s="129" t="n">
        <f aca="false">I5*$S$5</f>
        <v>43487.0496</v>
      </c>
      <c r="K5" s="130" t="n">
        <v>0.12</v>
      </c>
      <c r="L5" s="129" t="n">
        <f aca="false">K5*$S$5</f>
        <v>43487.0496</v>
      </c>
      <c r="M5" s="130" t="n">
        <v>0.13</v>
      </c>
      <c r="N5" s="129" t="n">
        <f aca="false">M5*$S$5</f>
        <v>47110.9704</v>
      </c>
      <c r="O5" s="130" t="n">
        <v>0.13</v>
      </c>
      <c r="P5" s="129" t="n">
        <f aca="false">O5*$S$5</f>
        <v>47110.9704</v>
      </c>
      <c r="Q5" s="130" t="n">
        <v>0.13</v>
      </c>
      <c r="R5" s="129" t="n">
        <f aca="false">Q5*$S$5</f>
        <v>47110.9704</v>
      </c>
      <c r="S5" s="25" t="n">
        <f aca="false">'Orçamento Sintético'!I6+'Orçamento Sintético'!I7+'Orçamento Sintético'!I8+'Orçamento Sintético'!I9+'Orçamento Sintético'!I10</f>
        <v>362392.08</v>
      </c>
      <c r="T5" s="131" t="n">
        <f aca="false">S5/$S$15</f>
        <v>0.126278904135805</v>
      </c>
      <c r="U5" s="27"/>
    </row>
    <row r="6" customFormat="false" ht="13.5" hidden="false" customHeight="false" outlineLevel="0" collapsed="false">
      <c r="A6" s="22" t="s">
        <v>200</v>
      </c>
      <c r="B6" s="22" t="str">
        <f aca="false">'Orçamento Sintético'!D11</f>
        <v>Provisão de Riscos</v>
      </c>
      <c r="C6" s="130" t="n">
        <v>0.09</v>
      </c>
      <c r="D6" s="129" t="n">
        <f aca="false">ROUND(C6*$S6,2)</f>
        <v>32524.67</v>
      </c>
      <c r="E6" s="130" t="n">
        <v>0.06</v>
      </c>
      <c r="F6" s="129" t="n">
        <f aca="false">ROUND(E6*$S6,2)</f>
        <v>21683.11</v>
      </c>
      <c r="G6" s="130" t="n">
        <v>0.21</v>
      </c>
      <c r="H6" s="129" t="n">
        <f aca="false">ROUND(G6*$S6,2)</f>
        <v>75890.89</v>
      </c>
      <c r="I6" s="130" t="n">
        <v>0.2</v>
      </c>
      <c r="J6" s="129" t="n">
        <f aca="false">ROUND(I6*$S6,2)</f>
        <v>72277.04</v>
      </c>
      <c r="K6" s="130" t="n">
        <v>0.08</v>
      </c>
      <c r="L6" s="129" t="n">
        <f aca="false">ROUND(K6*$S6,2)</f>
        <v>28910.82</v>
      </c>
      <c r="M6" s="130" t="n">
        <v>0.13</v>
      </c>
      <c r="N6" s="129" t="n">
        <f aca="false">ROUND(M6*$S6,2)</f>
        <v>46980.07</v>
      </c>
      <c r="O6" s="130" t="n">
        <v>0.1</v>
      </c>
      <c r="P6" s="129" t="n">
        <f aca="false">ROUND(O6*$S6,2)</f>
        <v>36138.52</v>
      </c>
      <c r="Q6" s="130" t="n">
        <v>0.13</v>
      </c>
      <c r="R6" s="129" t="n">
        <f aca="false">ROUND(Q6*$S6,2)</f>
        <v>46980.07</v>
      </c>
      <c r="S6" s="25" t="n">
        <f aca="false">'Orçamento Sintético'!I11</f>
        <v>361385.19</v>
      </c>
      <c r="T6" s="131" t="n">
        <f aca="false">S6/$S$15</f>
        <v>0.125928043913403</v>
      </c>
      <c r="U6" s="27"/>
    </row>
    <row r="7" customFormat="false" ht="13.5" hidden="false" customHeight="false" outlineLevel="0" collapsed="false">
      <c r="A7" s="22" t="s">
        <v>40</v>
      </c>
      <c r="B7" s="22" t="s">
        <v>201</v>
      </c>
      <c r="C7" s="128" t="n">
        <v>0.5</v>
      </c>
      <c r="D7" s="129" t="n">
        <f aca="false">C7*$S7</f>
        <v>139364.33</v>
      </c>
      <c r="E7" s="128" t="n">
        <v>0.5</v>
      </c>
      <c r="F7" s="129" t="n">
        <f aca="false">E7*$S7</f>
        <v>139364.33</v>
      </c>
      <c r="G7" s="128"/>
      <c r="H7" s="129" t="n">
        <f aca="false">G7*$S7</f>
        <v>0</v>
      </c>
      <c r="I7" s="128"/>
      <c r="J7" s="129" t="n">
        <f aca="false">I7*$S$5</f>
        <v>0</v>
      </c>
      <c r="K7" s="128"/>
      <c r="L7" s="129" t="n">
        <f aca="false">K7*$S7</f>
        <v>0</v>
      </c>
      <c r="M7" s="128"/>
      <c r="N7" s="129" t="n">
        <f aca="false">M7*$S7</f>
        <v>0</v>
      </c>
      <c r="O7" s="128"/>
      <c r="P7" s="129" t="n">
        <f aca="false">O7*$S7</f>
        <v>0</v>
      </c>
      <c r="Q7" s="128"/>
      <c r="R7" s="129" t="n">
        <f aca="false">Q7*$S7</f>
        <v>0</v>
      </c>
      <c r="S7" s="25" t="n">
        <f aca="false">'Orçamento Sintético'!I12</f>
        <v>278728.66</v>
      </c>
      <c r="T7" s="131" t="n">
        <f aca="false">S7/$S$15</f>
        <v>0.0971256042241356</v>
      </c>
      <c r="V7" s="132"/>
    </row>
    <row r="8" customFormat="false" ht="13.5" hidden="false" customHeight="false" outlineLevel="0" collapsed="false">
      <c r="A8" s="22" t="s">
        <v>202</v>
      </c>
      <c r="B8" s="22" t="s">
        <v>203</v>
      </c>
      <c r="C8" s="22"/>
      <c r="D8" s="22"/>
      <c r="E8" s="22"/>
      <c r="F8" s="22"/>
      <c r="G8" s="128" t="n">
        <v>0.6</v>
      </c>
      <c r="H8" s="129" t="n">
        <f aca="false">G8*$S8</f>
        <v>487038.3</v>
      </c>
      <c r="I8" s="128" t="n">
        <v>0.4</v>
      </c>
      <c r="J8" s="129" t="n">
        <f aca="false">I8*$S8</f>
        <v>324692.2</v>
      </c>
      <c r="K8" s="128" t="n">
        <v>0</v>
      </c>
      <c r="L8" s="129" t="n">
        <f aca="false">K8*$S8</f>
        <v>0</v>
      </c>
      <c r="M8" s="128"/>
      <c r="N8" s="129" t="n">
        <f aca="false">M8*$S8</f>
        <v>0</v>
      </c>
      <c r="O8" s="128"/>
      <c r="P8" s="129" t="n">
        <f aca="false">O8*$S8</f>
        <v>0</v>
      </c>
      <c r="Q8" s="128"/>
      <c r="R8" s="129" t="n">
        <f aca="false">Q8*$S8</f>
        <v>0</v>
      </c>
      <c r="S8" s="25" t="n">
        <f aca="false">'Orçamento Sintético'!I18</f>
        <v>811730.5</v>
      </c>
      <c r="T8" s="131" t="n">
        <f aca="false">S8/$S$15</f>
        <v>0.282855072311759</v>
      </c>
    </row>
    <row r="9" customFormat="false" ht="13.5" hidden="false" customHeight="false" outlineLevel="0" collapsed="false">
      <c r="A9" s="22" t="s">
        <v>204</v>
      </c>
      <c r="B9" s="22" t="s">
        <v>95</v>
      </c>
      <c r="C9" s="22"/>
      <c r="D9" s="22"/>
      <c r="E9" s="22"/>
      <c r="F9" s="22"/>
      <c r="G9" s="128"/>
      <c r="H9" s="129" t="n">
        <f aca="false">G9*$S9</f>
        <v>0</v>
      </c>
      <c r="I9" s="128" t="n">
        <v>0.25</v>
      </c>
      <c r="J9" s="129" t="n">
        <f aca="false">I9*$S9</f>
        <v>125090.31</v>
      </c>
      <c r="K9" s="128" t="n">
        <v>0.25</v>
      </c>
      <c r="L9" s="129" t="n">
        <f aca="false">K9*$S9</f>
        <v>125090.31</v>
      </c>
      <c r="M9" s="128" t="n">
        <v>0.5</v>
      </c>
      <c r="N9" s="129" t="n">
        <f aca="false">M9*$S9</f>
        <v>250180.62</v>
      </c>
      <c r="O9" s="128" t="n">
        <v>0</v>
      </c>
      <c r="P9" s="129" t="n">
        <f aca="false">O9*$S9</f>
        <v>0</v>
      </c>
      <c r="Q9" s="128"/>
      <c r="R9" s="129" t="n">
        <f aca="false">Q9*$S9</f>
        <v>0</v>
      </c>
      <c r="S9" s="25" t="n">
        <f aca="false">'Orçamento Sintético'!I32</f>
        <v>500361.24</v>
      </c>
      <c r="T9" s="131" t="n">
        <f aca="false">S9/$S$15</f>
        <v>0.174355546233881</v>
      </c>
    </row>
    <row r="10" customFormat="false" ht="13.5" hidden="false" customHeight="false" outlineLevel="0" collapsed="false">
      <c r="A10" s="22" t="s">
        <v>205</v>
      </c>
      <c r="B10" s="22" t="s">
        <v>116</v>
      </c>
      <c r="C10" s="22"/>
      <c r="D10" s="22"/>
      <c r="E10" s="22"/>
      <c r="F10" s="22"/>
      <c r="G10" s="128"/>
      <c r="H10" s="129" t="n">
        <f aca="false">G10*$S10</f>
        <v>0</v>
      </c>
      <c r="I10" s="128"/>
      <c r="J10" s="129" t="n">
        <f aca="false">I10*$S10</f>
        <v>0</v>
      </c>
      <c r="K10" s="128" t="n">
        <v>0.3</v>
      </c>
      <c r="L10" s="129" t="n">
        <f aca="false">K10*$S10</f>
        <v>13789.485</v>
      </c>
      <c r="M10" s="128" t="n">
        <v>0.7</v>
      </c>
      <c r="N10" s="129" t="n">
        <f aca="false">M10*$S10</f>
        <v>32175.465</v>
      </c>
      <c r="O10" s="128"/>
      <c r="P10" s="129" t="n">
        <f aca="false">O10*$S10</f>
        <v>0</v>
      </c>
      <c r="Q10" s="128"/>
      <c r="R10" s="129" t="n">
        <f aca="false">Q10*$S10</f>
        <v>0</v>
      </c>
      <c r="S10" s="25" t="n">
        <f aca="false">'Orçamento Sintético'!I45</f>
        <v>45964.95</v>
      </c>
      <c r="T10" s="131" t="n">
        <f aca="false">S10/$S$15</f>
        <v>0.016016916028234</v>
      </c>
    </row>
    <row r="11" customFormat="false" ht="13.5" hidden="false" customHeight="false" outlineLevel="0" collapsed="false">
      <c r="A11" s="22" t="s">
        <v>206</v>
      </c>
      <c r="B11" s="22" t="s">
        <v>125</v>
      </c>
      <c r="C11" s="22"/>
      <c r="D11" s="22"/>
      <c r="E11" s="22"/>
      <c r="F11" s="22"/>
      <c r="G11" s="128"/>
      <c r="H11" s="129" t="n">
        <f aca="false">G11*$S11</f>
        <v>0</v>
      </c>
      <c r="I11" s="128"/>
      <c r="J11" s="129" t="n">
        <f aca="false">I11*$S11</f>
        <v>0</v>
      </c>
      <c r="K11" s="128" t="n">
        <v>0.5</v>
      </c>
      <c r="L11" s="129" t="n">
        <f aca="false">K11*$S11</f>
        <v>6374.43</v>
      </c>
      <c r="M11" s="128" t="n">
        <v>0.5</v>
      </c>
      <c r="N11" s="129" t="n">
        <f aca="false">M11*$S11</f>
        <v>6374.43</v>
      </c>
      <c r="O11" s="128"/>
      <c r="P11" s="129" t="n">
        <f aca="false">O11*$S11</f>
        <v>0</v>
      </c>
      <c r="Q11" s="128"/>
      <c r="R11" s="129" t="n">
        <f aca="false">Q11*$S11</f>
        <v>0</v>
      </c>
      <c r="S11" s="42" t="n">
        <f aca="false">'Orçamento Sintético'!I49</f>
        <v>12748.86</v>
      </c>
      <c r="T11" s="131" t="n">
        <f aca="false">S11/$S$15</f>
        <v>0.00444245931031604</v>
      </c>
    </row>
    <row r="12" customFormat="false" ht="13.5" hidden="false" customHeight="false" outlineLevel="0" collapsed="false">
      <c r="A12" s="22" t="s">
        <v>207</v>
      </c>
      <c r="B12" s="22" t="s">
        <v>128</v>
      </c>
      <c r="C12" s="22"/>
      <c r="D12" s="22"/>
      <c r="E12" s="22"/>
      <c r="F12" s="22"/>
      <c r="G12" s="128"/>
      <c r="H12" s="129" t="n">
        <f aca="false">G12*$S12</f>
        <v>0</v>
      </c>
      <c r="I12" s="128"/>
      <c r="J12" s="129" t="n">
        <f aca="false">I12*$S12</f>
        <v>0</v>
      </c>
      <c r="K12" s="128"/>
      <c r="L12" s="129" t="n">
        <f aca="false">K12*$S12</f>
        <v>0</v>
      </c>
      <c r="M12" s="128"/>
      <c r="N12" s="129" t="n">
        <f aca="false">M12*$S12</f>
        <v>0</v>
      </c>
      <c r="O12" s="128" t="n">
        <v>0.5</v>
      </c>
      <c r="P12" s="129" t="n">
        <f aca="false">O12*$S12</f>
        <v>183048.9</v>
      </c>
      <c r="Q12" s="128" t="n">
        <v>0.5</v>
      </c>
      <c r="R12" s="129" t="n">
        <f aca="false">Q12*$S12</f>
        <v>183048.9</v>
      </c>
      <c r="S12" s="42" t="n">
        <f aca="false">'Orçamento Sintético'!I52</f>
        <v>366097.8</v>
      </c>
      <c r="T12" s="131" t="n">
        <f aca="false">S12/$S$15</f>
        <v>0.127570196872208</v>
      </c>
    </row>
    <row r="13" customFormat="false" ht="13.5" hidden="false" customHeight="false" outlineLevel="0" collapsed="false">
      <c r="A13" s="22" t="s">
        <v>208</v>
      </c>
      <c r="B13" s="22" t="s">
        <v>145</v>
      </c>
      <c r="C13" s="22"/>
      <c r="D13" s="22"/>
      <c r="E13" s="22"/>
      <c r="F13" s="22"/>
      <c r="G13" s="128"/>
      <c r="H13" s="129" t="n">
        <f aca="false">G13*$S13</f>
        <v>0</v>
      </c>
      <c r="I13" s="128"/>
      <c r="J13" s="129" t="n">
        <f aca="false">I13*$S13</f>
        <v>0</v>
      </c>
      <c r="K13" s="128"/>
      <c r="L13" s="129" t="n">
        <f aca="false">K13*$S13</f>
        <v>0</v>
      </c>
      <c r="M13" s="128"/>
      <c r="N13" s="129" t="n">
        <f aca="false">M13*$S13</f>
        <v>0</v>
      </c>
      <c r="O13" s="128" t="n">
        <v>0.2</v>
      </c>
      <c r="P13" s="129" t="n">
        <f aca="false">O13*$S13</f>
        <v>26073.204</v>
      </c>
      <c r="Q13" s="128" t="n">
        <v>0.8</v>
      </c>
      <c r="R13" s="129" t="n">
        <f aca="false">Q13*$S13</f>
        <v>104292.816</v>
      </c>
      <c r="S13" s="25" t="n">
        <f aca="false">'Orçamento Sintético'!I59</f>
        <v>130366.02</v>
      </c>
      <c r="T13" s="131" t="n">
        <f aca="false">S13/$S$15</f>
        <v>0.0454272569702583</v>
      </c>
    </row>
    <row r="14" customFormat="false" ht="13.5" hidden="false" customHeight="false" outlineLevel="0" collapsed="false">
      <c r="A14" s="54"/>
      <c r="B14" s="54"/>
      <c r="C14" s="54"/>
      <c r="D14" s="133" t="n">
        <f aca="false">SUM(D5:D13)</f>
        <v>262487.02</v>
      </c>
      <c r="E14" s="54"/>
      <c r="F14" s="133" t="n">
        <f aca="false">SUM(F5:F13)</f>
        <v>161047.44</v>
      </c>
      <c r="G14" s="54"/>
      <c r="H14" s="133" t="n">
        <f aca="false">SUM(H5:H13)</f>
        <v>606416.2396</v>
      </c>
      <c r="I14" s="54"/>
      <c r="J14" s="133" t="n">
        <f aca="false">SUM(J5:J13)</f>
        <v>565546.5996</v>
      </c>
      <c r="K14" s="54"/>
      <c r="L14" s="133" t="n">
        <f aca="false">SUM(L5:L13)</f>
        <v>217652.0946</v>
      </c>
      <c r="M14" s="54"/>
      <c r="N14" s="133" t="n">
        <f aca="false">SUM(N5:N13)</f>
        <v>382821.5554</v>
      </c>
      <c r="O14" s="54"/>
      <c r="P14" s="133" t="n">
        <f aca="false">SUM(P5:P13)</f>
        <v>292371.5944</v>
      </c>
      <c r="Q14" s="54"/>
      <c r="R14" s="133" t="n">
        <f aca="false">SUM(R5:R13)</f>
        <v>381432.7564</v>
      </c>
      <c r="S14" s="75"/>
      <c r="T14" s="73"/>
      <c r="U14" s="27"/>
      <c r="V14" s="134"/>
      <c r="W14" s="134"/>
      <c r="X14" s="134"/>
    </row>
    <row r="15" customFormat="false" ht="13.5" hidden="false" customHeight="false" outlineLevel="0" collapsed="false">
      <c r="A15" s="135"/>
      <c r="B15" s="77"/>
      <c r="C15" s="77"/>
      <c r="D15" s="77"/>
      <c r="E15" s="77"/>
      <c r="F15" s="77"/>
      <c r="G15" s="73"/>
      <c r="H15" s="73"/>
      <c r="I15" s="73"/>
      <c r="J15" s="73"/>
      <c r="K15" s="78"/>
      <c r="L15" s="73"/>
      <c r="M15" s="73"/>
      <c r="N15" s="73"/>
      <c r="O15" s="73"/>
      <c r="P15" s="73"/>
      <c r="Q15" s="73"/>
      <c r="R15" s="78"/>
      <c r="S15" s="136" t="n">
        <f aca="false">SUM(S5:S13)</f>
        <v>2869775.3</v>
      </c>
      <c r="T15" s="137"/>
      <c r="U15" s="27"/>
    </row>
    <row r="16" customFormat="false" ht="13.5" hidden="false" customHeight="false" outlineLevel="0" collapsed="false">
      <c r="A16" s="135"/>
      <c r="B16" s="77"/>
      <c r="C16" s="77"/>
      <c r="D16" s="77"/>
      <c r="E16" s="77"/>
      <c r="F16" s="77"/>
      <c r="G16" s="73"/>
      <c r="H16" s="73"/>
      <c r="I16" s="73"/>
      <c r="J16" s="73"/>
      <c r="K16" s="78"/>
      <c r="L16" s="73"/>
      <c r="M16" s="73"/>
      <c r="N16" s="73"/>
      <c r="O16" s="73"/>
      <c r="P16" s="73"/>
      <c r="Q16" s="73"/>
      <c r="R16" s="78"/>
      <c r="S16" s="135"/>
      <c r="T16" s="135"/>
    </row>
    <row r="18" s="1" customFormat="true" ht="13.5" hidden="false" customHeight="false" outlineLevel="0" collapsed="false">
      <c r="B18" s="138"/>
      <c r="C18" s="139"/>
      <c r="D18" s="140"/>
      <c r="E18" s="139"/>
      <c r="F18" s="140"/>
      <c r="H18" s="138"/>
      <c r="I18" s="139"/>
      <c r="J18" s="140"/>
      <c r="K18" s="139"/>
      <c r="L18" s="140"/>
      <c r="O18" s="3"/>
      <c r="R18" s="1" t="s">
        <v>154</v>
      </c>
      <c r="S18" s="3"/>
    </row>
    <row r="19" s="1" customFormat="true" ht="13.5" hidden="false" customHeight="false" outlineLevel="0" collapsed="false">
      <c r="C19" s="84" t="s">
        <v>185</v>
      </c>
      <c r="D19" s="84"/>
      <c r="E19" s="84"/>
      <c r="F19" s="84"/>
      <c r="H19" s="141"/>
      <c r="I19" s="142" t="s">
        <v>155</v>
      </c>
      <c r="J19" s="142"/>
      <c r="K19" s="142"/>
      <c r="L19" s="142"/>
      <c r="O19" s="3"/>
      <c r="S19" s="3"/>
    </row>
    <row r="21" customFormat="false" ht="13.5" hidden="false" customHeight="false" outlineLevel="0" collapsed="false">
      <c r="D21" s="35"/>
      <c r="F21" s="35"/>
      <c r="H21" s="35"/>
      <c r="J21" s="35"/>
      <c r="L21" s="35"/>
      <c r="N21" s="35"/>
      <c r="P21" s="35"/>
      <c r="R21" s="35"/>
      <c r="T21" s="143"/>
    </row>
    <row r="1048576" customFormat="false" ht="12.8" hidden="false" customHeight="false" outlineLevel="0" collapsed="false"/>
  </sheetData>
  <mergeCells count="10">
    <mergeCell ref="S1:T1"/>
    <mergeCell ref="B2:F2"/>
    <mergeCell ref="S2:T2"/>
    <mergeCell ref="A3:T3"/>
    <mergeCell ref="K4:L4"/>
    <mergeCell ref="M4:N4"/>
    <mergeCell ref="O4:P4"/>
    <mergeCell ref="Q4:R4"/>
    <mergeCell ref="C19:F19"/>
    <mergeCell ref="I19:L19"/>
  </mergeCells>
  <printOptions headings="false" gridLines="false" gridLinesSet="true" horizontalCentered="false" verticalCentered="false"/>
  <pageMargins left="0.5" right="0.5" top="1" bottom="1" header="0.5" footer="0.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>&amp;L &amp;CPrefeitura Municipal do Rio grande
CNPJ: 88.566.872/0001-62 </oddHeader>
    <oddFooter>&amp;L &amp;CLargo Engenheiro João Fernandes Moreira  - centro - Rio Grande / RS
(53) 3233-8400 /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LibreOffice/25.8.3.2$Windows_X86_64 LibreOffice_project/8ca8d55c161d602844f5428fa4b58097424e324e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2025-07-09T17:05:52Z</dcterms:created>
  <dc:creator>axlsx</dc:creator>
  <dc:description/>
  <dc:language>pt-BR</dc:language>
  <cp:lastModifiedBy/>
  <cp:lastPrinted>2025-11-07T18:51:06Z</cp:lastPrinted>
  <dcterms:modified xsi:type="dcterms:W3CDTF">2026-01-19T13:14:43Z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