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comments15.xml" ContentType="application/vnd.openxmlformats-officedocument.spreadsheetml.comments+xml"/>
  <Override PartName="/xl/styles.xml" ContentType="application/vnd.openxmlformats-officedocument.spreadsheetml.styles+xml"/>
  <Override PartName="/xl/comments2.xml" ContentType="application/vnd.openxmlformats-officedocument.spreadsheetml.comments+xml"/>
  <Override PartName="/xl/comments20.xml" ContentType="application/vnd.openxmlformats-officedocument.spreadsheetml.comment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13.xml" ContentType="application/vnd.openxmlformats-officedocument.spreadsheetml.comments+xml"/>
  <Override PartName="/xl/drawings/vmlDrawing18.vml" ContentType="application/vnd.openxmlformats-officedocument.vmlDrawing"/>
  <Override PartName="/xl/drawings/vmlDrawing1.vml" ContentType="application/vnd.openxmlformats-officedocument.vmlDrawing"/>
  <Override PartName="/xl/drawings/vmlDrawing2.vml" ContentType="application/vnd.openxmlformats-officedocument.vmlDrawing"/>
  <Override PartName="/xl/drawings/vmlDrawing3.vml" ContentType="application/vnd.openxmlformats-officedocument.vmlDrawing"/>
  <Override PartName="/xl/drawings/vmlDrawing4.vml" ContentType="application/vnd.openxmlformats-officedocument.vmlDrawing"/>
  <Override PartName="/xl/drawings/vmlDrawing5.vml" ContentType="application/vnd.openxmlformats-officedocument.vmlDrawing"/>
  <Override PartName="/xl/drawings/vmlDrawing6.vml" ContentType="application/vnd.openxmlformats-officedocument.vmlDrawing"/>
  <Override PartName="/xl/drawings/vmlDrawing7.vml" ContentType="application/vnd.openxmlformats-officedocument.vmlDrawing"/>
  <Override PartName="/xl/drawings/vmlDrawing11.vml" ContentType="application/vnd.openxmlformats-officedocument.vmlDrawing"/>
  <Override PartName="/xl/drawings/vmlDrawing8.vml" ContentType="application/vnd.openxmlformats-officedocument.vmlDrawing"/>
  <Override PartName="/xl/drawings/vmlDrawing10.vml" ContentType="application/vnd.openxmlformats-officedocument.vmlDrawing"/>
  <Override PartName="/xl/drawings/vmlDrawing9.vml" ContentType="application/vnd.openxmlformats-officedocument.vmlDrawing"/>
  <Override PartName="/xl/drawings/vmlDrawing12.vml" ContentType="application/vnd.openxmlformats-officedocument.vmlDrawing"/>
  <Override PartName="/xl/drawings/vmlDrawing13.vml" ContentType="application/vnd.openxmlformats-officedocument.vmlDrawing"/>
  <Override PartName="/xl/drawings/vmlDrawing14.vml" ContentType="application/vnd.openxmlformats-officedocument.vmlDrawing"/>
  <Override PartName="/xl/drawings/vmlDrawing15.vml" ContentType="application/vnd.openxmlformats-officedocument.vmlDrawing"/>
  <Override PartName="/xl/drawings/vmlDrawing16.vml" ContentType="application/vnd.openxmlformats-officedocument.vmlDrawing"/>
  <Override PartName="/xl/drawings/vmlDrawing17.vml" ContentType="application/vnd.openxmlformats-officedocument.vmlDrawing"/>
  <Override PartName="/xl/drawings/vmlDrawing19.vml" ContentType="application/vnd.openxmlformats-officedocument.vmlDrawing"/>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4.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SUMO" sheetId="1" state="visible" r:id="rId3"/>
    <sheet name="Modelo Retenção Conta Vinculada" sheetId="2" state="visible" r:id="rId4"/>
    <sheet name="Enfermeiro" sheetId="3" state="visible" r:id="rId5"/>
    <sheet name="Téc. Enferm. 12x36 Noturno " sheetId="4" state="visible" r:id="rId6"/>
    <sheet name="Téc. Enferm. 12x36 Diurno " sheetId="5" state="visible" r:id="rId7"/>
    <sheet name="Tec. Enferm.(folguista) Noturno" sheetId="6" state="visible" r:id="rId8"/>
    <sheet name="Cond. Amb_SAMU. 12x36 Noturno" sheetId="7" state="visible" r:id="rId9"/>
    <sheet name="Cond. Amb_SAMU. 12x36 Diurno" sheetId="8" state="visible" r:id="rId10"/>
    <sheet name="Cond Amb_SAMU Folguista Noturno" sheetId="9" state="visible" r:id="rId11"/>
    <sheet name="Mestre 12x36 Noturno" sheetId="10" state="visible" r:id="rId12"/>
    <sheet name="Mestre Noturno Folguista" sheetId="11" state="visible" r:id="rId13"/>
    <sheet name="Mestre 12x36 Diurno" sheetId="12" state="visible" r:id="rId14"/>
    <sheet name="Moço de Convés 12x36 Noturno" sheetId="13" state="visible" r:id="rId15"/>
    <sheet name="Moço de Convés 12x36 Diurno" sheetId="14" state="visible" r:id="rId16"/>
    <sheet name="Moço Convés Folguista Noturno" sheetId="15" state="visible" r:id="rId17"/>
    <sheet name="Higienizador 8h" sheetId="16" state="visible" r:id="rId18"/>
    <sheet name="Coord. de Manutenção 8h" sheetId="17" state="visible" r:id="rId19"/>
    <sheet name="Coordendador Administrativo 8h" sheetId="18" state="visible" r:id="rId20"/>
    <sheet name="Insumos diversos" sheetId="19" state="visible" r:id="rId21"/>
    <sheet name="Custos Indiretos" sheetId="20" state="visible" r:id="rId22"/>
  </sheets>
  <definedNames>
    <definedName function="false" hidden="false" localSheetId="2" name="_xlnm.Print_Area" vbProcedure="false">Enfermeiro!$A$1:$X$142</definedName>
    <definedName function="false" hidden="false" name="AReaverde3" vbProcedure="false">#REF!</definedName>
    <definedName function="false" hidden="false" name="b" vbProcedure="false">#REF!</definedName>
    <definedName function="false" hidden="false" name="bb" vbProcedure="false">#REF!</definedName>
    <definedName function="false" hidden="false" name="Demanda2" vbProcedure="false">#REF!</definedName>
    <definedName function="false" hidden="false" name="Demanda3" vbProcedure="false">#REF!</definedName>
    <definedName function="false" hidden="false" name="Equi" vbProcedure="false">#REF!</definedName>
    <definedName function="false" hidden="false" name="Equipamento" vbProcedure="false">#REF!</definedName>
    <definedName function="false" hidden="false" name="Equipamentos" vbProcedure="false">#REF!</definedName>
    <definedName function="false" hidden="false" name="Higiene2" vbProcedure="false">#REF!</definedName>
    <definedName function="false" hidden="false" name="i" vbProcedure="false">#REF!</definedName>
    <definedName function="false" hidden="false" name="Li" vbProcedure="false">#REF!</definedName>
    <definedName function="false" hidden="false" name="Limpeza" vbProcedure="false">#REF!</definedName>
    <definedName function="false" hidden="false" name="Limpeza2" vbProcedure="false">#REF!</definedName>
    <definedName function="false" hidden="false" name="N" vbProcedure="false">#REF!</definedName>
    <definedName function="false" hidden="false" name="p" vbProcedure="false">#REF!</definedName>
    <definedName function="false" hidden="false" name="Posto" vbProcedure="false">#REF!</definedName>
    <definedName function="false" hidden="false" name="_1Excel_BuiltIn_Print_Area_3" vbProcedure="false">#REF!</definedName>
    <definedName function="false" hidden="false" name="_4Excel_BuiltIn_Print_Area_3" vbProcedure="false">#REF!</definedName>
    <definedName function="false" hidden="false" name="_5Excel_BuiltIn_Print_Area_3" vbProcedure="false">#REF!</definedName>
    <definedName function="false" hidden="false" name="Áreaverde" vbProcedure="false">#REF!</definedName>
    <definedName function="false" hidden="false" localSheetId="1" name="_1Excel_BuiltIn_Print_Area_3" vbProcedure="false">#REF!</definedName>
    <definedName function="false" hidden="false" localSheetId="1" name="_4Excel_BuiltIn_Print_Area_3" vbProcedure="false">#REF!</definedName>
    <definedName function="false" hidden="false" localSheetId="1" name="_5Excel_BuiltIn_Print_Area_3" vbProcedure="false">#REF!</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Cristiano Monteiro</author>
  </authors>
  <commentList>
    <comment ref="I3" authorId="0">
      <text>
        <r>
          <rPr>
            <sz val="10"/>
            <rFont val="Arial"/>
            <family val="2"/>
          </rPr>
          <t xml:space="preserve">Cristiano Monteiro:
</t>
        </r>
        <r>
          <rPr>
            <sz val="9"/>
            <color rgb="FF000000"/>
            <rFont val="Segoe UI"/>
            <family val="0"/>
            <charset val="1"/>
          </rPr>
          <t xml:space="preserve">Incluido o 
substituto de Férias</t>
        </r>
      </text>
    </comment>
  </commentList>
</comments>
</file>

<file path=xl/comments3.xml><?xml version="1.0" encoding="utf-8"?>
<comments xmlns="http://schemas.openxmlformats.org/spreadsheetml/2006/main" xmlns:xdr="http://schemas.openxmlformats.org/drawingml/2006/spreadsheetDrawing">
  <authors>
    <author>Autor desconhecido</author>
    <author>Chrystiane Lopes Sentano</author>
    <author>Cristiano Monteiro</author>
  </authors>
  <commentList>
    <comment ref="A1" authorId="2">
      <text>
        <r>
          <rPr>
            <sz val="10"/>
            <rFont val="Arial"/>
            <family val="2"/>
          </rPr>
          <t xml:space="preserve">======
ID#AAAAVOPdF7w
Raquel Barroso De Oliveira Borges    (2022-02-09 17:24:53)
Já esteja preenchido no template</t>
        </r>
      </text>
    </comment>
    <comment ref="B66" authorId="1">
      <text>
        <r>
          <rPr>
            <sz val="10"/>
            <rFont val="Arial"/>
            <family val="2"/>
          </rPr>
          <t xml:space="preserve">Não consta em Convenção Coletiva</t>
        </r>
      </text>
    </comment>
    <comment ref="B72" authorId="1">
      <text>
        <r>
          <rPr>
            <sz val="10"/>
            <rFont val="Arial"/>
            <family val="2"/>
          </rPr>
          <t xml:space="preserve">Marcar </t>
        </r>
        <r>
          <rPr>
            <b val="true"/>
            <sz val="9"/>
            <color rgb="FF000000"/>
            <rFont val="Segoe UI"/>
            <family val="2"/>
            <charset val="1"/>
          </rPr>
          <t xml:space="preserve">"SIM"</t>
        </r>
        <r>
          <rPr>
            <sz val="9"/>
            <color rgb="FF000000"/>
            <rFont val="Segoe UI"/>
            <family val="2"/>
            <charset val="1"/>
          </rPr>
          <t xml:space="preserve">quando não existe o "renda" e o trabalhor não se ausenta no seu Horario de intervalor para refeições.
</t>
        </r>
        <r>
          <rPr>
            <sz val="9"/>
            <color rgb="FF000000"/>
            <rFont val="Segoe UI"/>
            <family val="0"/>
            <charset val="1"/>
          </rPr>
          <t xml:space="preserve">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29" authorId="1">
      <text>
        <r>
          <rPr>
            <sz val="10"/>
            <rFont val="Arial"/>
            <family val="2"/>
          </rPr>
          <t xml:space="preserve">Obrigatória a apresentação de Laudo. 
https://www.jusbrasil.com.br/jurisprudencia/tst/1785447425</t>
        </r>
      </text>
    </comment>
    <comment ref="C40" authorId="1">
      <text>
        <r>
          <rPr>
            <sz val="10"/>
            <rFont val="Arial"/>
            <family val="2"/>
          </rPr>
          <t xml:space="preserve">art. 18, §§ 1º, I, e 4º c/c os itens 1.2, “a”, do Anexo VII-B e 14 do
Anexo XII, da IN Seges/MP 5/2017, e o item 2.4.1 do Caderno de Logística da Conta
Vinculada-Seges/MP</t>
        </r>
      </text>
    </comment>
    <comment ref="C51" authorId="1">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1">
      <text>
        <r>
          <rPr>
            <sz val="10"/>
            <rFont val="Arial"/>
            <family val="2"/>
          </rPr>
          <t xml:space="preserve">Não há um regramento sobre auxílio refeição, porém como esclarecido  na CCT SINDIBERF 2025-2027 (https://sergs.org.br/cct-sindiberf/), como orientação, diz:
"CLÁUSULA TRIGÉSIMA QUINTA - REFEIÇÕES"
Os empregadores fornecerão aos seus empregados plantonistas, gratuitamente, lanches com padrão alimentar mínimo de 600 (seiscentas) calorias, desde que não exista alternativa melhor de alimentação, sem que esta gratuidade represente salário "in natura".
Entende-se por “plantonista” aqueles empregados que trabalham 12 (doze) horas à noite e os que dobram jornada diurna.
Independentemente do número de empregados, o empregador deverá manter local próprio para refeição, localizado fora da área do posto de trabalho, limpo, arejado, com piso lavável e com boa iluminação, que disponha de mesas e assentos suficientes, com lavatórios instalados no próprio local ou nas proximidades (providos de papel toalha, sabonete líquido e lixeira com tampa e acionamento por pedal), com fornecimento de água potável, devendo possuir equipamento apropriado e seguro para aquecimento de refeições.
Obs: valor apurado em histórico anterior - Valor médio de R$ 300,00.</t>
        </r>
      </text>
    </comment>
    <comment ref="C96" authorId="1">
      <text>
        <r>
          <rPr>
            <sz val="10"/>
            <rFont val="Arial"/>
            <family val="2"/>
          </rPr>
          <t xml:space="preserve">Caderno de Logistica
</t>
        </r>
        <r>
          <rPr>
            <sz val="9"/>
            <color rgb="FF000000"/>
            <rFont val="Segoe UI"/>
            <family val="0"/>
            <charset val="1"/>
          </rPr>
          <t xml:space="preserve">Cálculo: [(20/30)/12] x 1,57% x 15,4%
 Onde:
● 1,57% = Taxa bruta de natalidade 2023 (https://agenciabrasil.ebc.com.br/radioagencia-nacional/saude/audio/2024-08/taxa-de-fecundidade-no-brasil-cai-para-157-filho-por-mulher#:~:text=A%20taxa%20de%20fecundidade%20tem,1%2C57%20filho%20por%20mulher.)
● 15,4% = percentual de participação masculina no
enfermagem
https://chatgpt.com/share/672e577c-c670-8002-ae05-de8f2960da5c</t>
        </r>
      </text>
    </comment>
    <comment ref="C97" authorId="1">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1">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84,6% = percentual de participação feminina no serviço de enfermagem 
36,80%, tendo em vista que o empregador arca somente com a parcela relativa aos encargos sociais da trabalhadora, ficando o pagamento do salário a cargo do INSS </t>
        </r>
      </text>
    </comment>
    <comment ref="C123" authorId="1">
      <text>
        <r>
          <rPr>
            <sz val="10"/>
            <rFont val="Arial"/>
            <family val="2"/>
          </rPr>
          <t xml:space="preserve">Preenchido conforme caderno de logistiica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r>
          <rPr>
            <sz val="10"/>
            <rFont val="Arial"/>
            <family val="2"/>
          </rPr>
          <t xml:space="preserve">Percentual deve ser alterado conforme proposta da empresa.</t>
        </r>
      </text>
    </comment>
    <comment ref="C126" authorId="1">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
</t>
        </r>
      </text>
    </comment>
    <comment ref="C128" authorId="0">
      <text>
        <r>
          <rPr>
            <sz val="10"/>
            <rFont val="Arial"/>
            <family val="2"/>
          </rPr>
          <t xml:space="preserve">Verificar a alíquota de ISS no Município para o serviço</t>
        </r>
      </text>
    </comment>
    <comment ref="D10" authorId="1">
      <text>
        <r>
          <rPr>
            <sz val="10"/>
            <rFont val="Arial"/>
            <family val="2"/>
          </rPr>
          <t xml:space="preserve">Lei n.° 14.434, de 4 de agosto de 2022, i</t>
        </r>
        <r>
          <rPr>
            <sz val="9"/>
            <color rgb="FF000000"/>
            <rFont val="Segoe UI"/>
            <family val="2"/>
            <charset val="1"/>
          </rPr>
          <t xml:space="preserve">nstituiu o Piso Nacional da Enfermagem, para enfermeiras(os), técnicas(os), auxiliares de enfermagem e parteiras. Posteriormente </t>
        </r>
      </text>
    </comment>
    <comment ref="D22" authorId="1">
      <text>
        <r>
          <rPr>
            <sz val="10"/>
            <rFont val="Arial"/>
            <family val="2"/>
          </rPr>
          <t xml:space="preserve">Regime de trabalho:
</t>
        </r>
        <r>
          <rPr>
            <sz val="9"/>
            <color rgb="FF000000"/>
            <rFont val="Segoe UI"/>
            <family val="2"/>
            <charset val="1"/>
          </rPr>
          <t xml:space="preserve">8 horas x 6 dias = 44 horas semanais</t>
        </r>
      </text>
    </comment>
    <comment ref="D106" authorId="1">
      <text>
        <r>
          <rPr>
            <sz val="10"/>
            <rFont val="Arial"/>
            <family val="2"/>
          </rPr>
          <t xml:space="preserve">Cristiano Monteiro:
</t>
        </r>
        <r>
          <rPr>
            <sz val="9"/>
            <color rgb="FF000000"/>
            <rFont val="Segoe UI"/>
            <family val="2"/>
            <charset val="1"/>
          </rPr>
          <t xml:space="preserve">1. Cálculo dos Dias Trabalhados por Semana:
Dias Trabalhados: 6 dias (segunda a sábado)
Semanas no Ano: 52 semanas
2. Cálculo dos Dias Trabalhados por Ano:
6 dias/semana × 52 semanas = 312 dias trabalhados no ano
3. Cálculo da Média de Dias Trabalhados por Mês:
312 dias trabalhados / 12 meses = 26 dias trabalhados por mês</t>
        </r>
      </text>
    </comment>
  </commentList>
</comments>
</file>

<file path=xl/comments4.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consta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Não há um regramento sobre auxílio refeição, porém como esclarecido  na CCT SINDIBERF 2025-2027 (https://sergs.org.br/cct-sindiberf/), como orientação, diz:
"CLÁUSULA TRIGÉSIMA QUINTA - REFEIÇÕES"
Os empregadores fornecerão aos seus empregados plantonistas, gratuitamente, lanches com padrão alimentar mínimo de 600 (seiscentas) calorias, desde que não exista alternativa melhor de alimentação, sem que esta gratuidade represente salário "in natura".
Entende-se por “plantonista” aqueles empregados que trabalham 12 (doze) horas à noite e os que dobram jornada diurna.
Independentemente do número de empregados, o empregador deverá manter local próprio para refeição, localizado fora da área do posto de trabalho, limpo, arejado, com piso lavável e com boa iluminação, que disponha de mesas e assentos suficientes, com lavatórios instalados no próprio local ou nas proximidades (providos de papel toalha, sabonete líquido e lixeira com tampa e acionamento por pedal), com fornecimento de água potável, devendo possuir equipamento apropriado e seguro para aquecimento de refeições.
Obs: 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1,416% x 45,22% = 0,04% (serviço de limpeza) Onde:
● 1,57% = Taxa bruta de natalidade 2023 (https://agenciabrasil.ebc.com.br/radioagencia-nacional/saude/audio/2024-08/taxa-de-fecundidade-no-brasil-cai-para-157-filho-por-mulher#:~:text=A%20taxa%20de%20fecundidade%20tem,1%2C57%20filho%20por%20mulher.)
● 15,4% = percentual de participação masculina no
enfermagem
https://chatgpt.com/share/672e577c-c670-8002-ae05-de8f2960da5c</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84,6% = percentual de participação feminina no serviço de enfermagem 
36,80%, tendo em vista que o empregador arca somente com a parcela relativa aos encargos sociais da trabalhadora, ficando o pagamento do salário a cargo do INSS </t>
        </r>
      </text>
    </comment>
    <comment ref="C99" authorId="0">
      <text>
        <r>
          <rPr>
            <sz val="10"/>
            <rFont val="Arial"/>
            <family val="2"/>
          </rPr>
          <t xml:space="preserve">Caderno de Logistica  - Substituto na cobertura por Acidente de
Trabalho
● O MP informou que considera que cada
empregado falta 0,91 dias por ano em
decorrência do fato
● Cálculo: [(0,91/30)/12]*100=0,25%.
Fonte: Acórdão 1753/2008 – Plenário</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r>
          <rPr>
            <sz val="10"/>
            <rFont val="Arial"/>
            <family val="2"/>
          </rPr>
          <t xml:space="preserve">Percentual deve ser alterado conforme proposta da empresa.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Lei n.° 14.434, de 4 de agosto de 2022, </t>
        </r>
        <r>
          <rPr>
            <sz val="9"/>
            <color rgb="FF000000"/>
            <rFont val="Segoe UI"/>
            <family val="2"/>
            <charset val="1"/>
          </rPr>
          <t xml:space="preserve">instituiu o Piso Nacional da Enfermagem, para enfermeiras(os), técnicas(os), auxiliares de enfermagem e parteiras. Posteriormente </t>
        </r>
      </text>
    </comment>
    <comment ref="D22" authorId="0">
      <text>
        <r>
          <rPr>
            <sz val="10"/>
            <rFont val="Arial"/>
            <family val="2"/>
          </rPr>
          <t xml:space="preserve">LEI Nº 14.434, DE 4 DE AGOSTO DE 2022 (https://www.planalto.gov.br/ccivil_03/_ato2019-2022/2022/lei/l14434.htm)
Metodologia de apuração do piso conforme Cartilha do Piso da Enfermagem: https://www.gov.br/saude/pt-br/assuntos/noticias/2023/agosto/arquivos/cartilha_piso-enfermagem_2023.pdf
Piso: R$3.325,00
Carga Horária Semanal  x 3.325/44 =  Piso 12x36
Nota: Turnos de Trabalho Cada turno tem 12 horas.
Exemplo de horários:
Turno Dia: 07h00 às 19h00
Turno Noite: 19h00 às 07h00
Alternância de Semanas
Semana 1 (3 turnos): Total de 36 horas trabalhadas.
Semana 2 (4 turnos): Total de 48 horas trabalhadas.
Média: (36 +48) / 2 = 42 horas semanais.
Resumo Mensal
Considerando um mês com 30 dias: 
Quantidade de Turnos:
30 ÷2 = 15
30÷2=15 turnos no mês.
Média Mensal
15×12=180 horas mensais &lt; 220
Média Semanal:
180÷4,33≈42 horas semanais &lt; 44</t>
        </r>
      </text>
    </comment>
    <comment ref="D72"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5.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consta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Não há um regramento sobre auxílio refeição, porém como esclarecido  na CCT SINDIBERF 2025-2027 (https://sergs.org.br/cct-sindiberf/), como orientação, diz:
"CLÁUSULA TRIGÉSIMA QUINTA - REFEIÇÕES"
Os empregadores fornecerão aos seus empregados plantonistas, gratuitamente, lanches com padrão alimentar mínimo de 600 (seiscentas) calorias, desde que não exista alternativa melhor de alimentação, sem que esta gratuidade represente salário "in natura".
Entende-se por “plantonista” aqueles empregados que trabalham 12 (doze) horas à noite e os que dobram jornada diurna.
Independentemente do número de empregados, o empregador deverá manter local próprio para refeição, localizado fora da área do posto de trabalho, limpo, arejado, com piso lavável e com boa iluminação, que disponha de mesas e assentos suficientes, com lavatórios instalados no próprio local ou nas proximidades (providos de papel toalha, sabonete líquido e lixeira com tampa e acionamento por pedal), com fornecimento de água potável, devendo possuir equipamento apropriado e seguro para aquecimento de refeições.
Obs: 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1,416% x 45,22% = 0,04% (serviço de limpeza) Onde:
● 1,57% = Taxa bruta de natalidade 2023 (https://agenciabrasil.ebc.com.br/radioagencia-nacional/saude/audio/2024-08/taxa-de-fecundidade-no-brasil-cai-para-157-filho-por-mulher#:~:text=A%20taxa%20de%20fecundidade%20tem,1%2C57%20filho%20por%20mulher.)
● 15,4% = percentual de participação masculina no
enfermagem
https://chatgpt.com/share/672e577c-c670-8002-ae05-de8f2960da5c</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1,25% = Taxa bruta de natalidade no Brasil em 2022 (IBGE) 
84,6% = percentual de participação feminina no serviço de enfermagem 
36,80%, tendo em vista que o empregador arca somente com a parcela relativa aos encargos sociais da trabalhadora, ficando o pagamento do salário a cargo do INSS </t>
        </r>
      </text>
    </comment>
    <comment ref="C99" authorId="0">
      <text>
        <r>
          <rPr>
            <sz val="10"/>
            <rFont val="Arial"/>
            <family val="2"/>
          </rPr>
          <t xml:space="preserve">Caderno de Logistica  - Substituto na cobertura por Acidente de
Trabalho
● O MP informou que considera que cada
empregado falta 0,91 dias por ano em
decorrência do fato
● Cálculo: [(0,91/30)/12]*100=0,25%.
Fonte: Acórdão 1753/2008 – Plenário</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Lei n.° 14.434, de 4 de agosto de 2022</t>
        </r>
        <r>
          <rPr>
            <sz val="9"/>
            <color rgb="FF000000"/>
            <rFont val="Segoe UI"/>
            <family val="2"/>
            <charset val="1"/>
          </rPr>
          <t xml:space="preserve">, instituiu o Piso Nacional da Enfermagem, para enfermeiras(os), técnicas(os), auxiliares de enfermagem e parteiras. Posteriormente </t>
        </r>
      </text>
    </comment>
    <comment ref="D22" authorId="0">
      <text>
        <r>
          <rPr>
            <sz val="10"/>
            <rFont val="Arial"/>
            <family val="2"/>
          </rPr>
          <t xml:space="preserve">LEI Nº 14.434, DE 4 DE AGOSTO DE 2022 (https://www.planalto.gov.br/ccivil_03/_ato2019-2022/2022/lei/l14434.htm)
Metodologia de apuração do piso conforme Cartilha do Piso da Enfermagem: https://www.gov.br/saude/pt-br/assuntos/noticias/2023/agosto/arquivos/cartilha_piso-enfermagem_2023.pdf
Piso: R$3.325,00
Carga Horária Semanal  x 3.325/44 =  Piso 12x36
Nota: Turnos de Trabalho Cada turno tem 12 horas.
Exemplo de horários:
Turno Dia: 07h00 às 19h00
Turno Noite: 19h00 às 07h00
Alternância de Semanas
Semana 1 (3 turnos): Total de 36 horas trabalhadas.
Semana 2 (4 turnos): Total de 48 horas trabalhadas.
Média: (36 +48) / 2 = 42 horas semanais.
Resumo Mensal
Considerando um mês com 30 dias: 
Quantidade de Turnos:
30 ÷2 = 15
30÷2=15 turnos no mês.
Média Mensal
15×12=180 horas mensais &lt; 220
Média Semanal:
180÷4,33≈42 horas semanais &lt; 44</t>
        </r>
      </text>
    </comment>
    <comment ref="D72"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6.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consta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Não há um regramento sobre auxílio refeição, porém como esclarecido  na CCT SINDIBERF 2025-2027 (https://sergs.org.br/cct-sindiberf/), como orientação, diz:
"CLÁUSULA TRIGÉSIMA QUINTA - REFEIÇÕES"
Os empregadores fornecerão aos seus empregados plantonistas, gratuitamente, lanches com padrão alimentar mínimo de 600 (seiscentas) calorias, desde que não exista alternativa melhor de alimentação, sem que esta gratuidade represente salário "in natura".
Entende-se por “plantonista” aqueles empregados que trabalham 12 (doze) horas à noite e os que dobram jornada diurna.
Independentemente do número de empregados, o empregador deverá manter local próprio para refeição, localizado fora da área do posto de trabalho, limpo, arejado, com piso lavável e com boa iluminação, que disponha de mesas e assentos suficientes, com lavatórios instalados no próprio local ou nas proximidades (providos de papel toalha, sabonete líquido e lixeira com tampa e acionamento por pedal), com fornecimento de água potável, devendo possuir equipamento apropriado e seguro para aquecimento de refeições.
Obs: 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1,416% x 45,22% = 0,04% (serviço de limpeza) Onde:
● 1,57% = Taxa bruta de natalidade 2023 (https://agenciabrasil.ebc.com.br/radioagencia-nacional/saude/audio/2024-08/taxa-de-fecundidade-no-brasil-cai-para-157-filho-por-mulher#:~:text=A%20taxa%20de%20fecundidade%20tem,1%2C57%20filho%20por%20mulher.)
● 15,4% = percentual de participação masculina no
enfermagem
https://chatgpt.com/share/672e577c-c670-8002-ae05-de8f2960da5c</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84,6% = percentual de participação feminina no serviço de enfermagem 
36,80%, tendo em vista que o empregador arca somente com a parcela relativa aos encargos sociais da trabalhadora, ficando o pagamento do salário a cargo do INSS </t>
        </r>
      </text>
    </comment>
    <comment ref="C99" authorId="0">
      <text>
        <r>
          <rPr>
            <sz val="10"/>
            <rFont val="Arial"/>
            <family val="2"/>
          </rPr>
          <t xml:space="preserve">Caderno de Logistica  - Substituto na cobertura por Acidente de
Trabalho
● O MP informou que considera que cada
empregado falta 0,91 dias por ano em
decorrência do fato
● Cálculo: [(0,91/30)/12]*100=0,25%.
Fonte: Acórdão 1753/2008 – Plenário</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Lei n.° 14.434, de 4 de agosto de 2022,</t>
        </r>
        <r>
          <rPr>
            <sz val="9"/>
            <color rgb="FF000000"/>
            <rFont val="Segoe UI"/>
            <family val="2"/>
            <charset val="1"/>
          </rPr>
          <t xml:space="preserve"> instituiu o Piso Nacional da Enfermagem, para enfermeiras(os), técnicas(os), auxiliares de enfermagem e parteiras.</t>
        </r>
        <r>
          <rPr>
            <b val="true"/>
            <sz val="9"/>
            <color rgb="FF000000"/>
            <rFont val="Segoe UI"/>
            <family val="2"/>
            <charset val="1"/>
          </rPr>
          <t xml:space="preserve"> </t>
        </r>
      </text>
    </comment>
    <comment ref="D22" authorId="0">
      <text>
        <r>
          <rPr>
            <sz val="10"/>
            <rFont val="Arial"/>
            <family val="2"/>
          </rPr>
          <t xml:space="preserve">LEI Nº 14.434, DE 4 DE AGOSTO DE 2022 (https://www.planalto.gov.br/ccivil_03/_ato2019-2022/2022/lei/l14434.htm)
Metodologia de apuração do piso conforme Cartilha do Piso da Enfermagem: https://www.gov.br/saude/pt-br/assuntos/noticias/2023/agosto/arquivos/cartilha_piso-enfermagem_2023.pdf
Piso: R$3.325,00
Carga Horária Semanal  x 3.325/44 =  Piso 12x36
Nota: Turnos de Trabalho Cada turno tem 12 horas.
Exemplo de horários:
Turno Dia: 07h00 às 19h00
Turno Noite: 19h00 às 07h00
Alternância de Semanas
Semana 1 (3 turnos): Total de 36 horas trabalhadas.
Semana 2 (4 turnos): Total de 48 horas trabalhadas.
Média: (36 +48) / 2 = 42 horas semanais.
Resumo Mensal
Considerando um mês com 30 dias: 
Quantidade de Turnos:
30 ÷2 = 15
30÷2=15 turnos no mês.
Média Mensal
15×12=180 horas mensais &lt; 220
Média Semanal:
180÷4,33≈42 horas semanais &lt; 44</t>
        </r>
      </text>
    </comment>
    <comment ref="D72"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7.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
Substituto nas Ausências Legais
● Há em média 2,96 faltas por ano nesta rubrica.
● Cálculo: [(2,96/30)/12]*100=0,82</t>
        </r>
      </text>
    </comment>
    <comment ref="C96" authorId="0">
      <text>
        <r>
          <rPr>
            <sz val="10"/>
            <rFont val="Arial"/>
            <family val="2"/>
          </rPr>
          <t xml:space="preserve">Caderno de Logistica
</t>
        </r>
        <r>
          <rPr>
            <sz val="9"/>
            <color rgb="FF000000"/>
            <rFont val="Segoe UI"/>
            <family val="0"/>
            <charset val="1"/>
          </rPr>
          <t xml:space="preserve">Cálculo: [(20/30)/12] x 1,57% x 99% 
● 1,57% = Taxa bruta de natalidade 2023 (https://agenciabrasil.ebc.com.br/radioagencia-nacional/saude/audio/2024-08/taxa-de-fecundidade-no-brasil-cai-para-157-filho-por-mulher#:~:text=A%20taxa%20de%20fecundidade%20tem,1%2C57%20filho%20por%20mulher.)
● 99% = percentual de participação masculina no serviço: https://www.vagas.com.br/mapa-de-carreiras/cargos/condutor-de-ambulancia/0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1% x 36,80% 
Onde, 1,57% = Taxa bruta de natalidade 2023 (https://agenciabrasil.ebc.com.br/radioagencia-nacional/saude/audio/2024-08/taxa-de-fecundidade-no-brasil-cai-para-157-filho-por-mulher#:~:text=A%20taxa%20de%20fecundidade%20tem,1%2C57%20filho%20por%20mulher.)
1% = percentual de participação feminina no serviço: https://www.vagas.com.br/mapa-de-carreiras/cargos/condutor-de-ambulancia/0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Não localizada convenção coletiva
</t>
        </r>
        <r>
          <rPr>
            <sz val="9"/>
            <color rgb="FF000000"/>
            <rFont val="Segoe UI"/>
            <family val="2"/>
            <charset val="1"/>
          </rPr>
          <t xml:space="preserve">A faixa salarial do Motorista de Ambulância fica entre R$ 1.929,73 (média do piso salarial 2025 de acordos coletivos), R$ 1.934,00 (salário mediana da pesquisa) e o teto salarial de R$ 2.901,12, levando em conta o salário base de profissionais em regime CLT de todo o estado.
A variação salarial depende principalmente das funções desempenhadas, segmento da empresa, localidade, formação, experiência na função e política de cargos, salários e carreiras da empresa.
As informações são de acordo com pesquisa do Portal Salário junto a dados oficiais do CAGED, com um total de 807 salários de profissionais admitidos e desligados pelas empresas nos últimos 12 meses em todo estado do Rio Grande do Sul.https://www.salario.com.br/profissao/motorista-de-ambulancia-cbo-782320/rs/#google_vignette</t>
        </r>
      </text>
    </comment>
    <comment ref="D22" authorId="0">
      <text>
        <r>
          <rPr>
            <sz val="10"/>
            <rFont val="Arial"/>
            <family val="2"/>
          </rPr>
          <t xml:space="preserve">Valor histórico de contratações</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8.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65% 
● 1,57% = Taxa bruta de natalidade 2023 (https://agenciabrasil.ebc.com.br/radioagencia-nacional/saude/audio/2024-08/taxa-de-fecundidade-no-brasil-cai-para-157-filho-por-mulher#:~:text=A%20taxa%20de%20fecundidade%20tem,1%2C57%20filho%20por%20mulher.)
● 99% =https://www.vagas.com.br/mapa-de-carreiras/cargos/condutor-de-ambulancia/0</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(https://agenciabrasil.ebc.com.br/radioagencia-nacional/saude/audio/2024-08/taxa-de-fecundidade-no-brasil-cai-para-157-filho-por-mulher#:~:text=A%20taxa%20de%20fecundidade%20tem,1%2C57%20filho%20por%20mulher.)
1% = percentual de participação feminina no serviço: https://www.vagas.com.br/mapa-de-carreiras/cargos/condutor-de-ambulancia/0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Não Localizada Convenção Coletiva
</t>
        </r>
        <r>
          <rPr>
            <sz val="9"/>
            <color rgb="FF000000"/>
            <rFont val="Segoe UI"/>
            <family val="2"/>
            <charset val="1"/>
          </rPr>
          <t xml:space="preserve">Um Motorista de Ambulância trabalhando no estado do Rio Grande do Sul ganha em média R$ 1.983,91 para uma jornada de trabalho de 40 horas semanais.
A faixa salarial do Motorista de Ambulância fica entre R$ 1.929,73 (média do piso salarial 2025 de acordos coletivos), R$ 1.934,00 (salário mediana da pesquisa) e o teto salarial de R$ 2.901,12, levando em conta o salário base de profissionais em regime CLT de todo o estado.
A variação salarial depende principalmente das funções desempenhadas, segmento da empresa, localidade, formação, experiência na função e política de cargos, salários e carreiras da empresa.
As informações são de acordo com pesquisa do Portal Salário junto a dados oficiais do CAGED, com um total de 807 salários de profissionais admitidos e desligados pelas empresas nos últimos 12 meses em todo estado do Rio Grande do Sul.https://www.salario.com.br/profissao/motorista-de-ambulancia-cbo-782320/rs/#google_vignette</t>
        </r>
      </text>
    </comment>
    <comment ref="D22" authorId="0">
      <text>
        <r>
          <rPr>
            <sz val="10"/>
            <rFont val="Arial"/>
            <family val="2"/>
          </rPr>
          <t xml:space="preserve">Valor historico de contratações</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9.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em Convenção Coletiva</t>
        </r>
      </text>
    </comment>
    <comment ref="C29" authorId="0">
      <text>
        <r>
          <rPr>
            <sz val="10"/>
            <rFont val="Arial"/>
            <family val="2"/>
          </rPr>
          <t xml:space="preserve">Obrigatória a apresentação de Laudo. 
</t>
        </r>
        <r>
          <rPr>
            <sz val="9"/>
            <color rgb="FF000000"/>
            <rFont val="Segoe UI"/>
            <family val="2"/>
            <charset val="1"/>
          </rPr>
          <t xml:space="preserve">https://www.jusbrasil.com.br/jurisprudencia/tst/1785447425</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Valor apurado em histórico anterior - Valor médio de R$ 300,00.</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
Substituto nas Ausências Legais
● Há em média 2,96 faltas por ano nesta rubrica.
● Cálculo: [(2,96/30)/12]*100=0,82</t>
        </r>
      </text>
    </comment>
    <comment ref="C96" authorId="0">
      <text>
        <r>
          <rPr>
            <sz val="10"/>
            <rFont val="Arial"/>
            <family val="2"/>
          </rPr>
          <t xml:space="preserve">Caderno de Logistica
</t>
        </r>
        <r>
          <rPr>
            <sz val="9"/>
            <color rgb="FF000000"/>
            <rFont val="Segoe UI"/>
            <family val="0"/>
            <charset val="1"/>
          </rPr>
          <t xml:space="preserve">Cálculo: [(20/30)/12] x 1,57% x 99% 
● 1,57% = Taxa bruta de natalidade 2023 (https://agenciabrasil.ebc.com.br/radioagencia-nacional/saude/audio/2024-08/taxa-de-fecundidade-no-brasil-cai-para-157-filho-por-mulher#:~:text=A%20taxa%20de%20fecundidade%20tem,1%2C57%20filho%20por%20mulher.)
● 99% = percentual de participação masculina no serviço: https://www.vagas.com.br/mapa-de-carreiras/cargos/condutor-de-ambulancia/0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1% x 36,80% 
Onde, 1,57% = Taxa bruta de natalidade 2023 (https://agenciabrasil.ebc.com.br/radioagencia-nacional/saude/audio/2024-08/taxa-de-fecundidade-no-brasil-cai-para-157-filho-por-mulher#:~:text=A%20taxa%20de%20fecundidade%20tem,1%2C57%20filho%20por%20mulher.)
1% = percentual de participação feminina no serviço: https://www.vagas.com.br/mapa-de-carreiras/cargos/condutor-de-ambulancia/0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ATENÇÂO</t>
        </r>
        <r>
          <rPr>
            <sz val="9"/>
            <color rgb="FF000000"/>
            <rFont val="Segoe UI"/>
            <family val="2"/>
            <charset val="1"/>
          </rPr>
          <t xml:space="preserve">: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Não Localizada Convenção Coletiva
</t>
        </r>
        <r>
          <rPr>
            <sz val="9"/>
            <color rgb="FF000000"/>
            <rFont val="Segoe UI"/>
            <family val="2"/>
            <charset val="1"/>
          </rPr>
          <t xml:space="preserve">Um Motorista de Ambulância trabalhando no estado do Rio Grande do Sul ganha em média R$ 1.983,91 para uma jornada de trabalho de 40 horas semanais.
A faixa salarial do Motorista de Ambulância fica entre R$ 1.929,73 (média do piso salarial 2025 de acordos coletivos), R$ 1.934,00 (salário mediana da pesquisa) e o teto salarial de R$ 2.901,12, levando em conta o salário base de profissionais em regime CLT de todo o estado.
A variação salarial depende principalmente das funções desempenhadas, segmento da empresa, localidade, formação, experiência na função e política de cargos, salários e carreiras da empresa.
As informações são de acordo com pesquisa do Portal Salário junto a dados oficiais do CAGED, com um total de 807 salários de profissionais admitidos e desligados pelas empresas nos últimos 12 meses em todo estado do Rio Grande do Sul.https://www.salario.com.br/profissao/motorista-de-ambulancia-cbo-782320/rs/#google_vignettehttps://www.salario.com.br/profissao/motorista-de-ambulancia-cbo-782320/rs/#google_vignette</t>
        </r>
      </text>
    </comment>
    <comment ref="D22" authorId="0">
      <text>
        <r>
          <rPr>
            <sz val="10"/>
            <rFont val="Arial"/>
            <family val="2"/>
          </rPr>
          <t xml:space="preserve">Valor histórico de contratações</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0.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localizado  na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100% - https://www.vagas.com.br/mapa-de-carreiras/cargos/mestre-de-cabotagem - A ocupação de Mestre de Cabotagem no Brasil é predominantemente masculina. Dados do Mapa VAGAS de Carreiras indicam que 100% dos profissionais nessa função são homens.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100% - https://www.vagas.com.br/mapa-de-carreiras/cargos/mestre-de-cabotagem - A ocupação de Mestre de Cabotagem no Brasil é predominantemente masculina. Dados do Mapa VAGAS de Carreiras indicam que 100% dos profissionais nessa função são homens.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
</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1.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localizado  na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100% - https://www.vagas.com.br/mapa-de-carreiras/cargos/mestre-de-cabotagem - A ocupação de Mestre de Cabotagem no Brasil é predominantemente masculina. Dados do Mapa VAGAS de Carreiras indicam que 100% dos profissionais nessa função são homens.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100% - https://www.vagas.com.br/mapa-de-carreiras/cargos/mestre-de-cabotagem - A ocupação de Mestre de Cabotagem no Brasil é predominantemente masculina. Dados do Mapa VAGAS de Carreiras indicam que 100% dos profissionais nessa função são homens.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
</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2.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100% - https://www.vagas.com.br/mapa-de-carreiras/cargos/mestre-de-cabotagem - A ocupação de Mestre de Cabotagem no Brasil é predominantemente masculina. Dados do Mapa VAGAS de Carreiras indicam que 100% dos profissionais nessa função são homens.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100% - https://www.vagas.com.br/mapa-de-carreiras/cargos/mestre-de-cabotagem - A ocupação de Mestre de Cabotagem no Brasil é predominantemente masculina. Dados do Mapa VAGAS de Carreiras indicam que 100% dos profissionais nessa função são homens.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3.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94% - https://www.vagas.com.br/mapa-de-carreiras/cargos/moco-de-conves/0</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6% (https://www.vagas.com.br/mapa-de-carreiras/cargos/moco-de-conves/0).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4.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localizado na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94% - https://www.vagas.com.br/mapa-de-carreiras/cargos/moco-de-conves/0</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6% (https://www.vagas.com.br/mapa-de-carreiras/cargos/moco-de-conves/0).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5.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Não localizada Convenção Coletiva</t>
        </r>
      </text>
    </comment>
    <comment ref="C29" authorId="0">
      <text>
        <r>
          <rPr>
            <sz val="10"/>
            <rFont val="Arial"/>
            <family val="2"/>
          </rPr>
          <t xml:space="preserve">CLÁUSULA DÉCIMA SEGUNDA - ADICIONAL DE INSALUBRIDADE
O adicional de insalubridade, incidente sobre a soldada base, será de 30% (trinta por cento) para o pessoal de convés e de 40% (quarenta por cento) para o pessoal de máquinas, conforme a tabela salarial  deste Acordo (Anexo I).</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49" authorId="0">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(REVER ESSE VALOR)
</t>
        </r>
        <r>
          <rPr>
            <sz val="9"/>
            <color rgb="FF000000"/>
            <rFont val="Segoe UI"/>
            <family val="2"/>
            <charset val="1"/>
          </rPr>
          <t xml:space="preserve">CLÁUSULA DÉCIMA QUARTA - VALE ALIMENTAÇÃO
A Empresa fornecerá aos empregados Maritimos, Vale Alimentação, nos termos da Lei 6.321/76 e legislação complementar, participando o empregado do custo do valor do benefício, através de desconto em folha de pagamento, como segue:
a) a partir de 01/02/2026, no valor mensal de R$1.351,00 (Hum mil trezentos e cinquenta e um), com participação do empregado de R$1,00 (um real).
</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82" authorId="0">
      <text>
        <r>
          <rPr>
            <sz val="10"/>
            <rFont val="Arial"/>
            <family val="2"/>
          </rPr>
          <t xml:space="preserve">Conforme caderno de logistica</t>
        </r>
      </text>
    </comment>
    <comment ref="C93" authorId="0">
      <text>
        <r>
          <rPr>
            <sz val="10"/>
            <rFont val="Arial"/>
            <family val="2"/>
          </rPr>
          <t xml:space="preserve">Conforme Caderno de Logistica</t>
        </r>
      </text>
    </comment>
    <comment ref="C95" authorId="0">
      <text>
        <r>
          <rPr>
            <sz val="10"/>
            <rFont val="Arial"/>
            <family val="2"/>
          </rPr>
          <t xml:space="preserve">Caderno de Logistica</t>
        </r>
      </text>
    </comment>
    <comment ref="C96" authorId="0">
      <text>
        <r>
          <rPr>
            <sz val="10"/>
            <rFont val="Arial"/>
            <family val="2"/>
          </rPr>
          <t xml:space="preserve">Caderno de Logistica
</t>
        </r>
        <r>
          <rPr>
            <sz val="9"/>
            <color rgb="FF000000"/>
            <rFont val="Segoe UI"/>
            <family val="0"/>
            <charset val="1"/>
          </rPr>
          <t xml:space="preserve">Cálculo: [(20/30)/12] x 1,57% x 100%
●1,57% = Taxa bruta de natalidade 2023 (https://agenciabrasil.ebc.com.br/radioagencia-nacional/saude/audio/2024-08/taxa-de-fecundidade-no-brasil-cai-para-157-filho-por-mulher#:~:text=A%20taxa%20de%20fecundidade%20tem,1%2C57%20filho%20por%20mulher.)
● 94% - https://www.vagas.com.br/mapa-de-carreiras/cargos/moco-de-conves/0</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1,57% x 0% x 36,80% 
Onde, 1,57% = Taxa bruta de natalidade 2023 (https://agenciabrasil.ebc.com.br/radioagencia-nacional/saude/audio/2024-08/taxa-de-fecundidade-no-brasil-cai-para-157-filho-por-mulher#:~:text=A%20taxa%20de%20fecundidade%20tem,1%2C57%20filho%20por%20mulher.)
6% (https://www.vagas.com.br/mapa-de-carreiras/cargos/moco-de-conves/0).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4" authorId="0">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Acordo Coletivo De Trabalho 2026/2027
NÚMERO DE REGISTRO NO MTE: RS000579/2026
DATA DE REGISTRO NO MTE: 26/03/2026
NÚMERO DA SOLICITAÇÃO: MR012298/2026
NÚMERO DO PROCESSO: 47979.226241/2026-31
DATA DO PROTOCOLO: 09/03/2026</t>
        </r>
      </text>
    </comment>
    <comment ref="D72" authorId="0">
      <text>
        <r>
          <rPr>
            <sz val="10"/>
            <rFont val="Arial"/>
            <family val="2"/>
          </rPr>
          <t xml:space="preserve">Cristiano Monteiro:
</t>
        </r>
        <r>
          <rPr>
            <sz val="9"/>
            <color rgb="FF000000"/>
            <rFont val="Segoe UI"/>
            <family val="2"/>
            <charset val="1"/>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 ref="D106" authorId="0">
      <text>
        <r>
          <rPr>
            <sz val="10"/>
            <rFont val="Arial"/>
            <family val="2"/>
          </rPr>
          <t xml:space="preserve">Média Anual de Dias Trabalhados e Carga Horária Mensal:
Considerando que um ano possui 12 meses, sendo 7 meses com 31 dias e 5 meses com 30 dias, temos:
Total de Dias Trabalhados no Ano:
(7 meses x 16 dias) + (5 meses x 15 dias) = 112 + 75 = 187 dias.
Média Mensal de Dias Trabalhados:
187 dias / 12 meses ≈ 15,58 dias por mês.
Total de Horas Trabalhadas no Ano:
187 dias x 12 horas = 2.244 horas.
Média Mensal de Horas Trabalhadas:
2.244 horas / 12 meses ≈ 187 horas por mês.</t>
        </r>
      </text>
    </comment>
  </commentList>
</comments>
</file>

<file path=xl/comments16.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CLÁUSULA TRIGÉSIMA PRIMEIRA- PLANO DE BENEFÍCIO FAMILIAR
Parágrafo Primeiro – A prestação do plano Benefício Social Familiar e Empresarial iniciará a partir do primeiro dia do mês do vencimento do custeio, informado no parágrafo segundo deste, e terá como base para os procedimentos necessários ao atendimento dos trabalhadores e empregadores, o Manual de Orientação e Regras disponibilizado no website www.beneficiosocial.com.br/manuais-orientacao. Parágrafo Segundo – Para efetiva viabilidade financeira do plano Benefício Social Familiar e Empresarial e com expresso consentimento das entidades convenentes, as empresas, pagarão a título de custeio, até o dia 10 (dez) de cada mês, desde que a Convenção Coletiva de Trabalho esteja assinada e produzindo efeitos,o valor total de R$25,52 (vinte e cinco reais e cinquenta e dois centavos), por trabalhador registrado no E-social como empregado no mês imediatamente anterior, inclusive os intermitentes,  exclusivamente por meio de boleto disponibilizado pela gestora no website www.beneficiosocial.com.br e será de responsabilidade integral das empresas, ficando vedado qualquer desconto nos salários dos trabalhadores, de modo a atender recomendação do Ministério Público do Trabalho. Com o intuito de regular e dirimir possíveis dúvidas, dos procedimentos na prestação dos benefícios as Disposições 
Gerais, Manual de Orientação e Regras, e Tabela de Benefícios são registrados em cartório. 
</t>
        </r>
      </text>
    </comment>
    <comment ref="C29" authorId="0">
      <text>
        <r>
          <rPr>
            <sz val="10"/>
            <rFont val="Arial"/>
            <family val="2"/>
          </rPr>
          <t xml:space="preserve">Obrigatória a apresentação de Laudo. 
https://www.jusbrasil.com.br/jurisprudencia/tst/1785447425
Convenção: CLÁUSULA DÉCIMA SÉTIMA - INSALUBRIDADE As empresas da categoria econômica passarão a pagar, a partir de 01-01-2023, adicional de insalubridade: a) - em grau médio (vinte por cento) para os trabalhadores da categoria profissional que exerçam as funções/atividades de Copeira, Cozinheira, Auxiliar de Cozinha, Merendeira de Escola/Creche, Monitor de creche e albergue infantil, Auxiliar de creche e albergue infantil, Faxineiro/Limpador/Auxiliar de limpeza/Servente de limpeza, , Zelador de edifício (CBO n.º 5141-20) e Jardineiro (CBO nº 6220-10); b) – em grau médio (vinte por cento) para os trabalhadores que exerçam as funções/atividades de Faxineiro/Limpador/Auxiliar de limpeza/Servente de limpeza e que trabalhem de forma habitual na higienização de instalações sanitárias que não sejam de uso público ou que não sejam coletivas de grande circulação, e na respectiva coleta de lixo, entendendo-se por “instalações sanitárias de uso público”
aquelas em que o acesso independe da autorização do titular do estabelecimento e é livre ao público em geral, e entendendo-se por
“instalações sanitárias de grande circulação” aquelas utilizadas por mais de vinte pessoas ao dia; c) – em grau máximo (quarenta por cento) para os trabalhadores que exerçam as funções/atividades de Aplicador de bactericida e Desinsetizador, Aplicador de inseticida e produtos agrotóxicos/domissanitários, auxiliar de limpeza técnica em indústria automotiva, higienização técnica de materiais hospitalares, auxiliares terceirizados de lavanderias de hospitais (CBO n°5163-45), preparador de materiais (CBO n°7842-05) e, ainda, para o Faxineiro/Limpador/Auxiliar de limpeza/Servente de limpeza que trabalhem na higienização de instalações sanitárias de uso público ou coletivo de grande circulação, e na respectiva coleta de lixo, entendendo-se por “instalações sanitárias de uso público” aquelas em que o acesso independe da autorização do titular do estabelecimento e é livre ao público em geral, e entendendo-se por “instalações sanitárias de grande circulação aquelas utilizadas por mais de vinte pessoas ao dia;
</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Convenção Coletiva: CLÁUSULA VIGÉSIMA - AUXÍLIO ALIMENTAÇÃO
Os empregadores, a partir de 1º de janeiro de 2026, proporcionarão aos empregados que cumpram jornada diária de trabalho superior a 6 (seis) horas, isto é, àqueles que têm necessidade e direito a intervalo de uma hora para repouso ou alimentação na forma do artigo 71 da CLT, auxílio-alimentação sob a forma de ticket, cartão ou vale alimentação ou refeição, de forma antecipada e até o último dia do mês, em valor não inferior a R$27,15(vinte e sete 
reais com quinze centavos) por dia de efetivo trabalho.</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96" authorId="0">
      <text>
        <r>
          <rPr>
            <sz val="10"/>
            <rFont val="Arial"/>
            <family val="2"/>
          </rPr>
          <t xml:space="preserve">Caderno de Logistica
</t>
        </r>
        <r>
          <rPr>
            <sz val="9"/>
            <color rgb="FF000000"/>
            <rFont val="Segoe UI"/>
            <family val="0"/>
            <charset val="1"/>
          </rPr>
          <t xml:space="preserve">Cálculo: [(20/30)/12] x 1,57% x 15,4%
 Onde:
● 1,57% = Taxa bruta de natalidade 2023 (https://agenciabrasil.ebc.com.br/radioagencia-nacional/saude/audio/2024-08/taxa-de-fecundidade-no-brasil-cai-para-157-filho-por-mulher#:~:text=A%20taxa%20de%20fecundidade%20tem,1%2C57%20filho%20por%20mulher.)
● 23% =https://www.vagas.com.br/mapa-de-carreiras/cargos/auxiliar-de-limpeza/0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77% = percentual de participação feminina no serviço (https://www.vagas.com.br/mapa-de-carreiras/cargos/auxiliar-de-limpeza/0) 
36,80%, tendo em vista que o empregador arca somente com a parcela relativa aos encargos sociais da trabalhadora, ficando o pagamento do salário a cargo do INSS </t>
        </r>
      </text>
    </comment>
    <comment ref="C123" authorId="0">
      <text>
        <r>
          <rPr>
            <sz val="10"/>
            <rFont val="Arial"/>
            <family val="2"/>
          </rPr>
          <t xml:space="preserve">Caderno de Logistica (5%) 
ATENÇÂO: </t>
        </r>
        <r>
          <rPr>
            <sz val="9"/>
            <color rgb="FF000000"/>
            <rFont val="Segoe UI"/>
            <family val="2"/>
            <charset val="1"/>
          </rPr>
          <t xml:space="preserve">Na prestação de contas este item deverá ser auditado através de relatório onde conste a estratificação por item, acompanhado de documentação comprobatória.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CONVENÇÃO COLETIVA DE TRABALHO 2026
</t>
        </r>
        <r>
          <rPr>
            <sz val="9"/>
            <color rgb="FF000000"/>
            <rFont val="Segoe UI"/>
            <family val="2"/>
            <charset val="1"/>
          </rPr>
          <t xml:space="preserve">NÚMERO DE REGISTRO NO MTE: RS000041/2026 
DATA DE REGISTRO NO MTE: 12/01/2026
NÚMERO DA SOLICITAÇÃO: MR078770/2025 
NÚMERO DO PROCESSO: 47979.201805/2026-22
DATA DO PROTOCOLO: 09/01/2026</t>
        </r>
      </text>
    </comment>
    <comment ref="D106" authorId="0">
      <text>
        <r>
          <rPr>
            <sz val="10"/>
            <rFont val="Arial"/>
            <family val="2"/>
          </rPr>
          <t xml:space="preserve">Cristiano Monteiro:
</t>
        </r>
        <r>
          <rPr>
            <sz val="9"/>
            <color rgb="FF000000"/>
            <rFont val="Segoe UI"/>
            <family val="2"/>
            <charset val="1"/>
          </rPr>
          <t xml:space="preserve">1. Cálculo dos Dias Trabalhados por Semana:
Dias Trabalhados: 6 dias (segunda a sábado)
Semanas no Ano: 52 semanas
2. Cálculo dos Dias Trabalhados por Ano:
6 dias/semana × 52 semanas = 312 dias trabalhados no ano
3. Cálculo da Média de Dias Trabalhados por Mês:
312 dias trabalhados / 12 meses = 26 dias trabalhados por mês</t>
        </r>
      </text>
    </comment>
  </commentList>
</comments>
</file>

<file path=xl/comments17.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CLÁUSULA TRIGÉSIMA PRIMEIRA- PLANO DE BENEFÍCIO FAMILIAR
Parágrafo Primeiro – A prestação do plano Benefício Social Familiar e Empresarial iniciará a partir do primeiro dia do mês do vencimento do custeio, informado no parágrafo segundo deste, e terá como base para os procedimentos necessários ao atendimento dos trabalhadores e empregadores, o Manual de Orientação e Regras disponibilizado no website www.beneficiosocial.com.br/manuais-orientacao. Parágrafo Segundo – Para efetiva viabilidade financeira do plano Benefício Social Familiar e Empresarial e com expresso consentimento das entidades convenentes, as empresas, pagarão a título de custeio, até o dia 10 (dez) de cada mês, desde que a Convenção Coletiva de Trabalho esteja assinada e produzindo efeitos,o valor total de R$25,52 (vinte e cinco reais e cinquenta e dois centavos), por trabalhador registrado no E-social como empregado no mês imediatamente anterior, inclusive os intermitentes,  exclusivamente por meio de boleto disponibilizado pela gestora no website www.beneficiosocial.com.br e será de responsabilidade integral das empresas, ficando vedado qualquer desconto nos salários dos trabalhadores, de modo a atender recomendação do Ministério Público do Trabalho. Com o intuito de regular e dirimir possíveis dúvidas, dos procedimentos na prestação dos benefícios as Disposições 
Gerais, Manual de Orientação e Regras, e Tabela de Benefícios são registrados em cartório. </t>
        </r>
      </text>
    </comment>
    <comment ref="C29" authorId="0">
      <text>
        <r>
          <rPr>
            <sz val="10"/>
            <rFont val="Arial"/>
            <family val="2"/>
          </rPr>
          <t xml:space="preserve">Obrigatória a apresentação de Laudo. 
https://www.jusbrasil.com.br/jurisprudencia/tst/1785447425
ADICIONAL DE INSALUBRIDADE. AUXILIAR DE MANUTENÇÃO. CABIMENTO. Confirmada por perícia a condição insalubre, pela exposição a agentes biológicos em grau médio, devido ao labor em ambiente típico de hospital e sem o fornecimento de EPI adequado, cabível o deferimento do adicional de insalubridade.
(TRT-1 - RECURSO ORDINÁRIO: 0101750-35.2016.5.01.0033, Relator: ANGELA FIORENCIO SOARES DA CUNHA, Data de Julgamento: 21/11/2018, Quarta Turma, Data de Publicação: DEJT 2018-11-30)</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Convenção Coletiva: CLÁUSULA VIGÉSIMA - AUXÍLIO ALIMENTAÇÃO
Os empregadores, a partir de 1º de janeiro de 2026, proporcionarão aos empregados que cumpram jornada diária de trabalho superior a 6 (seis) horas, isto é, àqueles que têm necessidade e direito a intervalo de uma hora para repouso ou alimentação na forma do artigo 71 da CLT, auxílio-alimentação sob a forma de ticket, cartão ou vale alimentação ou refeição, de forma antecipada e até o último dia do mês, em valor não inferior a R$27,15(vinte e sete 
reais com quinze centavos) por dia de efetivo trabalho.</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96" authorId="0">
      <text>
        <r>
          <rPr>
            <sz val="10"/>
            <rFont val="Arial"/>
            <family val="2"/>
          </rPr>
          <t xml:space="preserve">Caderno de Logistica
</t>
        </r>
        <r>
          <rPr>
            <sz val="9"/>
            <color rgb="FF000000"/>
            <rFont val="Segoe UI"/>
            <family val="0"/>
            <charset val="1"/>
          </rPr>
          <t xml:space="preserve">Cálculo: [(20/30)/12] x 1,57% x 15,4%
 Onde:
● 1,57% = Taxa bruta de natalidade 2023 (https://agenciabrasil.ebc.com.br/radioagencia-nacional/saude/audio/2024-08/taxa-de-fecundidade-no-brasil-cai-para-157-filho-por-mulher#:~:text=A%20taxa%20de%20fecundidade%20tem,1%2C57%20filho%20por%20mulher.)
● 96% =https://www.vagas.com.br/mapa-de-carreiras/cargos/coordenador-de-manutencao/0</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4% = percentual de participação feminina no serviço https://www.vagas.com.br/mapa-de-carreiras/cargos/coordenador-de-manutencao/0
36,80%, tendo em vista que o empregador arca somente com a parcela relativa aos encargos sociais da trabalhadora, ficando o pagamento do salário a cargo do INSS </t>
        </r>
      </text>
    </comment>
    <comment ref="C123" authorId="0">
      <text>
        <r>
          <rPr>
            <sz val="10"/>
            <rFont val="Arial"/>
            <family val="2"/>
          </rPr>
          <t xml:space="preserve">Preenchido conforme caderno de logistiica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CONVENÇÃO COLETIVA DE TRABALHO 2026
NÚMERO DE REGISTRO NO MTE: RS000041/2026 
DATA DE REGISTRO NO MTE: 12/01/2026
NÚMERO DA SOLICITAÇÃO: MR078770/2025 
NÚMERO DO PROCESSO: 47979.201805/2026-22
DATA DO PROTOCOLO: 09/01/2026</t>
        </r>
      </text>
    </comment>
    <comment ref="D106" authorId="0">
      <text>
        <r>
          <rPr>
            <sz val="10"/>
            <rFont val="Arial"/>
            <family val="2"/>
          </rPr>
          <t xml:space="preserve">Cristiano Monteiro:
</t>
        </r>
        <r>
          <rPr>
            <sz val="9"/>
            <color rgb="FF000000"/>
            <rFont val="Segoe UI"/>
            <family val="2"/>
            <charset val="1"/>
          </rPr>
          <t xml:space="preserve">1. Cálculo dos Dias Trabalhados por Semana:
Dias Trabalhados: 6 dias (segunda a sábado)
Semanas no Ano: 52 semanas
2. Cálculo dos Dias Trabalhados por Ano:
6 dias/semana × 52 semanas = 312 dias trabalhados no ano
3. Cálculo da Média de Dias Trabalhados por Mês:
312 dias trabalhados / 12 meses = 26 dias trabalhados por mês</t>
        </r>
      </text>
    </comment>
  </commentList>
</comments>
</file>

<file path=xl/comments18.xml><?xml version="1.0" encoding="utf-8"?>
<comments xmlns="http://schemas.openxmlformats.org/spreadsheetml/2006/main" xmlns:xdr="http://schemas.openxmlformats.org/drawingml/2006/spreadsheetDrawing">
  <authors>
    <author>Autor desconhecido</author>
    <author>Cristiano Monteiro</author>
  </authors>
  <commentList>
    <comment ref="A1" authorId="1">
      <text>
        <r>
          <rPr>
            <sz val="10"/>
            <rFont val="Arial"/>
            <family val="2"/>
          </rPr>
          <t xml:space="preserve">======
ID#AAAAVOPdF7w
Raquel Barroso De Oliveira Borges    (2022-02-09 17:24:53)
Já esteja preenchido no template</t>
        </r>
      </text>
    </comment>
    <comment ref="B66" authorId="0">
      <text>
        <r>
          <rPr>
            <sz val="10"/>
            <rFont val="Arial"/>
            <family val="2"/>
          </rPr>
          <t xml:space="preserve">CLÁUSULA TRIGÉSIMA PRIMEIRA- PLANO DE BENEFÍCIO FAMILIAR
Parágrafo Primeiro – A prestação do plano Benefício Social Familiar e Empresarial iniciará a partir do primeiro dia do mês do vencimento do custeio, informado no parágrafo segundo deste, e terá como base para os procedimentos necessários ao atendimento dos trabalhadores e empregadores, o Manual de Orientação e Regras disponibilizado no website www.beneficiosocial.com.br/manuais-orientacao. Parágrafo Segundo – Para efetiva viabilidade financeira do plano Benefício Social Familiar e Empresarial e com expresso consentimento das entidades convenentes, as empresas, pagarão a título de custeio, até o dia 10 (dez) de cada mês, desde que a Convenção Coletiva de Trabalho esteja assinada e produzindo efeitos,o valor total de R$25,52 (vinte e cinco reais e cinquenta e dois centavos), por trabalhador registrado no E-social como empregado no mês imediatamente anterior, inclusive os intermitentes,  exclusivamente por meio de boleto disponibilizado pela gestora no website www.beneficiosocial.com.br e será de responsabilidade integral das empresas, ficando vedado qualquer desconto nos salários dos trabalhadores, de modo a atender recomendação do Ministério Público do Trabalho. Com o intuito de regular e dirimir possíveis dúvidas, dos procedimentos na prestação dos benefícios as Disposições 
Gerais, Manual de Orientação e Regras, e Tabela de Benefícios são registrados em cartório. </t>
        </r>
      </text>
    </comment>
    <comment ref="C40" authorId="0">
      <text>
        <r>
          <rPr>
            <sz val="10"/>
            <rFont val="Arial"/>
            <family val="2"/>
          </rPr>
          <t xml:space="preserve">Cristiano Monteiro:
</t>
        </r>
        <r>
          <rPr>
            <sz val="9"/>
            <color rgb="FF000000"/>
            <rFont val="Segoe UI"/>
            <family val="0"/>
            <charset val="1"/>
          </rPr>
          <t xml:space="preserve">art. 18, §§ 1º, I, e 4º c/c os itens 1.2, “a”, do Anexo VII-B e 14 do
Anexo XII, da IN Seges/MP 5/2017, e o item 2.4.1 do Caderno de Logística da Conta
Vinculada-Seges/MP</t>
        </r>
      </text>
    </comment>
    <comment ref="C51" authorId="0">
      <text>
        <r>
          <rPr>
            <sz val="10"/>
            <rFont val="Arial"/>
            <family val="2"/>
          </rPr>
          <t xml:space="preserve">Calculo: RAT maximo  e FAT maximo.
Prestador deve apresentar Analise de RAT x CNAE e O FA que é um multiplicador que varia de 0,5000 a 2,0000, ajustando a alíquota do RAT conforme o histórico de acidentalidade da empresa. https://www.gov.br/previdencia/pt-br/assuntos/previdencia-social/saude-e-seguranca-do-trabalhador/fap</t>
        </r>
      </text>
    </comment>
    <comment ref="C65" authorId="0">
      <text>
        <r>
          <rPr>
            <sz val="10"/>
            <rFont val="Arial"/>
            <family val="2"/>
          </rPr>
          <t xml:space="preserve">Convenção Coletiva: CLÁUSULA VIGÉSIMA - AUXÍLIO ALIMENTAÇÃO
Os empregadores, a partir de 1º de janeiro de 2026, proporcionarão aos empregados que cumpram jornada diária de trabalho superior a 6 (seis) horas, isto é, àqueles que têm necessidade e direito a intervalo de uma hora para repouso ou alimentação na forma do artigo 71 da CLT, auxílio-alimentação sob a forma de ticket, cartão ou vale alimentação ou refeição, de forma antecipada e até o último dia do mês, em valor não inferior a R$27,15(vinte e sete 
reais com quinze centavos) por dia de efetivo trabalho.</t>
        </r>
      </text>
    </comment>
    <comment ref="C72" authorId="0">
      <text>
        <r>
          <rPr>
            <sz val="10"/>
            <rFont val="Arial"/>
            <family val="2"/>
          </rPr>
          <t xml:space="preserve">Marcar "SIM"quando não existe o "renda" e o trabalhor não se ausenta no seu Horario de intervalor para refeições.
CLT - Art. 59-A – Em exceção ao disposto no art. 59 desta Consolidação, é facultado às partes, mediante acordo individual escrito, convenção coletiva ou acordo coletivo de trabalho, estabelecer horário de trabalho de doze horas seguidas por trinta e seis horas ininterruptas de descanso, OBSERVADOS ou
INDENIZADOS os intervalos para repouso e alimentação. (incluído pela lei 13.467/2017). CLT - Art. 71- Em qualquer trabalho contínuo, cuja duração exceda 6
(seis) hora, é obrigatória a concessão de um intervalo para repouso ou alimentação, o qual será, no mínimo, de 1 hora e salvo acordo escrito ou contrato coletivo em contrário, não poderá exceder de 2 (duas) horas. ● § 4 A não concessão ou a concessão parcial do intervalo intrajornada mínimo, para repouso e alimentação, a empregados urbanos e rurais, implica o pagamento de natureza indenizatória, apenas do período suprimido, com acréscimo de 50% (cinquenta por cento ) sobre o valor da remuneração da hora normal de trabalho. (redação dada pela Lei nº 13.467/2017)</t>
        </r>
      </text>
    </comment>
    <comment ref="C96" authorId="0">
      <text>
        <r>
          <rPr>
            <sz val="10"/>
            <rFont val="Arial"/>
            <family val="2"/>
          </rPr>
          <t xml:space="preserve">Caderno de Logistica
</t>
        </r>
        <r>
          <rPr>
            <sz val="9"/>
            <color rgb="FF000000"/>
            <rFont val="Segoe UI"/>
            <family val="0"/>
            <charset val="1"/>
          </rPr>
          <t xml:space="preserve">Cálculo: [(20/30)/12] x 1,57% x 15,4%
 Onde:
● 1,57% = Taxa bruta de natalidade 2023 (https://agenciabrasil.ebc.com.br/radioagencia-nacional/saude/audio/2024-08/taxa-de-fecundidade-no-brasil-cai-para-157-filho-por-mulher#:~:text=A%20taxa%20de%20fecundidade%20tem,1%2C57%20filho%20por%20mulher.)
● 39% =https://www.vagas.com.br/mapa-de-carreiras/cargos/coordenador-administrativo/2
</t>
        </r>
      </text>
    </comment>
    <comment ref="C97" authorId="0">
      <text>
        <r>
          <rPr>
            <sz val="10"/>
            <rFont val="Arial"/>
            <family val="2"/>
          </rPr>
          <t xml:space="preserve">Caderno de Logistica
</t>
        </r>
        <r>
          <rPr>
            <sz val="9"/>
            <color rgb="FF000000"/>
            <rFont val="Segoe UI"/>
            <family val="0"/>
            <charset val="1"/>
          </rPr>
          <t xml:space="preserve">O MP informou que considera que cada empregado falta 0,91 dias por ano em
decorrência do fato
● Cálculo: [(0,91/30)/12]*100=0,25%.
Fonte: Acórdão 1753/2008 – Plenário</t>
        </r>
      </text>
    </comment>
    <comment ref="C98" authorId="0">
      <text>
        <r>
          <rPr>
            <sz val="10"/>
            <rFont val="Arial"/>
            <family val="2"/>
          </rPr>
          <t xml:space="preserve">Caderno de Logistica
</t>
        </r>
        <r>
          <rPr>
            <sz val="9"/>
            <color rgb="FF000000"/>
            <rFont val="Segoe UI"/>
            <family val="0"/>
            <charset val="1"/>
          </rPr>
          <t xml:space="preserve">Calculo [(180/30)/12] x 1,25% x 84,6% x 36,80% = 0,1946% (Serviço de Enfermagem).
Onde, 1,57% = Taxa bruta de natalidade 2023 (https://agenciabrasil.ebc.com.br/radioagencia-nacional/saude/audio/2024-08/taxa-de-fecundidade-no-brasil-cai-para-157-filho-por-mulher#:~:text=A%20taxa%20de%20fecundidade%20tem,1%2C57%20filho%20por%20mulher.)
61% = percentual de participação feminina no serviço https://www.vagas.com.br/mapa-de-carreiras/cargos/coordenador-administrativo/0
36,80%, tendo em vista que o empregador arca somente com a parcela relativa aos encargos sociais da trabalhadora, ficando o pagamento do salário a cargo do INSS </t>
        </r>
      </text>
    </comment>
    <comment ref="C123" authorId="0">
      <text>
        <r>
          <rPr>
            <sz val="10"/>
            <rFont val="Arial"/>
            <family val="2"/>
          </rPr>
          <t xml:space="preserve">Preenchido conforme caderno de logistiica
</t>
        </r>
        <r>
          <rPr>
            <sz val="9"/>
            <color rgb="FF000000"/>
            <rFont val="Segoe UI"/>
            <family val="2"/>
            <charset val="1"/>
          </rPr>
          <t xml:space="preserve">ATENÇÂO: Na prestação de contas este item deverá ser auditado através de relatório onde conste a estratificação por item, acompanhado de documentação comprobatória.</t>
        </r>
      </text>
    </comment>
    <comment ref="C126" authorId="0">
      <text>
        <r>
          <rPr>
            <sz val="10"/>
            <rFont val="Arial"/>
            <family val="2"/>
          </rPr>
          <t xml:space="preserve">Valores estimados com base regime cumulativo. A empresa deve efetuar a alteração conforme seu regime de tributação.
OS - Sem Fins Lucrativos estão imunes a impostos, incidindo apenas o PIS sobre a folha 
*https://www.vriconsulting.com.br/artigo.php?id=169&amp;titulo=entidades-sem-fins-lucrativos-pis-pasep-cofins;
*https://jus.com.br/artigos/104105/a-isencao-da-cofins-para-associacoes-sem-fins-lucrativos</t>
        </r>
      </text>
    </comment>
    <comment ref="D10" authorId="0">
      <text>
        <r>
          <rPr>
            <sz val="10"/>
            <rFont val="Arial"/>
            <family val="2"/>
          </rPr>
          <t xml:space="preserve">CONVENÇÃO COLETIVA DE TRABALHO 2026
NÚMERO DE REGISTRO NO MTE: RS000041/2026 
DATA DE REGISTRO NO MTE: 12/01/2026
NÚMERO DA SOLICITAÇÃO: MR078770/2025 
NÚMERO DO PROCESSO: 47979.201805/2026-22
DATA DO PROTOCOLO: 09/01/2026</t>
        </r>
      </text>
    </comment>
    <comment ref="D106" authorId="0">
      <text>
        <r>
          <rPr>
            <sz val="10"/>
            <rFont val="Arial"/>
            <family val="2"/>
          </rPr>
          <t xml:space="preserve">Cristiano Monteiro:
</t>
        </r>
        <r>
          <rPr>
            <sz val="9"/>
            <color rgb="FF000000"/>
            <rFont val="Segoe UI"/>
            <family val="2"/>
            <charset val="1"/>
          </rPr>
          <t xml:space="preserve">1. Cálculo dos Dias Trabalhados por Semana:
Dias Trabalhados: 6 dias (segunda a sábado)
Semanas no Ano: 52 semanas
2. Cálculo dos Dias Trabalhados por Ano:
6 dias/semana × 52 semanas = 312 dias trabalhados no ano
3. Cálculo da Média de Dias Trabalhados por Mês:
312 dias trabalhados / 12 meses = 26 dias trabalhados por mês</t>
        </r>
      </text>
    </comment>
  </commentList>
</comments>
</file>

<file path=xl/comments19.xml><?xml version="1.0" encoding="utf-8"?>
<comments xmlns="http://schemas.openxmlformats.org/spreadsheetml/2006/main" xmlns:xdr="http://schemas.openxmlformats.org/drawingml/2006/spreadsheetDrawing">
  <authors>
    <author>Chrystiane Lopes Sentano</author>
  </authors>
  <commentList>
    <comment ref="F28" authorId="0">
      <text>
        <r>
          <rPr>
            <sz val="10"/>
            <rFont val="Arial"/>
            <family val="2"/>
          </rPr>
          <t xml:space="preserve">Valor com base em histórico anterior.</t>
        </r>
      </text>
    </comment>
    <comment ref="G3" authorId="0">
      <text>
        <r>
          <rPr>
            <sz val="10"/>
            <rFont val="Arial"/>
            <family val="2"/>
          </rPr>
          <t xml:space="preserve">Valores com base em Ata do Município.
- Pregão Eletrônico nº 60/2025, Processo Administrativo nº 410/2025;
- Pregão Eletrônico nº 40/2025, Processo Administrativo nº 300/2025.
Obs: para os macacões foi realizada pesquisa nos seguintes sites e realizada média entre valores padrão SAMU e comum:
https://www.lojauniformes.com.br/
https://www.roupaseuniformes.com.br/
https://backesuniformes.com.br/
</t>
        </r>
      </text>
    </comment>
  </commentList>
</comments>
</file>

<file path=xl/comments20.xml><?xml version="1.0" encoding="utf-8"?>
<comments xmlns="http://schemas.openxmlformats.org/spreadsheetml/2006/main" xmlns:xdr="http://schemas.openxmlformats.org/drawingml/2006/spreadsheetDrawing">
  <authors>
    <author>Cristiano Monteiro</author>
  </authors>
  <commentList>
    <comment ref="D2" authorId="0">
      <text>
        <r>
          <rPr>
            <sz val="10"/>
            <rFont val="Arial"/>
            <family val="2"/>
          </rPr>
          <t xml:space="preserve">ATENÇÃO: Obrigatória a apresentação de documentação comprobatoria de forma estratificada e pormenornizada (Sujeito a Glosa)</t>
        </r>
      </text>
    </comment>
  </commentList>
</comments>
</file>

<file path=xl/sharedStrings.xml><?xml version="1.0" encoding="utf-8"?>
<sst xmlns="http://schemas.openxmlformats.org/spreadsheetml/2006/main" count="4531" uniqueCount="319">
  <si>
    <t xml:space="preserve">ESTIMATIVA DE CUSTO - RESUMO</t>
  </si>
  <si>
    <t xml:space="preserve">Item</t>
  </si>
  <si>
    <t xml:space="preserve">Função</t>
  </si>
  <si>
    <t xml:space="preserve">CBO</t>
  </si>
  <si>
    <t xml:space="preserve">Qtde. empregados por posto</t>
  </si>
  <si>
    <t xml:space="preserve">Valor por empregado</t>
  </si>
  <si>
    <t xml:space="preserve">Total Mensal</t>
  </si>
  <si>
    <t xml:space="preserve">Total anual</t>
  </si>
  <si>
    <t xml:space="preserve">Enfermeiro 8h</t>
  </si>
  <si>
    <t xml:space="preserve">2235-05</t>
  </si>
  <si>
    <t xml:space="preserve">Téc. Enfremagem 12x36 noturno</t>
  </si>
  <si>
    <t xml:space="preserve">3222-05</t>
  </si>
  <si>
    <t xml:space="preserve">Téc. Enfremagem 12x36 diurno</t>
  </si>
  <si>
    <t xml:space="preserve">Téc. Enfremagem 12x36 noturno folguista</t>
  </si>
  <si>
    <t xml:space="preserve">Condutor Ambulancia 12x36 noturno</t>
  </si>
  <si>
    <t xml:space="preserve"> 7823-20</t>
  </si>
  <si>
    <t xml:space="preserve">Condutor Ambulancia 12x36 diurno</t>
  </si>
  <si>
    <t xml:space="preserve">Condutor Ambulancia 12x36 noturno Folguista</t>
  </si>
  <si>
    <t xml:space="preserve">Condutor SAMU 12x36 noturno</t>
  </si>
  <si>
    <t xml:space="preserve">Condutor SAMU 12x36 diurno</t>
  </si>
  <si>
    <t xml:space="preserve">Condutor SAMU 12x36 noturno folguista</t>
  </si>
  <si>
    <t xml:space="preserve">Mestre Ambulancha 12x36 noturno</t>
  </si>
  <si>
    <t xml:space="preserve">3412-10</t>
  </si>
  <si>
    <t xml:space="preserve">Mestre Ambulancha 12x36 diurno</t>
  </si>
  <si>
    <t xml:space="preserve">Mestre Ambulancha 12x36 noturno folguista</t>
  </si>
  <si>
    <t xml:space="preserve">Moço de convés 12x36 noturno</t>
  </si>
  <si>
    <t xml:space="preserve">7827-15</t>
  </si>
  <si>
    <t xml:space="preserve">Moço de convés 12x36 diurno</t>
  </si>
  <si>
    <t xml:space="preserve">Moço de convés 12x36 noturno Folguista</t>
  </si>
  <si>
    <t xml:space="preserve">Higienizador 8h</t>
  </si>
  <si>
    <t xml:space="preserve">5143-20</t>
  </si>
  <si>
    <t xml:space="preserve">Coordenador de Manutenção</t>
  </si>
  <si>
    <t xml:space="preserve">1427-05</t>
  </si>
  <si>
    <t xml:space="preserve">Coordenador Administrativo</t>
  </si>
  <si>
    <t xml:space="preserve">4101-05</t>
  </si>
  <si>
    <t xml:space="preserve">Total geral estimado da contratação</t>
  </si>
  <si>
    <t xml:space="preserve">PLANILHA DE RETENÇÃO EM CONTA VINCULADA</t>
  </si>
  <si>
    <t xml:space="preserve">MÊS DE REFERÊNCIA:</t>
  </si>
  <si>
    <t xml:space="preserve">Ordem</t>
  </si>
  <si>
    <t xml:space="preserve">Nome Empregado</t>
  </si>
  <si>
    <t xml:space="preserve">CPF</t>
  </si>
  <si>
    <t xml:space="preserve">Cargo</t>
  </si>
  <si>
    <t xml:space="preserve">Modulo 01 Remuneração (com adicionais)</t>
  </si>
  <si>
    <t xml:space="preserve">13º</t>
  </si>
  <si>
    <t xml:space="preserve">Adicional de férias</t>
  </si>
  <si>
    <t xml:space="preserve">Provisão para rescisão</t>
  </si>
  <si>
    <t xml:space="preserve">Substituto Ausências legais</t>
  </si>
  <si>
    <t xml:space="preserve">Total</t>
  </si>
  <si>
    <t xml:space="preserve">Enfermeiro</t>
  </si>
  <si>
    <t xml:space="preserve">Tec. de enfermagem noturno</t>
  </si>
  <si>
    <t xml:space="preserve">Tec. de enfremagem noturno</t>
  </si>
  <si>
    <t xml:space="preserve">Tec. de enfremagem diurno</t>
  </si>
  <si>
    <r>
      <rPr>
        <sz val="11"/>
        <color theme="1"/>
        <rFont val="Arial"/>
        <family val="2"/>
        <charset val="1"/>
      </rPr>
      <t xml:space="preserve">Tec. de enfermagem noturno </t>
    </r>
    <r>
      <rPr>
        <sz val="11"/>
        <color rgb="FFFF0000"/>
        <rFont val="Arial"/>
        <family val="2"/>
        <charset val="1"/>
      </rPr>
      <t xml:space="preserve">folguista</t>
    </r>
  </si>
  <si>
    <r>
      <rPr>
        <sz val="11"/>
        <color theme="1"/>
        <rFont val="Arial"/>
        <family val="2"/>
        <charset val="1"/>
      </rPr>
      <t xml:space="preserve">Tec. de enfremagem noturno </t>
    </r>
    <r>
      <rPr>
        <sz val="11"/>
        <color rgb="FFFF0000"/>
        <rFont val="Arial"/>
        <family val="2"/>
        <charset val="1"/>
      </rPr>
      <t xml:space="preserve">folguista</t>
    </r>
  </si>
  <si>
    <t xml:space="preserve">Condutor de  ambulancia noturno</t>
  </si>
  <si>
    <t xml:space="preserve">Condutor de  ambulancia diurno</t>
  </si>
  <si>
    <r>
      <rPr>
        <sz val="11"/>
        <color theme="1"/>
        <rFont val="Arial"/>
        <family val="2"/>
        <charset val="1"/>
      </rPr>
      <t xml:space="preserve">Condutor de  ambulancia noturno </t>
    </r>
    <r>
      <rPr>
        <sz val="11"/>
        <color rgb="FFFF0000"/>
        <rFont val="Arial"/>
        <family val="2"/>
        <charset val="1"/>
      </rPr>
      <t xml:space="preserve">folguista</t>
    </r>
  </si>
  <si>
    <t xml:space="preserve">Mestre ambulancha noturno</t>
  </si>
  <si>
    <t xml:space="preserve">Mestre ambulancha diurno</t>
  </si>
  <si>
    <r>
      <rPr>
        <sz val="11"/>
        <color theme="1"/>
        <rFont val="Arial"/>
        <family val="2"/>
        <charset val="1"/>
      </rPr>
      <t xml:space="preserve">Mestre ambulancha noturno </t>
    </r>
    <r>
      <rPr>
        <sz val="11"/>
        <color rgb="FFFF0000"/>
        <rFont val="Arial"/>
        <family val="2"/>
        <charset val="1"/>
      </rPr>
      <t xml:space="preserve">folguista</t>
    </r>
  </si>
  <si>
    <t xml:space="preserve">Higienizador</t>
  </si>
  <si>
    <t xml:space="preserve">Coordenador de manutenção</t>
  </si>
  <si>
    <t xml:space="preserve">Coordenador administrativo</t>
  </si>
  <si>
    <t xml:space="preserve">...</t>
  </si>
  <si>
    <t xml:space="preserve">..</t>
  </si>
  <si>
    <t xml:space="preserve">TOTAIS</t>
  </si>
  <si>
    <t xml:space="preserve">&lt;==== Valor da guia</t>
  </si>
  <si>
    <t xml:space="preserve">PLANILHA DE CUSTO E FORMAÇÃO DE PREÇO - IN 05/2017 (atualizada pela IN 07/2018)</t>
  </si>
  <si>
    <t xml:space="preserve">SERVIÇO DE URGÊNCIA E EMERGÊNCIA</t>
  </si>
  <si>
    <t xml:space="preserve">Nº do processo:</t>
  </si>
  <si>
    <t xml:space="preserve">Nº da Licitação: </t>
  </si>
  <si>
    <t xml:space="preserve">Data / hora: </t>
  </si>
  <si>
    <t xml:space="preserve">Discriminação dos serviços ( dados referentes à contratação)</t>
  </si>
  <si>
    <t xml:space="preserve">A</t>
  </si>
  <si>
    <t xml:space="preserve">Data de apresentação da proposta (dia/mês/ano)</t>
  </si>
  <si>
    <t xml:space="preserve">B</t>
  </si>
  <si>
    <t xml:space="preserve">Município/UF</t>
  </si>
  <si>
    <t xml:space="preserve">SÃO JOSÉ DO NORTE/RS</t>
  </si>
  <si>
    <t xml:space="preserve">C</t>
  </si>
  <si>
    <t xml:space="preserve">Ano do Acordo, Convenção ou Dissídio Coletivo</t>
  </si>
  <si>
    <t xml:space="preserve">D</t>
  </si>
  <si>
    <t xml:space="preserve">Nº de meses de execução contratual</t>
  </si>
  <si>
    <t xml:space="preserve">Identificação do Serviço</t>
  </si>
  <si>
    <t xml:space="preserve">Tipo de Serviço</t>
  </si>
  <si>
    <t xml:space="preserve">Unidade de Medida</t>
  </si>
  <si>
    <t xml:space="preserve">Qtde total a contratar (em função da unidade de medida)</t>
  </si>
  <si>
    <t xml:space="preserve">MÓDULOS DE MÃO DE OBRA VINCULADA À EXECUÇÃO CONTRATUAL</t>
  </si>
  <si>
    <t xml:space="preserve">Dados para composição dos custos referentes à mão-de-obra</t>
  </si>
  <si>
    <t xml:space="preserve">Tipo de serviço (mesmo serviço com características distintas)</t>
  </si>
  <si>
    <t xml:space="preserve">Enfermagem 8h</t>
  </si>
  <si>
    <t xml:space="preserve">Classificação Brasileira de Ocupações (CBO)</t>
  </si>
  <si>
    <t xml:space="preserve">Salário Nominativo da Categoria Profissional</t>
  </si>
  <si>
    <t xml:space="preserve">Conforme Lei Federal 14434/2022</t>
  </si>
  <si>
    <t xml:space="preserve">Categoria profissional (vinculada à execução contratual)</t>
  </si>
  <si>
    <t xml:space="preserve">Data base da categoria (dia/mês/ano)</t>
  </si>
  <si>
    <t xml:space="preserve">Módulo 1 - Composição da Remuneração</t>
  </si>
  <si>
    <t xml:space="preserve">%</t>
  </si>
  <si>
    <t xml:space="preserve">Valor (R$)</t>
  </si>
  <si>
    <t xml:space="preserve">SALÁRIO MÍNIMO NACIONAL</t>
  </si>
  <si>
    <t xml:space="preserve">Salário Base</t>
  </si>
  <si>
    <t xml:space="preserve">Adicional de Periculosidade </t>
  </si>
  <si>
    <t xml:space="preserve">= Salario base x % de periculosidade</t>
  </si>
  <si>
    <t xml:space="preserve">Adicional de Insalubridade </t>
  </si>
  <si>
    <t xml:space="preserve">= Salario minimo x  % de insalubridade</t>
  </si>
  <si>
    <t xml:space="preserve">Adicional Noturno (22h às 5h)                                                                 Horas:</t>
  </si>
  <si>
    <t xml:space="preserve">= Horas de adicional noturno x qtde de dias no mês x ((salario base + periculosidade)/220 horas) x 20% de adicional</t>
  </si>
  <si>
    <t xml:space="preserve">E</t>
  </si>
  <si>
    <t xml:space="preserve">Adicional de Hora Noturna Reduzida                                                   Horas:</t>
  </si>
  <si>
    <t xml:space="preserve">= 1 hora noturna reduzida x qtde de dias no mês x ((salario base + periculosidade)/220 horas) x 20% de adicional (Somente se for considerado 7 horas de adicional noturno)</t>
  </si>
  <si>
    <t xml:space="preserve">F</t>
  </si>
  <si>
    <t xml:space="preserve">Gratificação de Função (RT)</t>
  </si>
  <si>
    <t xml:space="preserve">Total da Remuneração</t>
  </si>
  <si>
    <t xml:space="preserve">Nota 1: O Módulo 1 refere-se ao valor mensal devido ao empregado pela prestação do serviço no período de 12 meses.</t>
  </si>
  <si>
    <t xml:space="preserve">Módulo 2: Encargos e Benefícios Anuais, Mensais e Diários</t>
  </si>
  <si>
    <t xml:space="preserve">2.1</t>
  </si>
  <si>
    <t xml:space="preserve">13º Salário, Férias e Adicional de Férias</t>
  </si>
  <si>
    <r>
      <rPr>
        <sz val="11"/>
        <color theme="1"/>
        <rFont val="Calibri"/>
        <family val="0"/>
        <charset val="1"/>
      </rPr>
      <t xml:space="preserve">13 (Décimo-terceiro) salário</t>
    </r>
    <r>
      <rPr>
        <sz val="11"/>
        <color rgb="FFFF0000"/>
        <rFont val="Calibri"/>
        <family val="0"/>
        <charset val="1"/>
      </rPr>
      <t xml:space="preserve"> </t>
    </r>
  </si>
  <si>
    <t xml:space="preserve">[(1/12) x 100] = 1 Remuneração/12</t>
  </si>
  <si>
    <t xml:space="preserve">Adicional de Férias</t>
  </si>
  <si>
    <t xml:space="preserve">Subtotal</t>
  </si>
  <si>
    <t xml:space="preserve">Incidência dos encargos previstos no submódulo 2.2 sobre o item 2.1</t>
  </si>
  <si>
    <t xml:space="preserve">= Percentual total do submódulo 2.2</t>
  </si>
  <si>
    <t xml:space="preserve">Nota 1: Como a planilha de custos e formação de preços é calculada mensalmente, provisiona-se proporcionalmente 1/12 (um doze avos) dos valores referentes a gratificação natalina, férias e adicional de férias. (Redação dada pela Instrução Normativa nº 7, de 2018)</t>
  </si>
  <si>
    <t xml:space="preserve">Nota 2: O adicional de férias contido no Submódulo 2.1 corresponde a 1/3 (um terço) da remuneração que por sua vez é divido por 12 (doze) conforme Nota 1 acima.</t>
  </si>
  <si>
    <t xml:space="preserve">Nota 3: Levando em consideração a vigência contratual prevista no art. 57 da Lei nº 8.666, de 23 de junho de 1993, a rubrica férias tem como objetivo principal suprir a necessidade do pagamento das férias remuneradas ao final do contrato de 12 meses. Esta rubrica, quando da prorrogação contratual, torna-se custo não renovável.  (Incluído pela Instrução Normativa nº 7, de 2018)</t>
  </si>
  <si>
    <t xml:space="preserve">2.2</t>
  </si>
  <si>
    <t xml:space="preserve">Encargos Previdenciário (GPS), Fundo de garantia por tempo de Serviço ( FGTS) e outras Contribuições</t>
  </si>
  <si>
    <t xml:space="preserve">INSS </t>
  </si>
  <si>
    <t xml:space="preserve">Salário Educação </t>
  </si>
  <si>
    <t xml:space="preserve">GILL/RAT (Rat Ajustado) - (RAT 3% x FAP 2)</t>
  </si>
  <si>
    <t xml:space="preserve">SESC ou SESI</t>
  </si>
  <si>
    <t xml:space="preserve">SENAI - SENAC </t>
  </si>
  <si>
    <t xml:space="preserve">SEBRAE </t>
  </si>
  <si>
    <t xml:space="preserve">G</t>
  </si>
  <si>
    <t xml:space="preserve">INCRA </t>
  </si>
  <si>
    <t xml:space="preserve">H</t>
  </si>
  <si>
    <t xml:space="preserve">FGTS </t>
  </si>
  <si>
    <t xml:space="preserve">I</t>
  </si>
  <si>
    <t xml:space="preserve">PIS</t>
  </si>
  <si>
    <t xml:space="preserve">Nota 1: Os percentuais dos encargos previdenciaários, do FGTS e demais contribuições são aqueles estabelecidos pela legislação vigente.</t>
  </si>
  <si>
    <t xml:space="preserve">Nota 2: O SAT a depender do grau de risco do serviço irá variar entre 1%, para risco leve, de 2%, para risco médio, e de 3% de risco grave.</t>
  </si>
  <si>
    <t xml:space="preserve">Nota 3: Esses percentuais incidem sobre o Módulo 1, o Submódulo 2.1.</t>
  </si>
  <si>
    <t xml:space="preserve">2.3</t>
  </si>
  <si>
    <t xml:space="preserve">Benefícios Mensais e Diários</t>
  </si>
  <si>
    <t xml:space="preserve">R$</t>
  </si>
  <si>
    <t xml:space="preserve">Transporte </t>
  </si>
  <si>
    <t xml:space="preserve">= (Valor do vale x qtde recebida por dia x qtde. de dias no mês) - (6% x Salário base)</t>
  </si>
  <si>
    <t xml:space="preserve">Auxílio-Refeição/Alimentação </t>
  </si>
  <si>
    <t xml:space="preserve">= Valor do VA x qtde de dias no mês x % por conta da empresa</t>
  </si>
  <si>
    <t xml:space="preserve">PBSF - Plano de Benefício Social Familiar</t>
  </si>
  <si>
    <t xml:space="preserve">Nota 1: O valor informado deverá ser o custo real do benefício (descontado o valor eventualmente pago pelo empregado).</t>
  </si>
  <si>
    <t xml:space="preserve">Nota 2: Observar a previsão dos benefícios contidos em Acordos, Convenções e Dissídios Coletivos de Trabalho e atentar-se ao disposto no
art. 6º desta Instrução Normativa.</t>
  </si>
  <si>
    <t xml:space="preserve">2.4</t>
  </si>
  <si>
    <t xml:space="preserve">Intervalo Intrajornada Indenizada do Titular do Posto</t>
  </si>
  <si>
    <t xml:space="preserve">SIM/NÃO</t>
  </si>
  <si>
    <t xml:space="preserve">Provisão de intrajornada indenizada ao titular do posto</t>
  </si>
  <si>
    <t xml:space="preserve">Não</t>
  </si>
  <si>
    <t xml:space="preserve">= (Meia hora x Qtde de dias no mês x (Salário base + adic. De periculosidade + Adic noturno)/ 220 horas) x valor da hora acrescida de 50%)</t>
  </si>
  <si>
    <t xml:space="preserve">Quadro resumo módulo 2</t>
  </si>
  <si>
    <t xml:space="preserve">Módulo 2 - Encargos, Benefícios Anuais, Mensais e Diários</t>
  </si>
  <si>
    <t xml:space="preserve">GPS, FGTS e Outras Contribuições</t>
  </si>
  <si>
    <t xml:space="preserve">TOTAL</t>
  </si>
  <si>
    <t xml:space="preserve"> Módulo 3 - Provisão para rescisão</t>
  </si>
  <si>
    <t xml:space="preserve">Aviso Prévio Indenizado</t>
  </si>
  <si>
    <t xml:space="preserve">= ((1 remuneração + Férias e adicional de férias + 13º salário)/ 12 meses) x probabilidade de ocorrência</t>
  </si>
  <si>
    <t xml:space="preserve">Incidência do FGTS sobre Aviso Prévio Indenizado</t>
  </si>
  <si>
    <t xml:space="preserve">= 8% de FGTS x Aviso prédio indenizado</t>
  </si>
  <si>
    <r>
      <rPr>
        <sz val="11"/>
        <color theme="1"/>
        <rFont val="Calibri"/>
        <family val="0"/>
        <charset val="1"/>
      </rPr>
      <t xml:space="preserve">Multa do FGTS </t>
    </r>
    <r>
      <rPr>
        <strike val="true"/>
        <sz val="11"/>
        <color theme="1"/>
        <rFont val="Calibri"/>
        <family val="0"/>
        <charset val="1"/>
      </rPr>
      <t xml:space="preserve">(e contribuições sociais)</t>
    </r>
    <r>
      <rPr>
        <sz val="11"/>
        <color theme="1"/>
        <rFont val="Calibri"/>
        <family val="0"/>
        <charset val="1"/>
      </rPr>
      <t xml:space="preserve"> sobre o Aviso Prévio Indenizado</t>
    </r>
  </si>
  <si>
    <t xml:space="preserve">= 40% de multa do FGTS sobre aviso prévio indenizado</t>
  </si>
  <si>
    <t xml:space="preserve">Aviso Prévio Trabalhado </t>
  </si>
  <si>
    <t xml:space="preserve">= 7 dias de aviso / qtde de dias no ano</t>
  </si>
  <si>
    <t xml:space="preserve">Incidência de GPS, FGTS e outras contribuições sobre o Aviso
Prévio Trabalhado</t>
  </si>
  <si>
    <t xml:space="preserve">= % total do submódulo 2.2 x Aviso prévio trabalhado</t>
  </si>
  <si>
    <r>
      <rPr>
        <sz val="11"/>
        <color theme="1"/>
        <rFont val="Calibri"/>
        <family val="2"/>
        <charset val="1"/>
      </rPr>
      <t xml:space="preserve">Multa do FGTS</t>
    </r>
    <r>
      <rPr>
        <strike val="true"/>
        <sz val="11"/>
        <color theme="1"/>
        <rFont val="Calibri"/>
        <family val="0"/>
        <charset val="1"/>
      </rPr>
      <t xml:space="preserve"> (e contribuições sociais)</t>
    </r>
    <r>
      <rPr>
        <sz val="11"/>
        <color theme="1"/>
        <rFont val="Calibri"/>
        <family val="0"/>
        <charset val="1"/>
      </rPr>
      <t xml:space="preserve"> sobre o Aviso Prévio Trabalhado</t>
    </r>
  </si>
  <si>
    <t xml:space="preserve">= O que falta para dar 4% após o cálculo do % da multa do FGTS sobre Aviso prévio indenizado</t>
  </si>
  <si>
    <t xml:space="preserve">OBS.: A contribuição social foi extinta pela Lei 13.932/2019.</t>
  </si>
  <si>
    <t xml:space="preserve">Módulo 4 - Custo de reposição do profissional ausente</t>
  </si>
  <si>
    <t xml:space="preserve">4.1</t>
  </si>
  <si>
    <t xml:space="preserve">Substituto nas Ausências Legais</t>
  </si>
  <si>
    <t xml:space="preserve">Substituto na cobertura de Férias</t>
  </si>
  <si>
    <t xml:space="preserve">=[(5/55) x 100] = 9,09% - art. 18, §§ 1º, I, e 4º c/c os itens 1.2, “a”, do Anexo VII-B e 14 do
Anexo XII, da IN Seges/MP 5/2017, e o item 2.4.1 do Caderno de Logística da Conta
Vinculada-Seges/MP</t>
  </si>
  <si>
    <t xml:space="preserve">Substituto na cobertura de Ausências Legais</t>
  </si>
  <si>
    <t xml:space="preserve">= Cálculo: [(2,96/30)/12]*100=0,82 - Acórdão 1753/2008 – Plenário TCU</t>
  </si>
  <si>
    <t xml:space="preserve">Substituto na cobertura de Licença Paternidade</t>
  </si>
  <si>
    <t xml:space="preserve">'[(20/30)/12] x taxa bruta de natalidade x % de participação masculina no serviço</t>
  </si>
  <si>
    <t xml:space="preserve">Substituto na cobertura de Ausência por Acidente de Trabalho </t>
  </si>
  <si>
    <t xml:space="preserve">=[(0,91/30)/12]*100=0,25% </t>
  </si>
  <si>
    <t xml:space="preserve">Substituto na cobertura de Afastamento Maternidade</t>
  </si>
  <si>
    <t xml:space="preserve">= [(180/30)/12] x taxa bruta de natalidade x % de mulheres x 36,80%</t>
  </si>
  <si>
    <t xml:space="preserve">Substituto outras ausências (especificar)</t>
  </si>
  <si>
    <t xml:space="preserve">Incidência dos encargos previstos no submódulo 2.2 sobre o item 4.1</t>
  </si>
  <si>
    <t xml:space="preserve">Nota 1: Os itens que contemplam o módulo 4 se referem ao custo dos dias trabalhados pelo repositor/substituto, quando o empregado
alocado na prestação de serviço estiver ausente, conforme as previsões estabelecidas na legislação.</t>
  </si>
  <si>
    <t xml:space="preserve">4.2</t>
  </si>
  <si>
    <t xml:space="preserve">Substituto no Intervalo Intrajornada</t>
  </si>
  <si>
    <t xml:space="preserve">Substituto na cobertura de Intervalo para repouso ou alimentação</t>
  </si>
  <si>
    <t xml:space="preserve">= 1 hora de repouso x qtde de dias no mês x (Salário base + Adic periculosidade) / 220 horas</t>
  </si>
  <si>
    <t xml:space="preserve">Quadro resumo módulo 4</t>
  </si>
  <si>
    <t xml:space="preserve">Módulo 4 - Custo de Reposição do Profissional Ausente</t>
  </si>
  <si>
    <t xml:space="preserve">Substituto na Intrajornada</t>
  </si>
  <si>
    <t xml:space="preserve">Módulo 5 - Insumos diversos</t>
  </si>
  <si>
    <t xml:space="preserve">Uniformes                                                                                            Valor anual:</t>
  </si>
  <si>
    <t xml:space="preserve">= Valor total anual estimado / 12 meses</t>
  </si>
  <si>
    <t xml:space="preserve">Insumos de uso compartilhado                                                      Valor anual:</t>
  </si>
  <si>
    <t xml:space="preserve">= Valor total anual estimado / 12 meses / Qtde de funcionários que compartilharão os insumos</t>
  </si>
  <si>
    <t xml:space="preserve">Equipamentos (considerando depreciação de 20%)                  Valor anual:</t>
  </si>
  <si>
    <t xml:space="preserve">= Valor total estimado dos equipamentos x Taxa de depreciação utilizada considerando que não há valor residual)</t>
  </si>
  <si>
    <t xml:space="preserve">Outros (especificar)</t>
  </si>
  <si>
    <t xml:space="preserve">Nota: Valores mensais por empregado.</t>
  </si>
  <si>
    <t xml:space="preserve">Custos Indiretos, tributos e lucro</t>
  </si>
  <si>
    <t xml:space="preserve">Custos Indiretos</t>
  </si>
  <si>
    <t xml:space="preserve">= Total dos custos diretos x % de custos indiretos</t>
  </si>
  <si>
    <t xml:space="preserve">Lucro/taxa administrativa</t>
  </si>
  <si>
    <t xml:space="preserve">= (Total dos custos diretos + custos indiretos) x % do lucro</t>
  </si>
  <si>
    <t xml:space="preserve">Tributos</t>
  </si>
  <si>
    <t xml:space="preserve">C.1</t>
  </si>
  <si>
    <t xml:space="preserve">Tributos Federais (PIS)</t>
  </si>
  <si>
    <t xml:space="preserve">C.2</t>
  </si>
  <si>
    <t xml:space="preserve">Tributos Federais (COFINS)</t>
  </si>
  <si>
    <t xml:space="preserve">C.3</t>
  </si>
  <si>
    <t xml:space="preserve">Tributos Municipais (ISS)</t>
  </si>
  <si>
    <t xml:space="preserve">Nota 1: Custos Indiretos, Tributos e Lucro por empregado.</t>
  </si>
  <si>
    <t xml:space="preserve">Nota 2: O valor referente a tributos é obtido aplicando-se o percentual sobre o valor do faturamento.</t>
  </si>
  <si>
    <t xml:space="preserve">QUADRO RESUMO DO CUSTO POR EMPREGADO</t>
  </si>
  <si>
    <t xml:space="preserve">Mão-de-Obra vinculada à execução contratual (valor por empregado)</t>
  </si>
  <si>
    <t xml:space="preserve">Módulo 3 - Provisão para rescisão</t>
  </si>
  <si>
    <t xml:space="preserve">Subtotal (A + B + C + D + E)</t>
  </si>
  <si>
    <t xml:space="preserve">&lt;=== CUSTOS DIRETOS</t>
  </si>
  <si>
    <t xml:space="preserve">Módulo 6 - Custos Indiretos, tributos e lucro</t>
  </si>
  <si>
    <t xml:space="preserve">VALOR TOTAL POR EMPREGADO</t>
  </si>
  <si>
    <t xml:space="preserve">Quadro Resumo - VALOR MENSAL DOS SERVIÇOS</t>
  </si>
  <si>
    <t xml:space="preserve">Tipo de Serviço (A)</t>
  </si>
  <si>
    <t xml:space="preserve">Qde Postos (E)</t>
  </si>
  <si>
    <t xml:space="preserve">VALOR (R$)</t>
  </si>
  <si>
    <t xml:space="preserve">Serviço 1 (indicar)</t>
  </si>
  <si>
    <t xml:space="preserve">Serviço 2 (indicar)</t>
  </si>
  <si>
    <t xml:space="preserve">Serviço 3 (indicar)</t>
  </si>
  <si>
    <t xml:space="preserve">Serviço ... (indicar)</t>
  </si>
  <si>
    <t xml:space="preserve">VALOR MENSAL DOS SERVIÇOS (I + II + III + ...)</t>
  </si>
  <si>
    <t xml:space="preserve">Anexo III-D</t>
  </si>
  <si>
    <t xml:space="preserve">Quadro Demonstrativo - VALOR GLOBAL DA PROPOSTA</t>
  </si>
  <si>
    <t xml:space="preserve">VALOR GLOBAL DA PROPOSTA</t>
  </si>
  <si>
    <t xml:space="preserve">Descrição</t>
  </si>
  <si>
    <t xml:space="preserve">Valor proposto por unidade de medida*</t>
  </si>
  <si>
    <t xml:space="preserve">Valor mensal do serviço</t>
  </si>
  <si>
    <t xml:space="preserve">Valor Global da Proposta (valor mensal do serviço X nº meses do contrato).</t>
  </si>
  <si>
    <t xml:space="preserve">Nota(1):</t>
  </si>
  <si>
    <t xml:space="preserve">Informar o valor da unidade de medida por tipo de serviço.</t>
  </si>
  <si>
    <t xml:space="preserve">Téc. De Enfermagem</t>
  </si>
  <si>
    <t xml:space="preserve">Sim</t>
  </si>
  <si>
    <t xml:space="preserve">= (Meia hora x Qtde de dias no mês x (Salário base + adic. De periculosidade + Adic noturno)/quantidade de horas mês) x valor da hora acrescida de 50%)</t>
  </si>
  <si>
    <t xml:space="preserve">'= [(180/30)/12] x taxa bruta de natalidade x % de mulheres x 36,80%</t>
  </si>
  <si>
    <t xml:space="preserve">= 1 hora de repouso x qtde de dias no mês x (Salário base + Adic periculosidade) / Quantidade Horas Mês</t>
  </si>
  <si>
    <t xml:space="preserve">Uniformes                                                                                                   Valor anual:</t>
  </si>
  <si>
    <t xml:space="preserve">Insumos de uso compartilhado                                                          Valor anual:</t>
  </si>
  <si>
    <t xml:space="preserve">Equipamentos (considerando depreciação de 20%)                 Valor anual:</t>
  </si>
  <si>
    <t xml:space="preserve">Lucro</t>
  </si>
  <si>
    <t xml:space="preserve">SÃOJOSÉ DO NORTE/RS</t>
  </si>
  <si>
    <t xml:space="preserve">= (Meia hora x Qtde de dias no mês x (Salário base + adic. De periculosidade + Adic noturno)/quandidade de horas mês) x valor da hora acrescida de 50%)</t>
  </si>
  <si>
    <t xml:space="preserve">[(20/30)/12] x taxa bruta de natalidade x % de participação masculina no serviço</t>
  </si>
  <si>
    <t xml:space="preserve">SIM</t>
  </si>
  <si>
    <t xml:space="preserve">2024/2025</t>
  </si>
  <si>
    <t xml:space="preserve">Gratificaçã de Função (RT)</t>
  </si>
  <si>
    <t xml:space="preserve">Condutor de Ambulancia/SAMU</t>
  </si>
  <si>
    <t xml:space="preserve">= [(180/30)/12] x 1,25% x 84,6% x 36,80%=0,12%</t>
  </si>
  <si>
    <t xml:space="preserve">Condutor de Ambuncia/SAMU</t>
  </si>
  <si>
    <t xml:space="preserve">7.02</t>
  </si>
  <si>
    <t xml:space="preserve">2026/2027</t>
  </si>
  <si>
    <t xml:space="preserve">Mestre de Cabotagem</t>
  </si>
  <si>
    <t xml:space="preserve">Moço de convés</t>
  </si>
  <si>
    <t xml:space="preserve">Faxineiro</t>
  </si>
  <si>
    <t xml:space="preserve">não</t>
  </si>
  <si>
    <t xml:space="preserve">Auxliar de Manutenção</t>
  </si>
  <si>
    <t xml:space="preserve">Auxiliar de escritório em geral, auxiliar ou assistente
administrativo (exceto contínuo ou office-boy)</t>
  </si>
  <si>
    <t xml:space="preserve">UNIFORMES</t>
  </si>
  <si>
    <t xml:space="preserve">Qtde. por funcionário</t>
  </si>
  <si>
    <t xml:space="preserve">Periodicidade</t>
  </si>
  <si>
    <t xml:space="preserve">Qtde. Anual</t>
  </si>
  <si>
    <t xml:space="preserve">Valor Unitário</t>
  </si>
  <si>
    <t xml:space="preserve">Valor total anual</t>
  </si>
  <si>
    <t xml:space="preserve">Macacão </t>
  </si>
  <si>
    <t xml:space="preserve">Camiseta </t>
  </si>
  <si>
    <t xml:space="preserve">Botinas</t>
  </si>
  <si>
    <t xml:space="preserve">Calça (modelo higienização)</t>
  </si>
  <si>
    <t xml:space="preserve">Jaleco (modelo higienização)</t>
  </si>
  <si>
    <t xml:space="preserve">Total estimado</t>
  </si>
  <si>
    <t xml:space="preserve">INSUMOS DE USO COMPARTILHADO</t>
  </si>
  <si>
    <t xml:space="preserve">Qtde.</t>
  </si>
  <si>
    <t xml:space="preserve">XXXXXXX</t>
  </si>
  <si>
    <t xml:space="preserve">XXXX</t>
  </si>
  <si>
    <t xml:space="preserve">EQUIPAMENTOS DE USO COMPARTILHADO</t>
  </si>
  <si>
    <t xml:space="preserve">MATERIAIS DE EMERGÊNCIA PARA A LANCHA</t>
  </si>
  <si>
    <t xml:space="preserve">Mat. Manut. Emerg. Lancha</t>
  </si>
  <si>
    <t xml:space="preserve">DADOS PARA PERSTAÇÃO DE CONTAS</t>
  </si>
  <si>
    <t xml:space="preserve">Receitas (R$)</t>
  </si>
  <si>
    <t xml:space="preserve">Despesas Indiretas (R$)</t>
  </si>
  <si>
    <t xml:space="preserve">Na elaboração de uma planilha de precificação para contratações de mão de obra pela administração pública, é fundamental detalhar os Custos Indiretos. Esses custos referem-se às despesas gerais da empresa que não estão diretamente vinculadas a um único contrato, mas que são essenciais para o funcionamento da organização e devem ser rateados proporcionalmente entre os contratos vigentes.
Custos Indiretos:
São os gastos relacionados à estrutura administrativa, organizacional e de gerenciamento da empresa, necessários para a execução dos contratos. Esses custos são calculados mediante a aplicação de um percentual sobre o somatório dos custos diretos, como remuneração, benefícios, insumos diversos e encargos sociais e trabalhistas. Os principais componentes dos custos indiretos incluem:
Funcionamento e Manutenção da Sede:
Aluguel: Despesas com locação do espaço físico utilizado pela empresa.
Serviços Públicos: Gastos com água, energia elétrica, telefone e internet.
Impostos e Taxas: Pagamentos de IPTU e outras taxas municipais.
Pessoal Administrativo:
Salários e Benefícios: Remuneração de funcionários que atuam em funções administrativas, como recursos humanos, financeiro e jurídico.
Encargos Sociais: Contribuições previdenciárias e trabalhistas relacionadas ao pessoal administrativo.
Materiais e Equipamentos de Escritório:
Suprimentos: Gastos com papel, canetas, toner e outros materiais de escritório.
Equipamentos: Despesas com computadores, impressoras e mobiliário.
Supervisão de Serviços:
Salários de Supervisores: Remuneração de profissionais responsáveis pela supervisão e coordenação dos serviços prestados.
Despesas de Deslocamento: Custos com transporte e alimentação relacionados à supervisão.
Seguros:
Seguros Patrimoniais: Prêmios de seguros que protegem os ativos da empresa.
Seguros de Responsabilidade Civil: Coberturas contra possíveis danos a terceiros decorrentes das atividades empresariais.
Outros (especificar):
Despesas Contábeis e Jurídicas: Honorários de contadores e advogados.
Manutenção de Equipamentos: Custos com reparos e manutenção de equipamentos utilizados na operação.
Despesas com Tecnologia da Informação: Licenças de software, manutenção de sistemas e suporte técnico.
Rateio dos Custos Indiretos:
Para alocar os custos indiretos de forma justa entre os contratos, é necessário realizar um rateio proporcional com base na representatividade de cada contrato na receita total da empresa. Por exemplo, se a empresa possui quatro contratos com receitas de R$ 20.000, R$ 30.000, R$ 25.000 e R$ 25.000, respectivamente, os custos indiretos devem ser distribuídos nas seguintes proporções:
Contrato A: 20% (R$ 20.000 de R$ 100.000)
Contrato B: 30% (R$ 30.000 de R$ 100.000)
Contrato C: 25% (R$ 25.000 de R$ 100.000)
Contrato D: 25% (R$ 25.000 de R$ 100.000)
Esse método assegura que cada contrato suporte uma parcela justa dos custos indiretos, proporcional à sua contribuição na receita total da empresa.
Referências Normativas:
A Instrução Normativa nº 5, de 26 de maio de 2017, do Ministério do Planejamento, Desenvolvimento e Gestão, estabelece diretrizes para a contratação de serviços pela administração pública federal, incluindo orientações sobre a composição de custos e formação de preços. (inserir link)
Além disso, o Manual de Orientação para Preenchimento da Planilha de Custo e Formação de Preços fornece orientações detalhadas sobre a estruturação dos custos indiretos e sua alocação nos contratos. (inserir link)</t>
  </si>
  <si>
    <t xml:space="preserve">Contrato 01 - SJN</t>
  </si>
  <si>
    <t xml:space="preserve">Assessoria Juridica</t>
  </si>
  <si>
    <t xml:space="preserve">Contrato 02 (especificar)</t>
  </si>
  <si>
    <t xml:space="preserve">Recursos Humanos</t>
  </si>
  <si>
    <t xml:space="preserve">Contrato 03 (especificar)</t>
  </si>
  <si>
    <t xml:space="preserve">Contabilidade</t>
  </si>
  <si>
    <t xml:space="preserve">Contrato 04 (especificar)</t>
  </si>
  <si>
    <t xml:space="preserve">Despesas Cartorárias</t>
  </si>
  <si>
    <t xml:space="preserve">Contrato 05 (especificar)</t>
  </si>
  <si>
    <t xml:space="preserve">Combustível</t>
  </si>
  <si>
    <t xml:space="preserve">Contrato 06 (especificar)</t>
  </si>
  <si>
    <t xml:space="preserve">Despesas com alimentação</t>
  </si>
  <si>
    <t xml:space="preserve">Contrato 07 (especificar)</t>
  </si>
  <si>
    <t xml:space="preserve">Estacionamento</t>
  </si>
  <si>
    <t xml:space="preserve">Contrato 08 (especificar)</t>
  </si>
  <si>
    <t xml:space="preserve">Equipamentos</t>
  </si>
  <si>
    <t xml:space="preserve">Contrato 09 (especificar)</t>
  </si>
  <si>
    <t xml:space="preserve">Despesas co webmail</t>
  </si>
  <si>
    <t xml:space="preserve">Contrato 10 (especificar)</t>
  </si>
  <si>
    <t xml:space="preserve">Material de Escritório</t>
  </si>
  <si>
    <t xml:space="preserve">Contrato 11 (especificar)</t>
  </si>
  <si>
    <t xml:space="preserve">Alugueis</t>
  </si>
  <si>
    <t xml:space="preserve">Percentual sobre o contrato</t>
  </si>
</sst>
</file>

<file path=xl/styles.xml><?xml version="1.0" encoding="utf-8"?>
<styleSheet xmlns="http://schemas.openxmlformats.org/spreadsheetml/2006/main">
  <numFmts count="18">
    <numFmt numFmtId="164" formatCode="General"/>
    <numFmt numFmtId="165" formatCode="_-&quot;R$&quot;* #,##0.00_-;&quot;-R$&quot;* #,##0.00_-;_-&quot;R$&quot;* \-??_-;_-@"/>
    <numFmt numFmtId="166" formatCode="mmm/yy"/>
    <numFmt numFmtId="167" formatCode="0%"/>
    <numFmt numFmtId="168" formatCode="0.00%"/>
    <numFmt numFmtId="169" formatCode="@"/>
    <numFmt numFmtId="170" formatCode="d/m/yyyy"/>
    <numFmt numFmtId="171" formatCode="&quot;R$ &quot;#,##0.00_);[RED]&quot;(R$ &quot;#,##0.00\)"/>
    <numFmt numFmtId="172" formatCode="[$-416]mmm\-yy"/>
    <numFmt numFmtId="173" formatCode="_(&quot;R$ &quot;* #,##0.00_);_(&quot;R$ &quot;* \(#,##0.00\);_(&quot;R$ &quot;* \-??_);_(@_)"/>
    <numFmt numFmtId="174" formatCode="_ &quot;R$ &quot;* #,##0.00_ ;_ &quot;R$ &quot;* \-#,##0.00_ ;_ &quot;R$ &quot;* \-??_ ;_ @_ "/>
    <numFmt numFmtId="175" formatCode="0"/>
    <numFmt numFmtId="176" formatCode="_-* #,##0.00_-;\-* #,##0.00_-;_-* \-??_-;_-@"/>
    <numFmt numFmtId="177" formatCode="0.00"/>
    <numFmt numFmtId="178" formatCode="0.000%"/>
    <numFmt numFmtId="179" formatCode="_-&quot;R$ &quot;* #,##0.00_-;&quot;-R$ &quot;* #,##0.00_-;_-&quot;R$ &quot;* \-??_-;_-@"/>
    <numFmt numFmtId="180" formatCode="0.0000%"/>
    <numFmt numFmtId="181" formatCode="0.000000%"/>
  </numFmts>
  <fonts count="28">
    <font>
      <sz val="11"/>
      <color theme="1"/>
      <name val="Arial"/>
      <family val="0"/>
      <charset val="1"/>
    </font>
    <font>
      <sz val="10"/>
      <name val="Arial"/>
      <family val="0"/>
    </font>
    <font>
      <sz val="10"/>
      <name val="Arial"/>
      <family val="0"/>
    </font>
    <font>
      <sz val="10"/>
      <name val="Arial"/>
      <family val="0"/>
    </font>
    <font>
      <b val="true"/>
      <sz val="11"/>
      <color theme="1"/>
      <name val="Arial"/>
      <family val="0"/>
      <charset val="1"/>
    </font>
    <font>
      <b val="true"/>
      <sz val="11"/>
      <color theme="1"/>
      <name val="Arial"/>
      <family val="2"/>
      <charset val="1"/>
    </font>
    <font>
      <sz val="11"/>
      <color theme="1"/>
      <name val="Arial"/>
      <family val="2"/>
      <charset val="1"/>
    </font>
    <font>
      <u val="single"/>
      <sz val="11"/>
      <color theme="10"/>
      <name val="Arial"/>
      <family val="2"/>
      <charset val="1"/>
    </font>
    <font>
      <sz val="11"/>
      <name val="Arial"/>
      <family val="0"/>
      <charset val="1"/>
    </font>
    <font>
      <sz val="11"/>
      <name val="Arial"/>
      <family val="2"/>
      <charset val="1"/>
    </font>
    <font>
      <b val="true"/>
      <sz val="11"/>
      <name val="Arial"/>
      <family val="2"/>
      <charset val="1"/>
    </font>
    <font>
      <sz val="9"/>
      <color theme="1"/>
      <name val="Arial"/>
      <family val="0"/>
      <charset val="1"/>
    </font>
    <font>
      <sz val="11"/>
      <color rgb="FFFF0000"/>
      <name val="Arial"/>
      <family val="2"/>
      <charset val="1"/>
    </font>
    <font>
      <sz val="10"/>
      <name val="Arial"/>
      <family val="2"/>
    </font>
    <font>
      <sz val="9"/>
      <color rgb="FF000000"/>
      <name val="Segoe UI"/>
      <family val="0"/>
      <charset val="1"/>
    </font>
    <font>
      <b val="true"/>
      <sz val="11"/>
      <color theme="1"/>
      <name val="Calibri"/>
      <family val="0"/>
      <charset val="1"/>
    </font>
    <font>
      <sz val="11"/>
      <color theme="1"/>
      <name val="Calibri"/>
      <family val="0"/>
      <charset val="1"/>
    </font>
    <font>
      <sz val="11"/>
      <color theme="1"/>
      <name val="Calibri"/>
      <family val="2"/>
      <charset val="1"/>
    </font>
    <font>
      <b val="true"/>
      <sz val="11"/>
      <color theme="1"/>
      <name val="Calibri"/>
      <family val="2"/>
      <charset val="1"/>
    </font>
    <font>
      <sz val="8"/>
      <color theme="1"/>
      <name val="Calibri"/>
      <family val="0"/>
      <charset val="1"/>
    </font>
    <font>
      <sz val="11"/>
      <color rgb="FFFF0000"/>
      <name val="Calibri"/>
      <family val="0"/>
      <charset val="1"/>
    </font>
    <font>
      <sz val="11"/>
      <color rgb="FFFF0000"/>
      <name val="Calibri"/>
      <family val="2"/>
      <charset val="1"/>
    </font>
    <font>
      <strike val="true"/>
      <sz val="11"/>
      <color theme="1"/>
      <name val="Calibri"/>
      <family val="0"/>
      <charset val="1"/>
    </font>
    <font>
      <sz val="10"/>
      <color theme="1"/>
      <name val="Calibri"/>
      <family val="0"/>
      <charset val="1"/>
    </font>
    <font>
      <b val="true"/>
      <sz val="9"/>
      <color rgb="FF000000"/>
      <name val="Segoe UI"/>
      <family val="2"/>
      <charset val="1"/>
    </font>
    <font>
      <sz val="9"/>
      <color rgb="FF000000"/>
      <name val="Segoe UI"/>
      <family val="2"/>
      <charset val="1"/>
    </font>
    <font>
      <sz val="11"/>
      <name val="Calibri"/>
      <family val="2"/>
      <charset val="1"/>
    </font>
    <font>
      <sz val="11"/>
      <color theme="0"/>
      <name val="Arial"/>
      <family val="2"/>
      <charset val="1"/>
    </font>
  </fonts>
  <fills count="8">
    <fill>
      <patternFill patternType="none"/>
    </fill>
    <fill>
      <patternFill patternType="gray125"/>
    </fill>
    <fill>
      <patternFill patternType="solid">
        <fgColor rgb="FFD8D8D8"/>
        <bgColor rgb="FFD9D9D9"/>
      </patternFill>
    </fill>
    <fill>
      <patternFill patternType="solid">
        <fgColor theme="2" tint="-0.15"/>
        <bgColor rgb="FFD8D8D8"/>
      </patternFill>
    </fill>
    <fill>
      <patternFill patternType="solid">
        <fgColor rgb="FFB4C6E7"/>
        <bgColor rgb="FF99CCFF"/>
      </patternFill>
    </fill>
    <fill>
      <patternFill patternType="solid">
        <fgColor theme="0"/>
        <bgColor rgb="FFFFFFCC"/>
      </patternFill>
    </fill>
    <fill>
      <patternFill patternType="solid">
        <fgColor theme="3"/>
        <bgColor rgb="FF003300"/>
      </patternFill>
    </fill>
    <fill>
      <patternFill patternType="solid">
        <fgColor rgb="FFFF0000"/>
        <bgColor rgb="FF993300"/>
      </patternFill>
    </fill>
  </fills>
  <borders count="30">
    <border diagonalUp="false" diagonalDown="false">
      <left/>
      <right/>
      <top/>
      <bottom/>
      <diagonal/>
    </border>
    <border diagonalUp="false" diagonalDown="false">
      <left style="thin"/>
      <right style="thin"/>
      <top style="thin"/>
      <bottom/>
      <diagonal/>
    </border>
    <border diagonalUp="false" diagonalDown="false">
      <left style="thin"/>
      <right style="thin"/>
      <top style="thin"/>
      <bottom style="thin"/>
      <diagonal/>
    </border>
    <border diagonalUp="false" diagonalDown="false">
      <left/>
      <right/>
      <top/>
      <bottom style="thin"/>
      <diagonal/>
    </border>
    <border diagonalUp="false" diagonalDown="false">
      <left style="thin"/>
      <right/>
      <top/>
      <bottom/>
      <diagonal/>
    </border>
    <border diagonalUp="false" diagonalDown="false">
      <left style="thin"/>
      <right style="thin"/>
      <top/>
      <bottom/>
      <diagonal/>
    </border>
    <border diagonalUp="false" diagonalDown="false">
      <left/>
      <right/>
      <top style="thin"/>
      <bottom style="thin"/>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right/>
      <top style="thin"/>
      <bottom/>
      <diagonal/>
    </border>
    <border diagonalUp="false" diagonalDown="false">
      <left style="medium"/>
      <right/>
      <top style="thin"/>
      <bottom/>
      <diagonal/>
    </border>
    <border diagonalUp="false" diagonalDown="false">
      <left style="thin"/>
      <right style="thin"/>
      <top/>
      <bottom style="thin"/>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right style="medium"/>
      <top/>
      <bottom style="thin"/>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style="thin"/>
      <top style="thin"/>
      <bottom style="thin"/>
      <diagonal/>
    </border>
    <border diagonalUp="false" diagonalDown="false">
      <left style="medium"/>
      <right style="thin"/>
      <top style="thin"/>
      <bottom style="medium"/>
      <diagonal/>
    </border>
    <border diagonalUp="false" diagonalDown="false">
      <left style="medium"/>
      <right style="medium"/>
      <top style="thin"/>
      <bottom style="medium"/>
      <diagonal/>
    </border>
    <border diagonalUp="false" diagonalDown="false">
      <left/>
      <right style="medium"/>
      <top style="thin"/>
      <bottom style="medium"/>
      <diagonal/>
    </border>
    <border diagonalUp="false" diagonalDown="false">
      <left style="medium"/>
      <right style="thin"/>
      <top/>
      <bottom style="medium"/>
      <diagonal/>
    </border>
    <border diagonalUp="false" diagonalDown="false">
      <left style="thin"/>
      <right style="medium"/>
      <top style="medium"/>
      <bottom style="medium"/>
      <diagonal/>
    </border>
    <border diagonalUp="false" diagonalDown="false">
      <left style="medium"/>
      <right style="thin"/>
      <top style="medium"/>
      <bottom style="medium"/>
      <diagonal/>
    </border>
    <border diagonalUp="false" diagonalDown="false">
      <left style="medium"/>
      <right style="thin"/>
      <top/>
      <bottom style="thin"/>
      <diagonal/>
    </border>
    <border diagonalUp="false" diagonalDown="false">
      <left style="thin"/>
      <right style="thin"/>
      <top style="medium"/>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4"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cellStyleXfs>
  <cellXfs count="19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general" vertical="center" textRotation="0" wrapText="false" indent="0" shrinkToFit="false"/>
      <protection locked="true" hidden="false"/>
    </xf>
    <xf numFmtId="164" fontId="6" fillId="0" borderId="2" xfId="0" applyFont="true" applyBorder="true" applyAlignment="true" applyProtection="false">
      <alignment horizontal="center" vertical="center" textRotation="0" wrapText="false" indent="0" shrinkToFit="false"/>
      <protection locked="true" hidden="false"/>
    </xf>
    <xf numFmtId="164" fontId="7" fillId="0" borderId="2" xfId="20" applyFont="tru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false">
      <alignment horizontal="center" vertical="center" textRotation="0" wrapText="false" indent="0" shrinkToFit="false"/>
      <protection locked="true" hidden="false"/>
    </xf>
    <xf numFmtId="165" fontId="0" fillId="0" borderId="2" xfId="0" applyFont="true" applyBorder="true" applyAlignment="false" applyProtection="false">
      <alignment horizontal="general" vertical="bottom" textRotation="0" wrapText="false" indent="0" shrinkToFit="false"/>
      <protection locked="true" hidden="false"/>
    </xf>
    <xf numFmtId="164" fontId="8" fillId="0" borderId="2" xfId="0" applyFont="true" applyBorder="true" applyAlignment="false" applyProtection="false">
      <alignment horizontal="general" vertical="bottom" textRotation="0" wrapText="false" indent="0" shrinkToFit="false"/>
      <protection locked="true" hidden="false"/>
    </xf>
    <xf numFmtId="164" fontId="7" fillId="0" borderId="2" xfId="20" applyFont="true" applyBorder="true" applyAlignment="true" applyProtection="true">
      <alignment horizontal="center" vertical="center" textRotation="0" wrapText="tru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4" fillId="2" borderId="2" xfId="0" applyFont="true" applyBorder="true" applyAlignment="true" applyProtection="false">
      <alignment horizontal="right" vertical="bottom" textRotation="0" wrapText="false" indent="0" shrinkToFit="false"/>
      <protection locked="true" hidden="false"/>
    </xf>
    <xf numFmtId="165" fontId="10" fillId="3" borderId="2" xfId="0" applyFont="true" applyBorder="true" applyAlignment="false" applyProtection="false">
      <alignment horizontal="general" vertical="bottom" textRotation="0" wrapText="false" indent="0" shrinkToFit="false"/>
      <protection locked="true" hidden="false"/>
    </xf>
    <xf numFmtId="165" fontId="4" fillId="2"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6" fontId="4" fillId="2" borderId="0" xfId="0" applyFont="true" applyBorder="true" applyAlignment="true" applyProtection="false">
      <alignment horizontal="center" vertical="center" textRotation="0" wrapText="false" indent="0" shrinkToFit="false"/>
      <protection locked="true" hidden="false"/>
    </xf>
    <xf numFmtId="164" fontId="4" fillId="2" borderId="2"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7" fontId="11" fillId="2" borderId="2" xfId="0" applyFont="true" applyBorder="true" applyAlignment="true" applyProtection="false">
      <alignment horizontal="center" vertical="bottom" textRotation="0" wrapText="false" indent="0" shrinkToFit="false"/>
      <protection locked="true" hidden="false"/>
    </xf>
    <xf numFmtId="168" fontId="11" fillId="2" borderId="2" xfId="0" applyFont="true" applyBorder="true" applyAlignment="true" applyProtection="false">
      <alignment horizontal="center" vertical="center" textRotation="0" wrapText="false" indent="0" shrinkToFit="false"/>
      <protection locked="true" hidden="false"/>
    </xf>
    <xf numFmtId="165" fontId="4"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4" fontId="6" fillId="0" borderId="2" xfId="0" applyFont="true" applyBorder="true" applyAlignment="false" applyProtection="false">
      <alignment horizontal="general" vertical="bottom" textRotation="0" wrapText="false" indent="0" shrinkToFit="false"/>
      <protection locked="true" hidden="false"/>
    </xf>
    <xf numFmtId="164" fontId="4" fillId="2" borderId="2" xfId="0" applyFont="true" applyBorder="true" applyAlignment="true" applyProtection="false">
      <alignment horizontal="center" vertical="center" textRotation="0" wrapText="false" indent="0" shrinkToFit="false"/>
      <protection locked="true" hidden="false"/>
    </xf>
    <xf numFmtId="165" fontId="0" fillId="2" borderId="2" xfId="0" applyFont="true" applyBorder="true" applyAlignment="false" applyProtection="false">
      <alignment horizontal="general" vertical="bottom" textRotation="0" wrapText="false" indent="0" shrinkToFit="false"/>
      <protection locked="true" hidden="false"/>
    </xf>
    <xf numFmtId="164" fontId="15" fillId="4" borderId="0"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center" vertical="bottom" textRotation="0" wrapText="false" indent="0" shrinkToFit="false"/>
      <protection locked="true" hidden="false"/>
    </xf>
    <xf numFmtId="164" fontId="16" fillId="0" borderId="2" xfId="0" applyFont="true" applyBorder="true" applyAlignment="true" applyProtection="false">
      <alignment horizontal="left" vertical="bottom" textRotation="0" wrapText="false" indent="0" shrinkToFit="false"/>
      <protection locked="true" hidden="false"/>
    </xf>
    <xf numFmtId="164" fontId="16" fillId="0" borderId="2" xfId="0" applyFont="true" applyBorder="true" applyAlignment="true" applyProtection="false">
      <alignment horizontal="center" vertical="bottom" textRotation="0" wrapText="false" indent="0" shrinkToFit="false"/>
      <protection locked="true" hidden="false"/>
    </xf>
    <xf numFmtId="169" fontId="16" fillId="0" borderId="2" xfId="0" applyFont="true" applyBorder="true" applyAlignment="true" applyProtection="false">
      <alignment horizontal="center" vertical="bottom" textRotation="0" wrapText="false" indent="0" shrinkToFit="false"/>
      <protection locked="true" hidden="false"/>
    </xf>
    <xf numFmtId="170" fontId="16" fillId="0" borderId="2"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false" applyAlignment="true" applyProtection="false">
      <alignment horizontal="left" vertical="bottom" textRotation="0" wrapText="false" indent="0" shrinkToFit="false"/>
      <protection locked="true" hidden="false"/>
    </xf>
    <xf numFmtId="164" fontId="15" fillId="0" borderId="0"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false" applyAlignment="true" applyProtection="false">
      <alignment horizontal="center" vertical="bottom" textRotation="0" wrapText="false" indent="0" shrinkToFit="false"/>
      <protection locked="true" hidden="false"/>
    </xf>
    <xf numFmtId="164" fontId="16" fillId="2" borderId="2" xfId="0" applyFont="true" applyBorder="true" applyAlignment="true" applyProtection="false">
      <alignment horizontal="center" vertical="center" textRotation="0" wrapText="false" indent="0" shrinkToFit="false"/>
      <protection locked="true" hidden="false"/>
    </xf>
    <xf numFmtId="164" fontId="16" fillId="2" borderId="2" xfId="0" applyFont="true" applyBorder="true" applyAlignment="true" applyProtection="false">
      <alignment horizontal="center" vertical="center" textRotation="0" wrapText="true" indent="0" shrinkToFit="false"/>
      <protection locked="true" hidden="false"/>
    </xf>
    <xf numFmtId="164" fontId="17"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false">
      <alignment horizontal="center" vertical="center" textRotation="0" wrapText="false" indent="0" shrinkToFit="false"/>
      <protection locked="true" hidden="false"/>
    </xf>
    <xf numFmtId="164" fontId="15" fillId="2" borderId="2"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true" applyProtection="false">
      <alignment horizontal="center" vertical="bottom" textRotation="0" wrapText="false" indent="0" shrinkToFit="false"/>
      <protection locked="true" hidden="false"/>
    </xf>
    <xf numFmtId="171" fontId="16" fillId="5" borderId="2" xfId="0" applyFont="true" applyBorder="true" applyAlignment="true" applyProtection="false">
      <alignment horizontal="center" vertical="bottom" textRotation="0" wrapText="false" indent="0" shrinkToFit="false"/>
      <protection locked="true" hidden="false"/>
    </xf>
    <xf numFmtId="164" fontId="7" fillId="0" borderId="0" xfId="20" applyFont="true" applyBorder="true" applyAlignment="true" applyProtection="true">
      <alignment horizontal="general" vertical="bottom" textRotation="0" wrapText="false" indent="0" shrinkToFit="false"/>
      <protection locked="true" hidden="false"/>
    </xf>
    <xf numFmtId="172" fontId="16" fillId="0" borderId="2" xfId="0" applyFont="true" applyBorder="true" applyAlignment="true" applyProtection="false">
      <alignment horizontal="center" vertical="bottom" textRotation="0" wrapText="false" indent="0" shrinkToFit="false"/>
      <protection locked="true" hidden="false"/>
    </xf>
    <xf numFmtId="164" fontId="15" fillId="2" borderId="2" xfId="0" applyFont="true" applyBorder="true" applyAlignment="true" applyProtection="false">
      <alignment horizontal="left" vertical="bottom" textRotation="0" wrapText="false" indent="0" shrinkToFit="false"/>
      <protection locked="true" hidden="false"/>
    </xf>
    <xf numFmtId="164" fontId="18" fillId="3" borderId="2" xfId="0" applyFont="true" applyBorder="true" applyAlignment="true" applyProtection="false">
      <alignment horizontal="center" vertical="bottom" textRotation="0" wrapText="false" indent="0" shrinkToFit="false"/>
      <protection locked="true" hidden="false"/>
    </xf>
    <xf numFmtId="164" fontId="15" fillId="0" borderId="2" xfId="0" applyFont="true" applyBorder="true" applyAlignment="true" applyProtection="false">
      <alignment horizontal="center" vertical="bottom" textRotation="0" wrapText="false" indent="0" shrinkToFit="false"/>
      <protection locked="true" hidden="false"/>
    </xf>
    <xf numFmtId="164" fontId="16" fillId="0" borderId="2" xfId="0" applyFont="true" applyBorder="true" applyAlignment="false" applyProtection="false">
      <alignment horizontal="general" vertical="bottom" textRotation="0" wrapText="false" indent="0" shrinkToFit="false"/>
      <protection locked="true" hidden="false"/>
    </xf>
    <xf numFmtId="173" fontId="16" fillId="0" borderId="2" xfId="0" applyFont="true" applyBorder="true" applyAlignment="false" applyProtection="false">
      <alignment horizontal="general" vertical="bottom" textRotation="0" wrapText="false" indent="0" shrinkToFit="false"/>
      <protection locked="true" hidden="false"/>
    </xf>
    <xf numFmtId="174" fontId="0" fillId="0" borderId="4" xfId="17" applyFont="true" applyBorder="true" applyAlignment="true" applyProtection="true">
      <alignment horizontal="center" vertical="bottom" textRotation="0" wrapText="false" indent="0" shrinkToFit="false"/>
      <protection locked="true" hidden="false"/>
    </xf>
    <xf numFmtId="164" fontId="16" fillId="0" borderId="2" xfId="0" applyFont="true" applyBorder="true" applyAlignment="true" applyProtection="false">
      <alignment horizontal="left" vertical="bottom" textRotation="0" wrapText="true" indent="0" shrinkToFit="false"/>
      <protection locked="true" hidden="false"/>
    </xf>
    <xf numFmtId="168" fontId="16" fillId="0" borderId="2"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75" fontId="16" fillId="0" borderId="2"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true" applyProtection="false">
      <alignment horizontal="left" vertical="bottom" textRotation="0" wrapText="false" indent="0" shrinkToFit="false"/>
      <protection locked="true" hidden="false"/>
    </xf>
    <xf numFmtId="173" fontId="15" fillId="2" borderId="2" xfId="0" applyFont="true" applyBorder="true" applyAlignment="false" applyProtection="false">
      <alignment horizontal="general" vertical="bottom" textRotation="0" wrapText="false" indent="0" shrinkToFit="false"/>
      <protection locked="true" hidden="false"/>
    </xf>
    <xf numFmtId="176" fontId="16"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true" applyAlignment="true" applyProtection="false">
      <alignment horizontal="left" vertical="bottom" textRotation="0" wrapText="false" indent="0" shrinkToFit="false"/>
      <protection locked="true" hidden="false"/>
    </xf>
    <xf numFmtId="164" fontId="15" fillId="0" borderId="0" xfId="0" applyFont="true" applyBorder="false" applyAlignment="true" applyProtection="false">
      <alignment horizontal="center" vertical="bottom" textRotation="0" wrapText="false" indent="0" shrinkToFit="false"/>
      <protection locked="true" hidden="false"/>
    </xf>
    <xf numFmtId="177" fontId="15"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false" applyAlignment="true" applyProtection="false">
      <alignment horizontal="left" vertical="bottom" textRotation="0" wrapText="false" indent="0" shrinkToFit="false"/>
      <protection locked="true" hidden="false"/>
    </xf>
    <xf numFmtId="168" fontId="16" fillId="0" borderId="2" xfId="0" applyFont="true" applyBorder="true" applyAlignment="true" applyProtection="false">
      <alignment horizontal="center" vertical="center" textRotation="0" wrapText="false" indent="0" shrinkToFit="false"/>
      <protection locked="true" hidden="false"/>
    </xf>
    <xf numFmtId="173" fontId="16" fillId="0" borderId="2" xfId="0" applyFont="true" applyBorder="true" applyAlignment="true" applyProtection="false">
      <alignment horizontal="general" vertical="center" textRotation="0" wrapText="false" indent="0" shrinkToFit="false"/>
      <protection locked="true" hidden="false"/>
    </xf>
    <xf numFmtId="168" fontId="16" fillId="0" borderId="0" xfId="0" applyFont="true" applyBorder="false" applyAlignment="false" applyProtection="false">
      <alignment horizontal="general" vertical="bottom" textRotation="0" wrapText="false" indent="0" shrinkToFit="false"/>
      <protection locked="true" hidden="false"/>
    </xf>
    <xf numFmtId="178" fontId="16" fillId="0" borderId="2" xfId="0" applyFont="true" applyBorder="true" applyAlignment="true" applyProtection="false">
      <alignment horizontal="center" vertical="center" textRotation="0" wrapText="false" indent="0" shrinkToFit="false"/>
      <protection locked="true" hidden="false"/>
    </xf>
    <xf numFmtId="178" fontId="16" fillId="0" borderId="0" xfId="0" applyFont="true" applyBorder="false" applyAlignment="false" applyProtection="false">
      <alignment horizontal="general" vertical="bottom" textRotation="0" wrapText="false" indent="0" shrinkToFit="false"/>
      <protection locked="true" hidden="false"/>
    </xf>
    <xf numFmtId="168" fontId="16" fillId="0" borderId="0" xfId="19" applyFont="true" applyBorder="true" applyAlignment="true" applyProtection="true">
      <alignment horizontal="general" vertical="bottom" textRotation="0" wrapText="false" indent="0" shrinkToFit="false"/>
      <protection locked="true" hidden="false"/>
    </xf>
    <xf numFmtId="164" fontId="15" fillId="0" borderId="2" xfId="0" applyFont="true" applyBorder="true" applyAlignment="true" applyProtection="false">
      <alignment horizontal="left" vertical="bottom" textRotation="0" wrapText="false" indent="0" shrinkToFit="false"/>
      <protection locked="true" hidden="false"/>
    </xf>
    <xf numFmtId="168" fontId="15" fillId="0" borderId="2" xfId="0" applyFont="true" applyBorder="true" applyAlignment="true" applyProtection="false">
      <alignment horizontal="center" vertical="center" textRotation="0" wrapText="false" indent="0" shrinkToFit="false"/>
      <protection locked="true" hidden="false"/>
    </xf>
    <xf numFmtId="179" fontId="15" fillId="0" borderId="2" xfId="0" applyFont="true" applyBorder="true" applyAlignment="true" applyProtection="false">
      <alignment horizontal="general" vertical="center" textRotation="0" wrapText="false" indent="0" shrinkToFit="false"/>
      <protection locked="true" hidden="false"/>
    </xf>
    <xf numFmtId="180" fontId="16" fillId="0" borderId="0" xfId="0" applyFont="true" applyBorder="false" applyAlignment="false" applyProtection="false">
      <alignment horizontal="general" vertical="bottom" textRotation="0" wrapText="false" indent="0" shrinkToFit="false"/>
      <protection locked="true" hidden="false"/>
    </xf>
    <xf numFmtId="179" fontId="16" fillId="0" borderId="2" xfId="0" applyFont="true" applyBorder="true" applyAlignment="true" applyProtection="false">
      <alignment horizontal="general" vertical="center" textRotation="0" wrapText="false" indent="0" shrinkToFit="false"/>
      <protection locked="true" hidden="false"/>
    </xf>
    <xf numFmtId="165" fontId="16" fillId="0" borderId="0" xfId="0" applyFont="true" applyBorder="false" applyAlignment="false" applyProtection="false">
      <alignment horizontal="general" vertical="bottom" textRotation="0" wrapText="false" indent="0" shrinkToFit="false"/>
      <protection locked="true" hidden="false"/>
    </xf>
    <xf numFmtId="176" fontId="15" fillId="0" borderId="0" xfId="0" applyFont="true" applyBorder="false" applyAlignment="false" applyProtection="false">
      <alignment horizontal="general" vertical="bottom" textRotation="0" wrapText="false" indent="0" shrinkToFit="false"/>
      <protection locked="true" hidden="false"/>
    </xf>
    <xf numFmtId="173" fontId="15" fillId="2" borderId="2" xfId="0" applyFont="true" applyBorder="true" applyAlignment="true" applyProtection="false">
      <alignment horizontal="general" vertical="center" textRotation="0" wrapText="false" indent="0" shrinkToFit="false"/>
      <protection locked="true" hidden="false"/>
    </xf>
    <xf numFmtId="164" fontId="19" fillId="0" borderId="0" xfId="0" applyFont="true" applyBorder="true" applyAlignment="true" applyProtection="false">
      <alignment horizontal="left" vertical="bottom" textRotation="0" wrapText="true" indent="0" shrinkToFit="false"/>
      <protection locked="true" hidden="false"/>
    </xf>
    <xf numFmtId="164" fontId="19" fillId="0" borderId="0" xfId="0" applyFont="true" applyBorder="true" applyAlignment="true" applyProtection="false">
      <alignment horizontal="general" vertical="center" textRotation="0" wrapText="true" indent="0" shrinkToFit="false"/>
      <protection locked="true" hidden="false"/>
    </xf>
    <xf numFmtId="164" fontId="15" fillId="5" borderId="3" xfId="0" applyFont="true" applyBorder="true" applyAlignment="true" applyProtection="false">
      <alignment horizontal="center" vertical="bottom" textRotation="0" wrapText="false" indent="0" shrinkToFit="false"/>
      <protection locked="true" hidden="false"/>
    </xf>
    <xf numFmtId="164" fontId="15" fillId="2" borderId="2" xfId="0" applyFont="true" applyBorder="true" applyAlignment="true" applyProtection="false">
      <alignment horizontal="general" vertical="center" textRotation="0" wrapText="false" indent="0" shrinkToFit="false"/>
      <protection locked="true" hidden="false"/>
    </xf>
    <xf numFmtId="164" fontId="15" fillId="2" borderId="2" xfId="0" applyFont="true" applyBorder="true" applyAlignment="true" applyProtection="false">
      <alignment horizontal="left" vertical="center" textRotation="0" wrapText="true" indent="0" shrinkToFit="false"/>
      <protection locked="true" hidden="false"/>
    </xf>
    <xf numFmtId="164" fontId="15" fillId="2" borderId="2" xfId="0" applyFont="true" applyBorder="true" applyAlignment="true" applyProtection="false">
      <alignment horizontal="center" vertical="center" textRotation="0" wrapText="false" indent="0" shrinkToFit="false"/>
      <protection locked="true" hidden="false"/>
    </xf>
    <xf numFmtId="164" fontId="16" fillId="0" borderId="5" xfId="0" applyFont="true" applyBorder="true" applyAlignment="true" applyProtection="false">
      <alignment horizontal="left" vertical="bottom" textRotation="0" wrapText="false" indent="0" shrinkToFit="false"/>
      <protection locked="true" hidden="false"/>
    </xf>
    <xf numFmtId="168" fontId="16" fillId="0" borderId="5" xfId="0" applyFont="true" applyBorder="true" applyAlignment="true" applyProtection="false">
      <alignment horizontal="center" vertical="bottom" textRotation="0" wrapText="false" indent="0" shrinkToFit="false"/>
      <protection locked="true" hidden="false"/>
    </xf>
    <xf numFmtId="173" fontId="16" fillId="0" borderId="5" xfId="0" applyFont="true" applyBorder="true" applyAlignment="false" applyProtection="false">
      <alignment horizontal="general" vertical="bottom" textRotation="0" wrapText="false" indent="0" shrinkToFit="false"/>
      <protection locked="true" hidden="false"/>
    </xf>
    <xf numFmtId="168" fontId="15" fillId="2" borderId="2" xfId="0" applyFont="true" applyBorder="true" applyAlignment="true" applyProtection="false">
      <alignment horizontal="center" vertical="bottom" textRotation="0" wrapText="false" indent="0" shrinkToFit="false"/>
      <protection locked="true" hidden="false"/>
    </xf>
    <xf numFmtId="164" fontId="15" fillId="2" borderId="2" xfId="0" applyFont="true" applyBorder="true" applyAlignment="false" applyProtection="false">
      <alignment horizontal="general" vertical="bottom" textRotation="0" wrapText="false" indent="0" shrinkToFit="false"/>
      <protection locked="true" hidden="false"/>
    </xf>
    <xf numFmtId="165" fontId="16" fillId="0" borderId="2" xfId="0" applyFont="true" applyBorder="true" applyAlignment="true" applyProtection="false">
      <alignment horizontal="center" vertical="bottom" textRotation="0" wrapText="false" indent="0" shrinkToFit="false"/>
      <protection locked="true" hidden="false"/>
    </xf>
    <xf numFmtId="164" fontId="21" fillId="0" borderId="2" xfId="0" applyFont="true" applyBorder="true" applyAlignment="false" applyProtection="false">
      <alignment horizontal="general" vertical="bottom" textRotation="0" wrapText="false" indent="0" shrinkToFit="false"/>
      <protection locked="true" hidden="false"/>
    </xf>
    <xf numFmtId="164" fontId="18" fillId="0" borderId="2"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5" fillId="5" borderId="6" xfId="0" applyFont="true" applyBorder="true" applyAlignment="true" applyProtection="false">
      <alignment horizontal="center" vertical="bottom" textRotation="0" wrapText="false" indent="0" shrinkToFit="false"/>
      <protection locked="true" hidden="false"/>
    </xf>
    <xf numFmtId="178" fontId="16" fillId="0" borderId="2" xfId="0" applyFont="true" applyBorder="true" applyAlignment="true" applyProtection="false">
      <alignment horizontal="center" vertical="bottom" textRotation="0" wrapText="false" indent="0" shrinkToFit="false"/>
      <protection locked="true" hidden="false"/>
    </xf>
    <xf numFmtId="164" fontId="23" fillId="0" borderId="2" xfId="0" applyFont="true" applyBorder="true" applyAlignment="true" applyProtection="false">
      <alignment horizontal="left" vertical="bottom" textRotation="0" wrapText="false" indent="0" shrinkToFit="false"/>
      <protection locked="true" hidden="false"/>
    </xf>
    <xf numFmtId="167" fontId="1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5" fillId="0" borderId="7" xfId="0" applyFont="true" applyBorder="true" applyAlignment="true" applyProtection="false">
      <alignment horizontal="center" vertical="bottom" textRotation="0" wrapText="false" indent="0" shrinkToFit="false"/>
      <protection locked="true" hidden="false"/>
    </xf>
    <xf numFmtId="164" fontId="16" fillId="0" borderId="8" xfId="0" applyFont="true" applyBorder="true" applyAlignment="true" applyProtection="false">
      <alignment horizontal="left" vertical="bottom" textRotation="0" wrapText="false" indent="0" shrinkToFit="false"/>
      <protection locked="true" hidden="false"/>
    </xf>
    <xf numFmtId="168" fontId="15" fillId="0" borderId="2" xfId="0" applyFont="true" applyBorder="true" applyAlignment="true" applyProtection="false">
      <alignment horizontal="center" vertical="bottom" textRotation="0" wrapText="false" indent="0" shrinkToFit="false"/>
      <protection locked="true" hidden="false"/>
    </xf>
    <xf numFmtId="179" fontId="15" fillId="0" borderId="2" xfId="0" applyFont="true" applyBorder="true" applyAlignment="false" applyProtection="false">
      <alignment horizontal="general" vertical="bottom" textRotation="0" wrapText="false" indent="0" shrinkToFit="false"/>
      <protection locked="true" hidden="false"/>
    </xf>
    <xf numFmtId="179" fontId="16" fillId="0" borderId="2" xfId="0" applyFont="true" applyBorder="true" applyAlignment="false" applyProtection="false">
      <alignment horizontal="general" vertical="bottom" textRotation="0" wrapText="false" indent="0" shrinkToFit="false"/>
      <protection locked="true" hidden="false"/>
    </xf>
    <xf numFmtId="164" fontId="19" fillId="0" borderId="0" xfId="0" applyFont="true" applyBorder="true" applyAlignment="true" applyProtection="false">
      <alignment horizontal="left" vertical="top" textRotation="0" wrapText="true" indent="0" shrinkToFit="false"/>
      <protection locked="true" hidden="false"/>
    </xf>
    <xf numFmtId="168" fontId="15" fillId="0" borderId="0" xfId="0" applyFont="true" applyBorder="false" applyAlignment="true" applyProtection="false">
      <alignment horizontal="center" vertical="bottom" textRotation="0" wrapText="false" indent="0" shrinkToFit="false"/>
      <protection locked="true" hidden="false"/>
    </xf>
    <xf numFmtId="173" fontId="15" fillId="0" borderId="0" xfId="0" applyFont="true" applyBorder="false" applyAlignment="false" applyProtection="false">
      <alignment horizontal="general" vertical="bottom" textRotation="0" wrapText="false" indent="0" shrinkToFit="false"/>
      <protection locked="true" hidden="false"/>
    </xf>
    <xf numFmtId="176" fontId="17" fillId="0" borderId="2" xfId="0" applyFont="true" applyBorder="true" applyAlignment="true" applyProtection="false">
      <alignment horizontal="center" vertical="bottom" textRotation="0" wrapText="false" indent="0" shrinkToFit="false"/>
      <protection locked="true" hidden="false"/>
    </xf>
    <xf numFmtId="164" fontId="15" fillId="5" borderId="9"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true" applyProtection="false">
      <alignment horizontal="left" vertical="bottom" textRotation="0" wrapText="false" indent="0" shrinkToFit="false"/>
      <protection locked="true" hidden="false"/>
    </xf>
    <xf numFmtId="164" fontId="15" fillId="5" borderId="10" xfId="0" applyFont="true" applyBorder="true" applyAlignment="true" applyProtection="false">
      <alignment horizontal="center" vertical="bottom" textRotation="0" wrapText="false" indent="0" shrinkToFit="false"/>
      <protection locked="true" hidden="false"/>
    </xf>
    <xf numFmtId="164" fontId="15" fillId="5" borderId="2" xfId="0" applyFont="true" applyBorder="true" applyAlignment="true" applyProtection="false">
      <alignment horizontal="center" vertical="bottom" textRotation="0" wrapText="false" indent="0" shrinkToFit="false"/>
      <protection locked="true" hidden="false"/>
    </xf>
    <xf numFmtId="164" fontId="19" fillId="0" borderId="9" xfId="0" applyFont="true" applyBorder="true" applyAlignment="true" applyProtection="false">
      <alignment horizontal="left" vertical="top" textRotation="0" wrapText="true" indent="0" shrinkToFit="false"/>
      <protection locked="true" hidden="false"/>
    </xf>
    <xf numFmtId="177" fontId="16" fillId="2" borderId="1"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true" applyAlignment="false" applyProtection="false">
      <alignment horizontal="general" vertical="bottom" textRotation="0" wrapText="false" indent="0" shrinkToFit="false"/>
      <protection locked="true" hidden="false"/>
    </xf>
    <xf numFmtId="168" fontId="16" fillId="0" borderId="7" xfId="0" applyFont="true" applyBorder="true" applyAlignment="true" applyProtection="false">
      <alignment horizontal="center" vertical="bottom" textRotation="0" wrapText="false" indent="0" shrinkToFit="false"/>
      <protection locked="true" hidden="false"/>
    </xf>
    <xf numFmtId="176" fontId="16" fillId="0" borderId="0" xfId="0" applyFont="true" applyBorder="true" applyAlignment="false" applyProtection="false">
      <alignment horizontal="general" vertical="bottom" textRotation="0" wrapText="false" indent="0" shrinkToFit="false"/>
      <protection locked="true" hidden="false"/>
    </xf>
    <xf numFmtId="173" fontId="15" fillId="2" borderId="11" xfId="0" applyFont="true" applyBorder="true" applyAlignment="false" applyProtection="false">
      <alignment horizontal="general" vertical="bottom" textRotation="0" wrapText="false" indent="0" shrinkToFit="false"/>
      <protection locked="true" hidden="false"/>
    </xf>
    <xf numFmtId="173" fontId="15" fillId="0" borderId="2" xfId="0" applyFont="true" applyBorder="true" applyAlignment="false" applyProtection="false">
      <alignment horizontal="general" vertical="bottom" textRotation="0" wrapText="false" indent="0" shrinkToFit="false"/>
      <protection locked="true" hidden="false"/>
    </xf>
    <xf numFmtId="177" fontId="16" fillId="0" borderId="0" xfId="0" applyFont="true" applyBorder="false" applyAlignment="false" applyProtection="false">
      <alignment horizontal="general" vertical="bottom" textRotation="0" wrapText="false" indent="0" shrinkToFit="false"/>
      <protection locked="true" hidden="false"/>
    </xf>
    <xf numFmtId="164" fontId="15" fillId="0" borderId="12" xfId="0" applyFont="true" applyBorder="true" applyAlignment="true" applyProtection="false">
      <alignment horizontal="center" vertical="bottom" textRotation="0" wrapText="true" indent="0" shrinkToFit="false"/>
      <protection locked="true" hidden="false"/>
    </xf>
    <xf numFmtId="164" fontId="15" fillId="0" borderId="12" xfId="0" applyFont="true" applyBorder="true" applyAlignment="true" applyProtection="false">
      <alignment horizontal="center" vertical="bottom" textRotation="0" wrapText="false" indent="0" shrinkToFit="false"/>
      <protection locked="true" hidden="false"/>
    </xf>
    <xf numFmtId="164" fontId="16" fillId="0" borderId="11" xfId="0" applyFont="true" applyBorder="true" applyAlignment="true" applyProtection="false">
      <alignment horizontal="center" vertical="bottom" textRotation="0" wrapText="false" indent="0" shrinkToFit="false"/>
      <protection locked="true" hidden="false"/>
    </xf>
    <xf numFmtId="164" fontId="16" fillId="0" borderId="13" xfId="0" applyFont="true" applyBorder="true" applyAlignment="false" applyProtection="false">
      <alignment horizontal="general" vertical="bottom" textRotation="0" wrapText="false" indent="0" shrinkToFit="false"/>
      <protection locked="true" hidden="false"/>
    </xf>
    <xf numFmtId="177" fontId="16" fillId="0" borderId="14" xfId="0" applyFont="true" applyBorder="true" applyAlignment="false" applyProtection="false">
      <alignment horizontal="general" vertical="bottom" textRotation="0" wrapText="false" indent="0" shrinkToFit="false"/>
      <protection locked="true" hidden="false"/>
    </xf>
    <xf numFmtId="164" fontId="16" fillId="0" borderId="15" xfId="0" applyFont="true" applyBorder="true" applyAlignment="false" applyProtection="false">
      <alignment horizontal="general" vertical="bottom" textRotation="0" wrapText="false" indent="0" shrinkToFit="false"/>
      <protection locked="true" hidden="false"/>
    </xf>
    <xf numFmtId="177" fontId="16" fillId="0" borderId="16" xfId="0" applyFont="true" applyBorder="true" applyAlignment="false" applyProtection="false">
      <alignment horizontal="general" vertical="bottom" textRotation="0" wrapText="false" indent="0" shrinkToFit="false"/>
      <protection locked="true" hidden="false"/>
    </xf>
    <xf numFmtId="164" fontId="15" fillId="0" borderId="17" xfId="0" applyFont="true" applyBorder="true" applyAlignment="true" applyProtection="false">
      <alignment horizontal="center" vertical="bottom" textRotation="0" wrapText="false" indent="0" shrinkToFit="false"/>
      <protection locked="true" hidden="false"/>
    </xf>
    <xf numFmtId="164" fontId="15" fillId="0" borderId="15" xfId="0" applyFont="true" applyBorder="true" applyAlignment="false" applyProtection="false">
      <alignment horizontal="general" vertical="bottom" textRotation="0" wrapText="false" indent="0" shrinkToFit="false"/>
      <protection locked="true" hidden="false"/>
    </xf>
    <xf numFmtId="164" fontId="15" fillId="0" borderId="18" xfId="0" applyFont="true" applyBorder="true" applyAlignment="true" applyProtection="false">
      <alignment horizontal="center" vertical="bottom" textRotation="0" wrapText="false" indent="0" shrinkToFit="false"/>
      <protection locked="true" hidden="false"/>
    </xf>
    <xf numFmtId="164" fontId="16" fillId="0" borderId="19" xfId="0" applyFont="true" applyBorder="true" applyAlignment="false" applyProtection="false">
      <alignment horizontal="general" vertical="bottom" textRotation="0" wrapText="false" indent="0" shrinkToFit="false"/>
      <protection locked="true" hidden="false"/>
    </xf>
    <xf numFmtId="177" fontId="16" fillId="0" borderId="20" xfId="0" applyFont="true" applyBorder="true" applyAlignment="false" applyProtection="false">
      <alignment horizontal="general" vertical="bottom" textRotation="0" wrapText="false" indent="0" shrinkToFit="false"/>
      <protection locked="true" hidden="false"/>
    </xf>
    <xf numFmtId="164" fontId="15" fillId="0" borderId="21" xfId="0" applyFont="true" applyBorder="true" applyAlignment="true" applyProtection="false">
      <alignment horizontal="center" vertical="bottom" textRotation="0" wrapText="false" indent="0" shrinkToFit="false"/>
      <protection locked="true" hidden="false"/>
    </xf>
    <xf numFmtId="177" fontId="15" fillId="0" borderId="22" xfId="0" applyFont="true" applyBorder="true" applyAlignment="false" applyProtection="false">
      <alignment horizontal="general" vertical="bottom" textRotation="0" wrapText="false" indent="0" shrinkToFit="false"/>
      <protection locked="true" hidden="false"/>
    </xf>
    <xf numFmtId="164" fontId="16" fillId="0" borderId="23" xfId="0" applyFont="true" applyBorder="true" applyAlignment="true" applyProtection="false">
      <alignment horizontal="center" vertical="bottom" textRotation="0" wrapText="false" indent="0" shrinkToFit="false"/>
      <protection locked="true" hidden="false"/>
    </xf>
    <xf numFmtId="164" fontId="15" fillId="0" borderId="22" xfId="0" applyFont="true" applyBorder="true" applyAlignment="true" applyProtection="false">
      <alignment horizontal="left" vertical="bottom" textRotation="0" wrapText="false" indent="0" shrinkToFit="false"/>
      <protection locked="true" hidden="false"/>
    </xf>
    <xf numFmtId="164" fontId="16" fillId="0" borderId="24" xfId="0" applyFont="true" applyBorder="true" applyAlignment="true" applyProtection="false">
      <alignment horizontal="center" vertical="bottom" textRotation="0" wrapText="false" indent="0" shrinkToFit="false"/>
      <protection locked="true" hidden="false"/>
    </xf>
    <xf numFmtId="164" fontId="16" fillId="0" borderId="25" xfId="0" applyFont="true" applyBorder="true" applyAlignment="true" applyProtection="false">
      <alignment horizontal="left" vertical="bottom" textRotation="0" wrapText="false" indent="0" shrinkToFit="false"/>
      <protection locked="true" hidden="false"/>
    </xf>
    <xf numFmtId="177" fontId="16" fillId="0" borderId="26" xfId="0" applyFont="true" applyBorder="true" applyAlignment="false" applyProtection="false">
      <alignment horizontal="general" vertical="bottom" textRotation="0" wrapText="false" indent="0" shrinkToFit="false"/>
      <protection locked="true" hidden="false"/>
    </xf>
    <xf numFmtId="164" fontId="16" fillId="0" borderId="17" xfId="0" applyFont="true" applyBorder="true" applyAlignment="true" applyProtection="false">
      <alignment horizontal="center" vertical="bottom" textRotation="0" wrapText="false" indent="0" shrinkToFit="false"/>
      <protection locked="true" hidden="false"/>
    </xf>
    <xf numFmtId="177" fontId="16" fillId="0" borderId="27" xfId="0" applyFont="true" applyBorder="true" applyAlignment="false" applyProtection="false">
      <alignment horizontal="general" vertical="bottom" textRotation="0" wrapText="false" indent="0" shrinkToFit="false"/>
      <protection locked="true" hidden="false"/>
    </xf>
    <xf numFmtId="164" fontId="16" fillId="0" borderId="28" xfId="0" applyFont="true" applyBorder="true" applyAlignment="true" applyProtection="false">
      <alignment horizontal="left" vertical="bottom" textRotation="0" wrapText="false" indent="0" shrinkToFit="false"/>
      <protection locked="true" hidden="false"/>
    </xf>
    <xf numFmtId="164" fontId="17" fillId="5" borderId="2" xfId="0" applyFont="true" applyBorder="true" applyAlignment="true" applyProtection="false">
      <alignment horizontal="center" vertical="bottom" textRotation="0" wrapText="false" indent="0" shrinkToFit="false"/>
      <protection locked="true" hidden="false"/>
    </xf>
    <xf numFmtId="164" fontId="16" fillId="5" borderId="2" xfId="0" applyFont="true" applyBorder="true" applyAlignment="true" applyProtection="false">
      <alignment horizontal="center" vertical="bottom" textRotation="0" wrapText="false" indent="0" shrinkToFit="false"/>
      <protection locked="true" hidden="false"/>
    </xf>
    <xf numFmtId="174" fontId="16" fillId="0" borderId="0" xfId="17" applyFont="true" applyBorder="true" applyAlignment="true" applyProtection="true">
      <alignment horizontal="general" vertical="bottom" textRotation="0" wrapText="false" indent="0" shrinkToFit="false"/>
      <protection locked="true" hidden="false"/>
    </xf>
    <xf numFmtId="172" fontId="17" fillId="0" borderId="2" xfId="0" applyFont="true" applyBorder="true" applyAlignment="true" applyProtection="false">
      <alignment horizontal="center" vertical="bottom" textRotation="0" wrapText="false" indent="0" shrinkToFit="false"/>
      <protection locked="true" hidden="false"/>
    </xf>
    <xf numFmtId="164" fontId="15" fillId="2" borderId="7" xfId="0" applyFont="true" applyBorder="true" applyAlignment="true" applyProtection="false">
      <alignment horizontal="center" vertical="bottom" textRotation="0" wrapText="false" indent="0" shrinkToFit="false"/>
      <protection locked="true" hidden="false"/>
    </xf>
    <xf numFmtId="173" fontId="16" fillId="0" borderId="11" xfId="0" applyFont="true" applyBorder="true" applyAlignment="false" applyProtection="false">
      <alignment horizontal="general" vertical="bottom" textRotation="0" wrapText="false" indent="0" shrinkToFit="false"/>
      <protection locked="true" hidden="false"/>
    </xf>
    <xf numFmtId="168" fontId="16" fillId="5" borderId="2" xfId="0" applyFont="true" applyBorder="true" applyAlignment="true" applyProtection="false">
      <alignment horizontal="center" vertical="bottom" textRotation="0" wrapText="false" indent="0" shrinkToFit="false"/>
      <protection locked="true" hidden="false"/>
    </xf>
    <xf numFmtId="175" fontId="16" fillId="5" borderId="2"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false" applyProtection="false">
      <alignment horizontal="general" vertical="bottom" textRotation="0" wrapText="false" indent="0" shrinkToFit="false"/>
      <protection locked="true" hidden="false"/>
    </xf>
    <xf numFmtId="165" fontId="17" fillId="0" borderId="2" xfId="0" applyFont="true" applyBorder="true" applyAlignment="true" applyProtection="false">
      <alignment horizontal="center" vertical="bottom" textRotation="0" wrapText="false" indent="0" shrinkToFit="false"/>
      <protection locked="true" hidden="false"/>
    </xf>
    <xf numFmtId="176" fontId="17" fillId="0" borderId="0" xfId="0" applyFont="true" applyBorder="false" applyAlignment="false" applyProtection="false">
      <alignment horizontal="general" vertical="bottom" textRotation="0" wrapText="false" indent="0" shrinkToFit="false"/>
      <protection locked="true" hidden="false"/>
    </xf>
    <xf numFmtId="177" fontId="16" fillId="2" borderId="2" xfId="0" applyFont="true" applyBorder="true" applyAlignment="true" applyProtection="false">
      <alignment horizontal="center" vertical="bottom" textRotation="0" wrapText="false" indent="0" shrinkToFit="false"/>
      <protection locked="true" hidden="false"/>
    </xf>
    <xf numFmtId="173" fontId="16" fillId="0" borderId="7" xfId="0" applyFont="true" applyBorder="true" applyAlignment="false" applyProtection="false">
      <alignment horizontal="general" vertical="bottom" textRotation="0" wrapText="false" indent="0" shrinkToFit="false"/>
      <protection locked="true" hidden="false"/>
    </xf>
    <xf numFmtId="164" fontId="16" fillId="0" borderId="29" xfId="0" applyFont="true" applyBorder="true" applyAlignment="false" applyProtection="false">
      <alignment horizontal="general" vertical="bottom" textRotation="0" wrapText="false" indent="0" shrinkToFit="false"/>
      <protection locked="true" hidden="false"/>
    </xf>
    <xf numFmtId="164" fontId="16" fillId="0" borderId="9" xfId="0" applyFont="true" applyBorder="true" applyAlignment="false" applyProtection="false">
      <alignment horizontal="general" vertical="bottom" textRotation="0" wrapText="false" indent="0" shrinkToFit="false"/>
      <protection locked="true" hidden="false"/>
    </xf>
    <xf numFmtId="173" fontId="16" fillId="0" borderId="29" xfId="0" applyFont="true" applyBorder="true" applyAlignment="false" applyProtection="false">
      <alignment horizontal="general" vertical="bottom" textRotation="0" wrapText="false" indent="0" shrinkToFit="false"/>
      <protection locked="true" hidden="false"/>
    </xf>
    <xf numFmtId="164" fontId="16" fillId="0" borderId="4" xfId="0" applyFont="true" applyBorder="true" applyAlignment="false" applyProtection="false">
      <alignment horizontal="general" vertical="bottom" textRotation="0" wrapText="false" indent="0" shrinkToFit="false"/>
      <protection locked="true" hidden="false"/>
    </xf>
    <xf numFmtId="164" fontId="15" fillId="2" borderId="7" xfId="0" applyFont="true" applyBorder="true" applyAlignment="true" applyProtection="false">
      <alignment horizontal="left" vertical="bottom" textRotation="0" wrapText="false" indent="0" shrinkToFit="false"/>
      <protection locked="true" hidden="false"/>
    </xf>
    <xf numFmtId="164" fontId="19" fillId="0" borderId="0" xfId="0" applyFont="true" applyBorder="false" applyAlignment="true" applyProtection="false">
      <alignment horizontal="left" vertical="bottom" textRotation="0" wrapText="true" indent="0" shrinkToFit="false"/>
      <protection locked="true" hidden="false"/>
    </xf>
    <xf numFmtId="171" fontId="16" fillId="0" borderId="2" xfId="0" applyFont="true" applyBorder="true" applyAlignment="true" applyProtection="false">
      <alignment horizontal="center" vertical="bottom" textRotation="0" wrapText="false" indent="0" shrinkToFit="false"/>
      <protection locked="true" hidden="false"/>
    </xf>
    <xf numFmtId="177" fontId="16" fillId="2" borderId="7" xfId="0" applyFont="true" applyBorder="true" applyAlignment="true" applyProtection="false">
      <alignment horizontal="center" vertical="bottom" textRotation="0" wrapText="false" indent="0" shrinkToFit="false"/>
      <protection locked="true" hidden="false"/>
    </xf>
    <xf numFmtId="164" fontId="23" fillId="0" borderId="2" xfId="0" applyFont="true" applyBorder="true" applyAlignment="true" applyProtection="false">
      <alignment horizontal="left" vertical="bottom" textRotation="0" wrapText="true" indent="0" shrinkToFit="false"/>
      <protection locked="true" hidden="false"/>
    </xf>
    <xf numFmtId="181" fontId="16" fillId="0" borderId="2" xfId="0" applyFont="true" applyBorder="true" applyAlignment="true" applyProtection="false">
      <alignment horizontal="center" vertical="bottom" textRotation="0" wrapText="false" indent="0" shrinkToFit="false"/>
      <protection locked="true" hidden="false"/>
    </xf>
    <xf numFmtId="165" fontId="21" fillId="0" borderId="2"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true" applyProtection="false">
      <alignment horizontal="general" vertical="bottom" textRotation="0" wrapText="false" indent="0" shrinkToFit="false"/>
      <protection locked="true" hidden="false"/>
    </xf>
    <xf numFmtId="164" fontId="8" fillId="0" borderId="3" xfId="0" applyFont="true" applyBorder="true" applyAlignment="true" applyProtection="false">
      <alignment horizontal="general" vertical="bottom" textRotation="0" wrapText="false" indent="0" shrinkToFit="false"/>
      <protection locked="true" hidden="false"/>
    </xf>
    <xf numFmtId="164" fontId="17" fillId="0" borderId="2" xfId="0" applyFont="true" applyBorder="true" applyAlignment="true" applyProtection="false">
      <alignment horizontal="center" vertical="bottom" textRotation="0" wrapText="false" indent="0" shrinkToFit="false"/>
      <protection locked="true" hidden="false"/>
    </xf>
    <xf numFmtId="164" fontId="18" fillId="2" borderId="2" xfId="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false" applyProtection="false">
      <alignment horizontal="general" vertical="bottom" textRotation="0" wrapText="false" indent="0" shrinkToFit="false"/>
      <protection locked="true" hidden="false"/>
    </xf>
    <xf numFmtId="164" fontId="18" fillId="2" borderId="2" xfId="0" applyFont="true" applyBorder="true" applyAlignment="true" applyProtection="false">
      <alignment horizontal="left" vertical="bottom" textRotation="0" wrapText="false" indent="0" shrinkToFit="false"/>
      <protection locked="true" hidden="false"/>
    </xf>
    <xf numFmtId="164" fontId="17" fillId="0" borderId="2" xfId="0" applyFont="true" applyBorder="true" applyAlignment="true" applyProtection="false">
      <alignment horizontal="left" vertical="bottom" textRotation="0" wrapText="tru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7" fillId="0" borderId="2" xfId="0" applyFont="true" applyBorder="true" applyAlignment="true" applyProtection="false">
      <alignment horizontal="center" vertical="bottom" textRotation="0" wrapText="true" indent="0" shrinkToFit="false"/>
      <protection locked="true" hidden="false"/>
    </xf>
    <xf numFmtId="164" fontId="4" fillId="2" borderId="2" xfId="0" applyFont="true" applyBorder="true" applyAlignment="true" applyProtection="false">
      <alignment horizontal="center" vertical="bottom" textRotation="0" wrapText="false" indent="0" shrinkToFit="false"/>
      <protection locked="true" hidden="false"/>
    </xf>
    <xf numFmtId="164" fontId="0" fillId="0" borderId="2" xfId="0" applyFont="true" applyBorder="true" applyAlignment="true" applyProtection="false">
      <alignment horizontal="center" vertical="bottom" textRotation="0" wrapText="false" indent="0" shrinkToFit="false"/>
      <protection locked="true" hidden="false"/>
    </xf>
    <xf numFmtId="164" fontId="4" fillId="2" borderId="2" xfId="0" applyFont="true" applyBorder="true" applyAlignment="false" applyProtection="false">
      <alignment horizontal="general" vertical="bottom" textRotation="0" wrapText="false" indent="0" shrinkToFit="false"/>
      <protection locked="true" hidden="false"/>
    </xf>
    <xf numFmtId="174" fontId="0" fillId="0" borderId="0" xfId="17" applyFont="true" applyBorder="true" applyAlignment="true" applyProtection="true">
      <alignment horizontal="general" vertical="bottom" textRotation="0" wrapText="false" indent="0" shrinkToFit="false"/>
      <protection locked="true" hidden="false"/>
    </xf>
    <xf numFmtId="164" fontId="27" fillId="6" borderId="3" xfId="0" applyFont="true" applyBorder="true" applyAlignment="true" applyProtection="false">
      <alignment horizontal="center" vertical="bottom" textRotation="0" wrapText="false" indent="0" shrinkToFit="false"/>
      <protection locked="true" hidden="false"/>
    </xf>
    <xf numFmtId="164" fontId="5" fillId="0" borderId="2"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left" vertical="top" textRotation="0" wrapText="true" indent="0" shrinkToFit="false"/>
      <protection locked="true" hidden="false"/>
    </xf>
    <xf numFmtId="174" fontId="0" fillId="0" borderId="2" xfId="17" applyFont="true" applyBorder="true" applyAlignment="true" applyProtection="true">
      <alignment horizontal="general" vertical="bottom" textRotation="0" wrapText="false" indent="0" shrinkToFit="false"/>
      <protection locked="true" hidden="false"/>
    </xf>
    <xf numFmtId="167" fontId="0" fillId="0" borderId="2" xfId="19" applyFont="true" applyBorder="true" applyAlignment="true" applyProtection="true">
      <alignment horizontal="general" vertical="bottom" textRotation="0" wrapText="false" indent="0" shrinkToFit="false"/>
      <protection locked="true" hidden="false"/>
    </xf>
    <xf numFmtId="164" fontId="27" fillId="7" borderId="4" xfId="0" applyFont="true" applyBorder="true" applyAlignment="true" applyProtection="false">
      <alignment horizontal="center" vertical="bottom" textRotation="0" wrapText="false" indent="0" shrinkToFit="false"/>
      <protection locked="true" hidden="false"/>
    </xf>
    <xf numFmtId="164" fontId="0" fillId="0" borderId="2" xfId="0" applyFont="true" applyBorder="true" applyAlignment="true" applyProtection="false">
      <alignment horizontal="right" vertical="bottom" textRotation="0" wrapText="false" indent="0" shrinkToFit="false"/>
      <protection locked="true" hidden="false"/>
    </xf>
    <xf numFmtId="164" fontId="6" fillId="0" borderId="2" xfId="0" applyFont="true" applyBorder="true" applyAlignment="true" applyProtection="false">
      <alignment horizontal="right" vertical="bottom" textRotation="0" wrapText="false" indent="0" shrinkToFit="false"/>
      <protection locked="true" hidden="false"/>
    </xf>
    <xf numFmtId="174" fontId="0" fillId="0" borderId="2" xfId="0" applyFont="false" applyBorder="true" applyAlignment="false" applyProtection="false">
      <alignment horizontal="general" vertical="bottom" textRotation="0" wrapText="false" indent="0" shrinkToFit="false"/>
      <protection locked="true" hidden="false"/>
    </xf>
    <xf numFmtId="168" fontId="0" fillId="0" borderId="4" xfId="19" applyFont="true" applyBorder="true" applyAlignment="true" applyProtection="true">
      <alignment horizontal="center" vertical="bottom" textRotation="0" wrapText="false" indent="0" shrinkToFit="false"/>
      <protection locked="true" hidden="false"/>
    </xf>
    <xf numFmtId="164" fontId="27" fillId="0" borderId="3" xfId="0" applyFont="true" applyBorder="true" applyAlignment="true" applyProtection="false">
      <alignment horizontal="center" vertical="bottom" textRotation="0" wrapText="false" indent="0" shrinkToFit="false"/>
      <protection locked="true" hidden="false"/>
    </xf>
    <xf numFmtId="164" fontId="27" fillId="0" borderId="4" xfId="0" applyFont="true" applyBorder="true" applyAlignment="true" applyProtection="false">
      <alignment horizontal="center" vertical="bottom" textRotation="0" wrapText="false" indent="0" shrinkToFit="false"/>
      <protection locked="true" hidden="false"/>
    </xf>
    <xf numFmtId="174" fontId="0" fillId="0" borderId="0" xfId="0" applyFont="fals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4C6E7"/>
      <rgbColor rgb="FF808080"/>
      <rgbColor rgb="FF9999FF"/>
      <rgbColor rgb="FF993366"/>
      <rgbColor rgb="FFFFFFCC"/>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FCC99"/>
      <rgbColor rgb="FF4472C4"/>
      <rgbColor rgb="FF33CCCC"/>
      <rgbColor rgb="FF99CC00"/>
      <rgbColor rgb="FFFFCC00"/>
      <rgbColor rgb="FFFF9900"/>
      <rgbColor rgb="FFED7D31"/>
      <rgbColor rgb="FF666699"/>
      <rgbColor rgb="FF70AD47"/>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worksheet" Target="worksheets/sheet17.xml"/><Relationship Id="rId20" Type="http://schemas.openxmlformats.org/officeDocument/2006/relationships/worksheet" Target="worksheets/sheet18.xml"/><Relationship Id="rId21" Type="http://schemas.openxmlformats.org/officeDocument/2006/relationships/worksheet" Target="worksheets/sheet19.xml"/><Relationship Id="rId22" Type="http://schemas.openxmlformats.org/officeDocument/2006/relationships/worksheet" Target="worksheets/sheet20.xml"/><Relationship Id="rId23"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pitchFamily="0" charset="1"/>
        <a:ea typeface="Arial" pitchFamily="0" charset="1"/>
        <a:cs typeface="Arial" pitchFamily="0" charset="1"/>
      </a:majorFont>
      <a:minorFont>
        <a:latin typeface="Arial" pitchFamily="0" charset="1"/>
        <a:ea typeface="Arial" pitchFamily="0" charset="1"/>
        <a:cs typeface="Arial"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www.mtecbo.gov.br/cbosite/pages/pesquisas/BuscaPorTituloResultado.jsf" TargetMode="External"/><Relationship Id="rId2" Type="http://schemas.openxmlformats.org/officeDocument/2006/relationships/hyperlink" Target="http://www.mtecbo.gov.br/cbosite/pages/pesquisas/BuscaPorTituloResultado.jsf" TargetMode="External"/><Relationship Id="rId3" Type="http://schemas.openxmlformats.org/officeDocument/2006/relationships/hyperlink" Target="http://www.mtecbo.gov.br/cbosite/pages/pesquisas/BuscaPorTituloResultado.jsf" TargetMode="External"/><Relationship Id="rId4" Type="http://schemas.openxmlformats.org/officeDocument/2006/relationships/hyperlink" Target="http://www.mtecbo.gov.br/cbosite/pages/pesquisas/BuscaPorTituloResultado.jsf" TargetMode="External"/><Relationship Id="rId5" Type="http://schemas.openxmlformats.org/officeDocument/2006/relationships/hyperlink" Target="http://www.mtecbo.gov.br/cbosite/pages/pesquisas/BuscaPorTituloResultado.jsf" TargetMode="External"/><Relationship Id="rId6" Type="http://schemas.openxmlformats.org/officeDocument/2006/relationships/hyperlink" Target="http://www.mtecbo.gov.br/cbosite/pages/pesquisas/BuscaPorTituloResultado.jsf" TargetMode="External"/><Relationship Id="rId7" Type="http://schemas.openxmlformats.org/officeDocument/2006/relationships/hyperlink" Target="http://www.mtecbo.gov.br/cbosite/pages/pesquisas/BuscaPorTituloResultado.jsf" TargetMode="External"/><Relationship Id="rId8" Type="http://schemas.openxmlformats.org/officeDocument/2006/relationships/hyperlink" Target="http://www.mtecbo.gov.br/cbosite/pages/pesquisas/BuscaPorTituloResultado.jsf" TargetMode="External"/><Relationship Id="rId9" Type="http://schemas.openxmlformats.org/officeDocument/2006/relationships/hyperlink" Target="http://www.mtecbo.gov.br/cbosite/pages/pesquisas/BuscaPorTituloResultado.jsf" TargetMode="External"/><Relationship Id="rId10" Type="http://schemas.openxmlformats.org/officeDocument/2006/relationships/hyperlink" Target="http://www.mtecbo.gov.br/cbosite/pages/pesquisas/BuscaPorTituloResultado.jsf" TargetMode="External"/><Relationship Id="rId11" Type="http://schemas.openxmlformats.org/officeDocument/2006/relationships/hyperlink" Target="http://www.mtecbo.gov.br/cbosite/pages/pesquisas/BuscaPorTituloResultado.jsf" TargetMode="External"/><Relationship Id="rId12" Type="http://schemas.openxmlformats.org/officeDocument/2006/relationships/hyperlink" Target="http://www.mtecbo.gov.br/cbosite/pages/pesquisas/BuscaPorTituloResultado.jsf" TargetMode="External"/><Relationship Id="rId13" Type="http://schemas.openxmlformats.org/officeDocument/2006/relationships/hyperlink" Target="http://www.mtecbo.gov.br/cbosite/pages/pesquisas/BuscaPorTituloResultado.jsf" TargetMode="External"/><Relationship Id="rId14" Type="http://schemas.openxmlformats.org/officeDocument/2006/relationships/hyperlink" Target="http://www.mtecbo.gov.br/cbosite/pages/pesquisas/BuscaPorTituloResultado.jsf" TargetMode="External"/><Relationship Id="rId15" Type="http://schemas.openxmlformats.org/officeDocument/2006/relationships/hyperlink" Target="http://www.mtecbo.gov.br/cbosite/pages/pesquisas/BuscaPorTituloResultado.jsf" TargetMode="External"/><Relationship Id="rId16" Type="http://schemas.openxmlformats.org/officeDocument/2006/relationships/hyperlink" Target="http://www.mtecbo.gov.br/cbosite/pages/pesquisas/BuscaPorTituloResultado.jsf" TargetMode="External"/><Relationship Id="rId17" Type="http://schemas.openxmlformats.org/officeDocument/2006/relationships/hyperlink" Target="http://www.mtecbo.gov.br/cbosite/pages/pesquisas/BuscaPorCodigo.jsf" TargetMode="External"/><Relationship Id="rId18" Type="http://schemas.openxmlformats.org/officeDocument/2006/relationships/hyperlink" Target="http://www.mtecbo.gov.br/cbosite/pages/pesquisas/BuscaPorCodigo.jsf" TargetMode="External"/><Relationship Id="rId19" Type="http://schemas.openxmlformats.org/officeDocument/2006/relationships/hyperlink" Target="http://www.mtecbo.gov.br/cbosite/pages/pesquisas/BuscaPorCodigo.jsf" TargetMode="Externa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s://www.planalto.gov.br/ccivil_03/_ato2019-2022/2022/lei/l14434.htm" TargetMode="External"/><Relationship Id="rId3"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hyperlink" Target="https://www.planalto.gov.br/ccivil_03/_ato2019-2022/2022/lei/l14434.htm" TargetMode="External"/><Relationship Id="rId3" Type="http://schemas.openxmlformats.org/officeDocument/2006/relationships/vmlDrawing" Target="../drawings/vmlDrawing3.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hyperlink" Target="https://www.planalto.gov.br/ccivil_03/_ato2019-2022/2022/lei/l14434.htm" TargetMode="External"/><Relationship Id="rId3" Type="http://schemas.openxmlformats.org/officeDocument/2006/relationships/vmlDrawing" Target="../drawings/vmlDrawing4.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hyperlink" Target="https://www.planalto.gov.br/ccivil_03/_ato2019-2022/2022/lei/l14434.htm" TargetMode="External"/><Relationship Id="rId3" Type="http://schemas.openxmlformats.org/officeDocument/2006/relationships/vmlDrawing" Target="../drawings/vmlDrawing5.v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vmlDrawing" Target="../drawings/vmlDrawing6.vml"/>
</Relationships>
</file>

<file path=xl/worksheets/_rels/sheet8.xml.rels><?xml version="1.0" encoding="UTF-8"?>
<Relationships xmlns="http://schemas.openxmlformats.org/package/2006/relationships"><Relationship Id="rId1" Type="http://schemas.openxmlformats.org/officeDocument/2006/relationships/comments" Target="../comments8.xml"/><Relationship Id="rId2" Type="http://schemas.openxmlformats.org/officeDocument/2006/relationships/vmlDrawing" Target="../drawings/vmlDrawing7.vml"/>
</Relationships>
</file>

<file path=xl/worksheets/_rels/sheet9.xml.rels><?xml version="1.0" encoding="UTF-8"?>
<Relationships xmlns="http://schemas.openxmlformats.org/package/2006/relationships"><Relationship Id="rId1" Type="http://schemas.openxmlformats.org/officeDocument/2006/relationships/comments" Target="../comments9.xml"/><Relationship Id="rId2" Type="http://schemas.openxmlformats.org/officeDocument/2006/relationships/vmlDrawing" Target="../drawings/vmlDrawing8.v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vmlDrawing" Target="../drawings/vmlDrawing9.vml"/>
</Relationships>
</file>

<file path=xl/worksheets/_rels/sheet11.xml.rels><?xml version="1.0" encoding="UTF-8"?>
<Relationships xmlns="http://schemas.openxmlformats.org/package/2006/relationships"><Relationship Id="rId1" Type="http://schemas.openxmlformats.org/officeDocument/2006/relationships/comments" Target="../comments11.xml"/><Relationship Id="rId2" Type="http://schemas.openxmlformats.org/officeDocument/2006/relationships/vmlDrawing" Target="../drawings/vmlDrawing10.vml"/>
</Relationships>
</file>

<file path=xl/worksheets/_rels/sheet12.xml.rels><?xml version="1.0" encoding="UTF-8"?>
<Relationships xmlns="http://schemas.openxmlformats.org/package/2006/relationships"><Relationship Id="rId1" Type="http://schemas.openxmlformats.org/officeDocument/2006/relationships/comments" Target="../comments12.xml"/><Relationship Id="rId2" Type="http://schemas.openxmlformats.org/officeDocument/2006/relationships/vmlDrawing" Target="../drawings/vmlDrawing11.vml"/>
</Relationships>
</file>

<file path=xl/worksheets/_rels/sheet13.xml.rels><?xml version="1.0" encoding="UTF-8"?>
<Relationships xmlns="http://schemas.openxmlformats.org/package/2006/relationships"><Relationship Id="rId1" Type="http://schemas.openxmlformats.org/officeDocument/2006/relationships/comments" Target="../comments13.xml"/><Relationship Id="rId2" Type="http://schemas.openxmlformats.org/officeDocument/2006/relationships/vmlDrawing" Target="../drawings/vmlDrawing12.vml"/>
</Relationships>
</file>

<file path=xl/worksheets/_rels/sheet14.xml.rels><?xml version="1.0" encoding="UTF-8"?>
<Relationships xmlns="http://schemas.openxmlformats.org/package/2006/relationships"><Relationship Id="rId1" Type="http://schemas.openxmlformats.org/officeDocument/2006/relationships/comments" Target="../comments14.xml"/><Relationship Id="rId2" Type="http://schemas.openxmlformats.org/officeDocument/2006/relationships/vmlDrawing" Target="../drawings/vmlDrawing13.vml"/>
</Relationships>
</file>

<file path=xl/worksheets/_rels/sheet15.xml.rels><?xml version="1.0" encoding="UTF-8"?>
<Relationships xmlns="http://schemas.openxmlformats.org/package/2006/relationships"><Relationship Id="rId1" Type="http://schemas.openxmlformats.org/officeDocument/2006/relationships/comments" Target="../comments15.xml"/><Relationship Id="rId2" Type="http://schemas.openxmlformats.org/officeDocument/2006/relationships/vmlDrawing" Target="../drawings/vmlDrawing14.vml"/>
</Relationships>
</file>

<file path=xl/worksheets/_rels/sheet16.xml.rels><?xml version="1.0" encoding="UTF-8"?>
<Relationships xmlns="http://schemas.openxmlformats.org/package/2006/relationships"><Relationship Id="rId1" Type="http://schemas.openxmlformats.org/officeDocument/2006/relationships/comments" Target="../comments16.xml"/><Relationship Id="rId2" Type="http://schemas.openxmlformats.org/officeDocument/2006/relationships/vmlDrawing" Target="../drawings/vmlDrawing15.vml"/>
</Relationships>
</file>

<file path=xl/worksheets/_rels/sheet17.xml.rels><?xml version="1.0" encoding="UTF-8"?>
<Relationships xmlns="http://schemas.openxmlformats.org/package/2006/relationships"><Relationship Id="rId1" Type="http://schemas.openxmlformats.org/officeDocument/2006/relationships/comments" Target="../comments17.xml"/><Relationship Id="rId2" Type="http://schemas.openxmlformats.org/officeDocument/2006/relationships/vmlDrawing" Target="../drawings/vmlDrawing16.vml"/>
</Relationships>
</file>

<file path=xl/worksheets/_rels/sheet18.xml.rels><?xml version="1.0" encoding="UTF-8"?>
<Relationships xmlns="http://schemas.openxmlformats.org/package/2006/relationships"><Relationship Id="rId1" Type="http://schemas.openxmlformats.org/officeDocument/2006/relationships/comments" Target="../comments18.xml"/><Relationship Id="rId2" Type="http://schemas.openxmlformats.org/officeDocument/2006/relationships/vmlDrawing" Target="../drawings/vmlDrawing17.vml"/>
</Relationships>
</file>

<file path=xl/worksheets/_rels/sheet19.xml.rels><?xml version="1.0" encoding="UTF-8"?>
<Relationships xmlns="http://schemas.openxmlformats.org/package/2006/relationships"><Relationship Id="rId1" Type="http://schemas.openxmlformats.org/officeDocument/2006/relationships/comments" Target="../comments19.xml"/><Relationship Id="rId2" Type="http://schemas.openxmlformats.org/officeDocument/2006/relationships/vmlDrawing" Target="../drawings/vmlDrawing18.vml"/>
</Relationships>
</file>

<file path=xl/worksheets/_rels/sheet20.xml.rels><?xml version="1.0" encoding="UTF-8"?>
<Relationships xmlns="http://schemas.openxmlformats.org/package/2006/relationships"><Relationship Id="rId1" Type="http://schemas.openxmlformats.org/officeDocument/2006/relationships/comments" Target="../comments20.xml"/><Relationship Id="rId2" Type="http://schemas.openxmlformats.org/officeDocument/2006/relationships/vmlDrawing" Target="../drawings/vmlDrawing19.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G101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32" activeCellId="0" sqref="C32"/>
    </sheetView>
  </sheetViews>
  <sheetFormatPr defaultColWidth="12.625" defaultRowHeight="15" customHeight="true" zeroHeight="false" outlineLevelRow="0" outlineLevelCol="0"/>
  <cols>
    <col collapsed="false" customWidth="true" hidden="false" outlineLevel="0" max="1" min="1" style="0" width="8.62"/>
    <col collapsed="false" customWidth="true" hidden="false" outlineLevel="0" max="2" min="2" style="0" width="39.12"/>
    <col collapsed="false" customWidth="true" hidden="false" outlineLevel="0" max="3" min="3" style="1" width="8.62"/>
    <col collapsed="false" customWidth="true" hidden="false" outlineLevel="0" max="4" min="4" style="0" width="17.25"/>
    <col collapsed="false" customWidth="true" hidden="false" outlineLevel="0" max="5" min="5" style="0" width="16.12"/>
    <col collapsed="false" customWidth="true" hidden="false" outlineLevel="0" max="6" min="6" style="0" width="13.62"/>
    <col collapsed="false" customWidth="true" hidden="false" outlineLevel="0" max="7" min="7" style="0" width="15.12"/>
  </cols>
  <sheetData>
    <row r="1" customFormat="false" ht="14.25" hidden="false" customHeight="true" outlineLevel="0" collapsed="false"/>
    <row r="2" customFormat="false" ht="14.25" hidden="false" customHeight="true" outlineLevel="0" collapsed="false"/>
    <row r="3" customFormat="false" ht="14.25" hidden="false" customHeight="true" outlineLevel="0" collapsed="false">
      <c r="A3" s="2" t="s">
        <v>0</v>
      </c>
      <c r="B3" s="2"/>
      <c r="C3" s="2"/>
      <c r="D3" s="2"/>
      <c r="E3" s="2"/>
      <c r="F3" s="2"/>
      <c r="G3" s="2"/>
    </row>
    <row r="4" customFormat="false" ht="14.25" hidden="false" customHeight="true" outlineLevel="0" collapsed="false"/>
    <row r="5" customFormat="false" ht="36.75" hidden="false" customHeight="true" outlineLevel="0" collapsed="false">
      <c r="A5" s="3" t="s">
        <v>1</v>
      </c>
      <c r="B5" s="4" t="s">
        <v>2</v>
      </c>
      <c r="C5" s="3" t="s">
        <v>3</v>
      </c>
      <c r="D5" s="3" t="s">
        <v>4</v>
      </c>
      <c r="E5" s="3" t="s">
        <v>5</v>
      </c>
      <c r="F5" s="3" t="s">
        <v>6</v>
      </c>
      <c r="G5" s="3" t="s">
        <v>7</v>
      </c>
    </row>
    <row r="6" customFormat="false" ht="14.25" hidden="false" customHeight="true" outlineLevel="0" collapsed="false">
      <c r="A6" s="5" t="n">
        <v>1</v>
      </c>
      <c r="B6" s="6" t="s">
        <v>8</v>
      </c>
      <c r="C6" s="7" t="s">
        <v>9</v>
      </c>
      <c r="D6" s="8" t="n">
        <v>1</v>
      </c>
      <c r="E6" s="9" t="n">
        <f aca="false">Enfermeiro!$D$142</f>
        <v>14471.75</v>
      </c>
      <c r="F6" s="9" t="n">
        <f aca="false">E6*D6</f>
        <v>14471.75</v>
      </c>
      <c r="G6" s="9" t="n">
        <f aca="false">F6*12</f>
        <v>173661</v>
      </c>
    </row>
    <row r="7" customFormat="false" ht="14.25" hidden="false" customHeight="true" outlineLevel="0" collapsed="false">
      <c r="A7" s="10" t="n">
        <v>2</v>
      </c>
      <c r="B7" s="8" t="s">
        <v>10</v>
      </c>
      <c r="C7" s="11" t="s">
        <v>11</v>
      </c>
      <c r="D7" s="8" t="n">
        <v>4</v>
      </c>
      <c r="E7" s="9" t="n">
        <f aca="false">'Téc. Enferm. 12x36 Noturno '!D142</f>
        <v>9537.08</v>
      </c>
      <c r="F7" s="9" t="n">
        <f aca="false">E7*D7</f>
        <v>38148.32</v>
      </c>
      <c r="G7" s="9" t="n">
        <f aca="false">F7*12</f>
        <v>457779.84</v>
      </c>
    </row>
    <row r="8" customFormat="false" ht="14.25" hidden="false" customHeight="true" outlineLevel="0" collapsed="false">
      <c r="A8" s="5" t="n">
        <v>3</v>
      </c>
      <c r="B8" s="8" t="s">
        <v>12</v>
      </c>
      <c r="C8" s="11" t="s">
        <v>11</v>
      </c>
      <c r="D8" s="8" t="n">
        <v>4</v>
      </c>
      <c r="E8" s="9" t="n">
        <f aca="false">'Téc. Enferm. 12x36 Diurno '!D142</f>
        <v>8952.64</v>
      </c>
      <c r="F8" s="9" t="n">
        <f aca="false">E8*D8</f>
        <v>35810.56</v>
      </c>
      <c r="G8" s="9" t="n">
        <f aca="false">F8*12</f>
        <v>429726.72</v>
      </c>
    </row>
    <row r="9" customFormat="false" ht="14.25" hidden="false" customHeight="true" outlineLevel="0" collapsed="false">
      <c r="A9" s="10" t="n">
        <v>4</v>
      </c>
      <c r="B9" s="6" t="s">
        <v>13</v>
      </c>
      <c r="C9" s="11" t="s">
        <v>11</v>
      </c>
      <c r="D9" s="8" t="n">
        <v>2</v>
      </c>
      <c r="E9" s="9" t="n">
        <f aca="false">'Tec. Enferm.(folguista) Noturno'!D142</f>
        <v>9537.08</v>
      </c>
      <c r="F9" s="9" t="n">
        <f aca="false">E9*D9</f>
        <v>19074.16</v>
      </c>
      <c r="G9" s="9" t="n">
        <f aca="false">F9*12</f>
        <v>228889.92</v>
      </c>
    </row>
    <row r="10" customFormat="false" ht="14.25" hidden="false" customHeight="true" outlineLevel="0" collapsed="false">
      <c r="A10" s="5" t="n">
        <v>5</v>
      </c>
      <c r="B10" s="8" t="s">
        <v>14</v>
      </c>
      <c r="C10" s="11" t="s">
        <v>15</v>
      </c>
      <c r="D10" s="8" t="n">
        <v>2</v>
      </c>
      <c r="E10" s="9" t="n">
        <f aca="false">'Cond. Amb_SAMU. 12x36 Noturno'!D142</f>
        <v>6173.94</v>
      </c>
      <c r="F10" s="9" t="n">
        <f aca="false">E10*D10</f>
        <v>12347.88</v>
      </c>
      <c r="G10" s="9" t="n">
        <f aca="false">F10*12</f>
        <v>148174.56</v>
      </c>
    </row>
    <row r="11" customFormat="false" ht="14.25" hidden="false" customHeight="true" outlineLevel="0" collapsed="false">
      <c r="A11" s="10" t="n">
        <v>6</v>
      </c>
      <c r="B11" s="8" t="s">
        <v>16</v>
      </c>
      <c r="C11" s="11" t="s">
        <v>15</v>
      </c>
      <c r="D11" s="8" t="n">
        <v>2</v>
      </c>
      <c r="E11" s="9" t="n">
        <f aca="false">'Cond. Amb_SAMU. 12x36 Diurno'!D142</f>
        <v>5879.01</v>
      </c>
      <c r="F11" s="9" t="n">
        <f aca="false">E11*D11</f>
        <v>11758.02</v>
      </c>
      <c r="G11" s="9" t="n">
        <f aca="false">F11*12</f>
        <v>141096.24</v>
      </c>
    </row>
    <row r="12" customFormat="false" ht="14.25" hidden="false" customHeight="true" outlineLevel="0" collapsed="false">
      <c r="A12" s="5" t="n">
        <v>7</v>
      </c>
      <c r="B12" s="6" t="s">
        <v>17</v>
      </c>
      <c r="C12" s="11" t="s">
        <v>15</v>
      </c>
      <c r="D12" s="8" t="n">
        <v>1</v>
      </c>
      <c r="E12" s="9" t="n">
        <f aca="false">'Cond Amb_SAMU Folguista Noturno'!D142</f>
        <v>6173.94</v>
      </c>
      <c r="F12" s="9" t="n">
        <f aca="false">E12*D12</f>
        <v>6173.94</v>
      </c>
      <c r="G12" s="9" t="n">
        <f aca="false">F12*12</f>
        <v>74087.28</v>
      </c>
    </row>
    <row r="13" customFormat="false" ht="14.25" hidden="false" customHeight="true" outlineLevel="0" collapsed="false">
      <c r="A13" s="10" t="n">
        <v>8</v>
      </c>
      <c r="B13" s="8" t="s">
        <v>18</v>
      </c>
      <c r="C13" s="11" t="s">
        <v>15</v>
      </c>
      <c r="D13" s="8" t="n">
        <v>2</v>
      </c>
      <c r="E13" s="9" t="n">
        <f aca="false">'Cond. Amb_SAMU. 12x36 Noturno'!D142</f>
        <v>6173.94</v>
      </c>
      <c r="F13" s="9" t="n">
        <f aca="false">E13*D13</f>
        <v>12347.88</v>
      </c>
      <c r="G13" s="9" t="n">
        <f aca="false">F13*12</f>
        <v>148174.56</v>
      </c>
    </row>
    <row r="14" customFormat="false" ht="14.25" hidden="false" customHeight="true" outlineLevel="0" collapsed="false">
      <c r="A14" s="5" t="n">
        <v>9</v>
      </c>
      <c r="B14" s="8" t="s">
        <v>19</v>
      </c>
      <c r="C14" s="11" t="s">
        <v>15</v>
      </c>
      <c r="D14" s="8" t="n">
        <v>2</v>
      </c>
      <c r="E14" s="9" t="n">
        <f aca="false">'Cond. Amb_SAMU. 12x36 Diurno'!D142</f>
        <v>5879.01</v>
      </c>
      <c r="F14" s="9" t="n">
        <f aca="false">E14*D14</f>
        <v>11758.02</v>
      </c>
      <c r="G14" s="9" t="n">
        <f aca="false">F14*12</f>
        <v>141096.24</v>
      </c>
    </row>
    <row r="15" customFormat="false" ht="14.25" hidden="false" customHeight="true" outlineLevel="0" collapsed="false">
      <c r="A15" s="10" t="n">
        <v>10</v>
      </c>
      <c r="B15" s="6" t="s">
        <v>20</v>
      </c>
      <c r="C15" s="11" t="s">
        <v>15</v>
      </c>
      <c r="D15" s="8" t="n">
        <v>1</v>
      </c>
      <c r="E15" s="9" t="n">
        <f aca="false">'Cond Amb_SAMU Folguista Noturno'!D142</f>
        <v>6173.94</v>
      </c>
      <c r="F15" s="9" t="n">
        <f aca="false">E15*D15</f>
        <v>6173.94</v>
      </c>
      <c r="G15" s="9" t="n">
        <f aca="false">F15*12</f>
        <v>74087.28</v>
      </c>
    </row>
    <row r="16" customFormat="false" ht="14.25" hidden="false" customHeight="true" outlineLevel="0" collapsed="false">
      <c r="A16" s="5" t="n">
        <v>11</v>
      </c>
      <c r="B16" s="8" t="s">
        <v>21</v>
      </c>
      <c r="C16" s="7" t="s">
        <v>22</v>
      </c>
      <c r="D16" s="12" t="n">
        <v>2</v>
      </c>
      <c r="E16" s="9" t="n">
        <f aca="false">'Mestre 12x36 Noturno'!D142</f>
        <v>10046.93</v>
      </c>
      <c r="F16" s="9" t="n">
        <f aca="false">E16*D16</f>
        <v>20093.86</v>
      </c>
      <c r="G16" s="9" t="n">
        <f aca="false">F16*12</f>
        <v>241126.32</v>
      </c>
    </row>
    <row r="17" customFormat="false" ht="14.25" hidden="false" customHeight="true" outlineLevel="0" collapsed="false">
      <c r="A17" s="10" t="n">
        <v>12</v>
      </c>
      <c r="B17" s="8" t="s">
        <v>23</v>
      </c>
      <c r="C17" s="7" t="s">
        <v>22</v>
      </c>
      <c r="D17" s="12" t="n">
        <v>2</v>
      </c>
      <c r="E17" s="9" t="n">
        <f aca="false">'Mestre 12x36 Diurno'!D142</f>
        <v>9702.6</v>
      </c>
      <c r="F17" s="9" t="n">
        <f aca="false">E17*D17</f>
        <v>19405.2</v>
      </c>
      <c r="G17" s="9" t="n">
        <f aca="false">F17*12</f>
        <v>232862.4</v>
      </c>
    </row>
    <row r="18" customFormat="false" ht="14.25" hidden="false" customHeight="true" outlineLevel="0" collapsed="false">
      <c r="A18" s="5" t="n">
        <v>13</v>
      </c>
      <c r="B18" s="6" t="s">
        <v>24</v>
      </c>
      <c r="C18" s="7" t="s">
        <v>22</v>
      </c>
      <c r="D18" s="12" t="n">
        <v>1</v>
      </c>
      <c r="E18" s="9" t="n">
        <f aca="false">'Mestre Noturno Folguista'!D142</f>
        <v>10046.93</v>
      </c>
      <c r="F18" s="9" t="n">
        <f aca="false">E18*D18</f>
        <v>10046.93</v>
      </c>
      <c r="G18" s="9" t="n">
        <f aca="false">F18*12</f>
        <v>120563.16</v>
      </c>
    </row>
    <row r="19" customFormat="false" ht="14.25" hidden="false" customHeight="true" outlineLevel="0" collapsed="false">
      <c r="A19" s="10" t="n">
        <v>14</v>
      </c>
      <c r="B19" s="8" t="s">
        <v>25</v>
      </c>
      <c r="C19" s="7" t="s">
        <v>26</v>
      </c>
      <c r="D19" s="8" t="n">
        <v>2</v>
      </c>
      <c r="E19" s="9" t="n">
        <f aca="false">'Moço de Convés 12x36 Noturno'!D142</f>
        <v>8675.71</v>
      </c>
      <c r="F19" s="9" t="n">
        <f aca="false">E19*D19</f>
        <v>17351.42</v>
      </c>
      <c r="G19" s="9" t="n">
        <f aca="false">F19*12</f>
        <v>208217.04</v>
      </c>
    </row>
    <row r="20" customFormat="false" ht="14.25" hidden="false" customHeight="true" outlineLevel="0" collapsed="false">
      <c r="A20" s="5" t="n">
        <v>15</v>
      </c>
      <c r="B20" s="8" t="s">
        <v>27</v>
      </c>
      <c r="C20" s="7" t="s">
        <v>26</v>
      </c>
      <c r="D20" s="8" t="n">
        <v>2</v>
      </c>
      <c r="E20" s="9" t="n">
        <f aca="false">'Moço de Convés 12x36 Diurno'!D142</f>
        <v>8224.52</v>
      </c>
      <c r="F20" s="9" t="n">
        <f aca="false">E20*D20</f>
        <v>16449.04</v>
      </c>
      <c r="G20" s="9" t="n">
        <f aca="false">F20*12</f>
        <v>197388.48</v>
      </c>
    </row>
    <row r="21" customFormat="false" ht="14.25" hidden="false" customHeight="true" outlineLevel="0" collapsed="false">
      <c r="A21" s="10" t="n">
        <v>16</v>
      </c>
      <c r="B21" s="6" t="s">
        <v>28</v>
      </c>
      <c r="C21" s="7" t="s">
        <v>26</v>
      </c>
      <c r="D21" s="8" t="n">
        <v>1</v>
      </c>
      <c r="E21" s="9" t="n">
        <f aca="false">'Mestre Noturno Folguista'!D142</f>
        <v>10046.93</v>
      </c>
      <c r="F21" s="9" t="n">
        <f aca="false">E21*D21</f>
        <v>10046.93</v>
      </c>
      <c r="G21" s="9" t="n">
        <f aca="false">F21*12</f>
        <v>120563.16</v>
      </c>
    </row>
    <row r="22" customFormat="false" ht="14.25" hidden="false" customHeight="true" outlineLevel="0" collapsed="false">
      <c r="A22" s="5" t="n">
        <v>17</v>
      </c>
      <c r="B22" s="8" t="s">
        <v>29</v>
      </c>
      <c r="C22" s="7" t="s">
        <v>30</v>
      </c>
      <c r="D22" s="8" t="n">
        <v>3</v>
      </c>
      <c r="E22" s="9" t="n">
        <f aca="false">'Higienizador 8h'!D142</f>
        <v>6019.89</v>
      </c>
      <c r="F22" s="9" t="n">
        <f aca="false">E22*D22</f>
        <v>18059.67</v>
      </c>
      <c r="G22" s="9" t="n">
        <f aca="false">F22*12</f>
        <v>216716.04</v>
      </c>
    </row>
    <row r="23" customFormat="false" ht="14.25" hidden="false" customHeight="true" outlineLevel="0" collapsed="false">
      <c r="A23" s="10" t="n">
        <v>18</v>
      </c>
      <c r="B23" s="8" t="s">
        <v>31</v>
      </c>
      <c r="C23" s="7" t="s">
        <v>32</v>
      </c>
      <c r="D23" s="8" t="n">
        <v>1</v>
      </c>
      <c r="E23" s="9" t="n">
        <f aca="false">'Coord. de Manutenção 8h'!D142</f>
        <v>5347.98</v>
      </c>
      <c r="F23" s="9" t="n">
        <f aca="false">E23*D23</f>
        <v>5347.98</v>
      </c>
      <c r="G23" s="9" t="n">
        <f aca="false">F23*12</f>
        <v>64175.76</v>
      </c>
    </row>
    <row r="24" customFormat="false" ht="14.25" hidden="false" customHeight="true" outlineLevel="0" collapsed="false">
      <c r="A24" s="5" t="n">
        <v>19</v>
      </c>
      <c r="B24" s="8" t="s">
        <v>33</v>
      </c>
      <c r="C24" s="7" t="s">
        <v>34</v>
      </c>
      <c r="D24" s="8" t="n">
        <v>1</v>
      </c>
      <c r="E24" s="9" t="n">
        <f aca="false">'Coordendador Administrativo 8h'!D142</f>
        <v>5758.79</v>
      </c>
      <c r="F24" s="9" t="n">
        <f aca="false">E24*D24</f>
        <v>5758.79</v>
      </c>
      <c r="G24" s="9" t="n">
        <f aca="false">F24*12</f>
        <v>69105.48</v>
      </c>
    </row>
    <row r="25" customFormat="false" ht="14.25" hidden="false" customHeight="true" outlineLevel="0" collapsed="false">
      <c r="A25" s="10" t="n">
        <v>20</v>
      </c>
      <c r="B25" s="13"/>
      <c r="C25" s="8"/>
      <c r="D25" s="8"/>
      <c r="E25" s="9"/>
      <c r="F25" s="9" t="n">
        <f aca="false">E25*D25</f>
        <v>0</v>
      </c>
      <c r="G25" s="9" t="n">
        <f aca="false">F25*12</f>
        <v>0</v>
      </c>
    </row>
    <row r="26" customFormat="false" ht="14.25" hidden="false" customHeight="true" outlineLevel="0" collapsed="false">
      <c r="A26" s="14" t="s">
        <v>35</v>
      </c>
      <c r="B26" s="14"/>
      <c r="C26" s="14"/>
      <c r="D26" s="14"/>
      <c r="E26" s="14"/>
      <c r="F26" s="15" t="n">
        <f aca="false">SUM(F6:F25)</f>
        <v>290624.29</v>
      </c>
      <c r="G26" s="16" t="n">
        <f aca="false">SUM(G6:G24)</f>
        <v>3487491.48</v>
      </c>
    </row>
    <row r="27" customFormat="false" ht="14.25" hidden="false" customHeight="true" outlineLevel="0" collapsed="false"/>
    <row r="28" customFormat="false" ht="14.25" hidden="false" customHeight="true" outlineLevel="0" collapsed="false"/>
    <row r="29" customFormat="false" ht="14.25" hidden="false" customHeight="true" outlineLevel="0" collapsed="false"/>
    <row r="30" customFormat="false" ht="14.25" hidden="false" customHeight="true" outlineLevel="0" collapsed="false"/>
    <row r="31" customFormat="false" ht="14.25" hidden="false" customHeight="true" outlineLevel="0" collapsed="false"/>
    <row r="32" customFormat="false" ht="14.25" hidden="false" customHeight="true" outlineLevel="0" collapsed="false"/>
    <row r="33" customFormat="false" ht="14.25" hidden="false" customHeight="true" outlineLevel="0" collapsed="false"/>
    <row r="34" customFormat="false" ht="14.25" hidden="false" customHeight="true" outlineLevel="0" collapsed="false"/>
    <row r="35" customFormat="false" ht="14.25" hidden="false" customHeight="true" outlineLevel="0" collapsed="false"/>
    <row r="36" customFormat="false" ht="14.25" hidden="false" customHeight="true" outlineLevel="0" collapsed="false"/>
    <row r="37" customFormat="false" ht="14.25" hidden="false" customHeight="true" outlineLevel="0" collapsed="false"/>
    <row r="38" customFormat="false" ht="14.25" hidden="false" customHeight="true" outlineLevel="0" collapsed="false"/>
    <row r="39" customFormat="false" ht="14.25" hidden="false" customHeight="true" outlineLevel="0" collapsed="false"/>
    <row r="40" customFormat="false" ht="14.25" hidden="false" customHeight="true" outlineLevel="0" collapsed="false"/>
    <row r="41" customFormat="false" ht="14.25" hidden="false" customHeight="true" outlineLevel="0" collapsed="false"/>
    <row r="42" customFormat="false" ht="14.25" hidden="false" customHeight="true" outlineLevel="0" collapsed="false"/>
    <row r="43" customFormat="false" ht="14.25" hidden="false" customHeight="true" outlineLevel="0" collapsed="false"/>
    <row r="44" customFormat="false" ht="14.25" hidden="false" customHeight="true" outlineLevel="0" collapsed="false"/>
    <row r="45" customFormat="false" ht="14.25" hidden="false" customHeight="true" outlineLevel="0" collapsed="false"/>
    <row r="46" customFormat="false" ht="14.25" hidden="false" customHeight="true" outlineLevel="0" collapsed="false"/>
    <row r="47" customFormat="false" ht="14.25" hidden="false" customHeight="true" outlineLevel="0" collapsed="false"/>
    <row r="48" customFormat="false" ht="14.25" hidden="false" customHeight="true" outlineLevel="0" collapsed="false"/>
    <row r="49" customFormat="false" ht="14.25" hidden="false" customHeight="true" outlineLevel="0" collapsed="false"/>
    <row r="50" customFormat="false" ht="14.25" hidden="false" customHeight="true" outlineLevel="0" collapsed="false"/>
    <row r="51" customFormat="false" ht="14.25" hidden="false" customHeight="true" outlineLevel="0" collapsed="false"/>
    <row r="52" customFormat="false" ht="14.25" hidden="false" customHeight="true" outlineLevel="0" collapsed="false"/>
    <row r="53" customFormat="false" ht="14.25" hidden="false" customHeight="true" outlineLevel="0" collapsed="false"/>
    <row r="54" customFormat="false" ht="14.25" hidden="false" customHeight="true" outlineLevel="0" collapsed="false"/>
    <row r="55" customFormat="false" ht="14.25" hidden="false" customHeight="true" outlineLevel="0" collapsed="false"/>
    <row r="56" customFormat="false" ht="14.25" hidden="false" customHeight="true" outlineLevel="0" collapsed="false"/>
    <row r="57" customFormat="false" ht="14.25" hidden="false" customHeight="true" outlineLevel="0" collapsed="false"/>
    <row r="58" customFormat="false" ht="14.25" hidden="false" customHeight="true" outlineLevel="0" collapsed="false"/>
    <row r="59" customFormat="false" ht="14.25" hidden="false" customHeight="true" outlineLevel="0" collapsed="false"/>
    <row r="60" customFormat="false" ht="14.25" hidden="false" customHeight="true" outlineLevel="0" collapsed="false"/>
    <row r="61" customFormat="false" ht="14.25" hidden="false" customHeight="true" outlineLevel="0" collapsed="false"/>
    <row r="62" customFormat="false" ht="14.25" hidden="false" customHeight="true" outlineLevel="0" collapsed="false"/>
    <row r="63" customFormat="false" ht="14.25" hidden="false" customHeight="true" outlineLevel="0" collapsed="false"/>
    <row r="64" customFormat="false" ht="14.25" hidden="false" customHeight="true" outlineLevel="0" collapsed="false"/>
    <row r="65" customFormat="false" ht="14.25" hidden="false" customHeight="true" outlineLevel="0" collapsed="false"/>
    <row r="66" customFormat="false" ht="14.25" hidden="false" customHeight="true" outlineLevel="0" collapsed="false"/>
    <row r="67" customFormat="false" ht="14.25" hidden="false" customHeight="true" outlineLevel="0" collapsed="false"/>
    <row r="68" customFormat="false" ht="14.25" hidden="false" customHeight="true" outlineLevel="0" collapsed="false"/>
    <row r="69" customFormat="false" ht="14.25" hidden="false" customHeight="true" outlineLevel="0" collapsed="false"/>
    <row r="70" customFormat="false" ht="14.25" hidden="false" customHeight="true" outlineLevel="0" collapsed="false"/>
    <row r="71" customFormat="false" ht="14.25" hidden="false" customHeight="true" outlineLevel="0" collapsed="false"/>
    <row r="72" customFormat="false" ht="14.25" hidden="false" customHeight="true" outlineLevel="0" collapsed="false"/>
    <row r="73" customFormat="false" ht="14.25" hidden="false" customHeight="true" outlineLevel="0" collapsed="false"/>
    <row r="74" customFormat="false" ht="14.25" hidden="false" customHeight="true" outlineLevel="0" collapsed="false"/>
    <row r="75" customFormat="false" ht="14.25" hidden="false" customHeight="true" outlineLevel="0" collapsed="false"/>
    <row r="76" customFormat="false" ht="14.25" hidden="false" customHeight="true" outlineLevel="0" collapsed="false"/>
    <row r="77" customFormat="false" ht="14.25" hidden="false" customHeight="true" outlineLevel="0" collapsed="false"/>
    <row r="78" customFormat="false" ht="14.25" hidden="false" customHeight="true" outlineLevel="0" collapsed="false"/>
    <row r="79" customFormat="false" ht="14.25" hidden="false" customHeight="true" outlineLevel="0" collapsed="false"/>
    <row r="80" customFormat="false" ht="14.25" hidden="false" customHeight="true" outlineLevel="0" collapsed="false"/>
    <row r="81" customFormat="false" ht="14.25" hidden="false" customHeight="true" outlineLevel="0" collapsed="false"/>
    <row r="82" customFormat="false" ht="14.25" hidden="false" customHeight="true" outlineLevel="0" collapsed="false"/>
    <row r="83" customFormat="false" ht="14.25" hidden="false" customHeight="true" outlineLevel="0" collapsed="false"/>
    <row r="84" customFormat="false" ht="14.25" hidden="false" customHeight="true" outlineLevel="0" collapsed="false"/>
    <row r="85" customFormat="false" ht="14.25" hidden="false" customHeight="true" outlineLevel="0" collapsed="false"/>
    <row r="86" customFormat="false" ht="14.25" hidden="false" customHeight="true" outlineLevel="0" collapsed="false"/>
    <row r="87" customFormat="false" ht="14.25" hidden="false" customHeight="true" outlineLevel="0" collapsed="false"/>
    <row r="88" customFormat="false" ht="14.25" hidden="false" customHeight="true" outlineLevel="0" collapsed="false"/>
    <row r="89" customFormat="false" ht="14.25" hidden="false" customHeight="true" outlineLevel="0" collapsed="false"/>
    <row r="90" customFormat="false" ht="14.25" hidden="false" customHeight="true" outlineLevel="0" collapsed="false"/>
    <row r="91" customFormat="false" ht="14.25" hidden="false" customHeight="true" outlineLevel="0" collapsed="false"/>
    <row r="92" customFormat="false" ht="14.25" hidden="false" customHeight="true" outlineLevel="0" collapsed="false"/>
    <row r="93" customFormat="false" ht="14.25" hidden="false" customHeight="true" outlineLevel="0" collapsed="false"/>
    <row r="94" customFormat="false" ht="14.25" hidden="false" customHeight="true" outlineLevel="0" collapsed="false"/>
    <row r="95" customFormat="false" ht="14.25" hidden="false" customHeight="true" outlineLevel="0" collapsed="false"/>
    <row r="96" customFormat="false" ht="14.25" hidden="false" customHeight="true" outlineLevel="0" collapsed="false"/>
    <row r="97" customFormat="false" ht="14.25" hidden="false" customHeight="true" outlineLevel="0" collapsed="false"/>
    <row r="98" customFormat="false" ht="14.25" hidden="false" customHeight="true" outlineLevel="0" collapsed="false"/>
    <row r="99" customFormat="false" ht="14.25" hidden="false" customHeight="true" outlineLevel="0" collapsed="false"/>
    <row r="100" customFormat="false" ht="14.25" hidden="false" customHeight="true" outlineLevel="0" collapsed="false"/>
    <row r="101" customFormat="false" ht="14.25" hidden="false" customHeight="true" outlineLevel="0" collapsed="false"/>
    <row r="102" customFormat="false" ht="14.25" hidden="false" customHeight="true" outlineLevel="0" collapsed="false"/>
    <row r="103" customFormat="false" ht="14.25" hidden="false" customHeight="true" outlineLevel="0" collapsed="false"/>
    <row r="104" customFormat="false" ht="14.25" hidden="false" customHeight="true" outlineLevel="0" collapsed="false"/>
    <row r="105" customFormat="false" ht="14.25" hidden="false" customHeight="true" outlineLevel="0" collapsed="false"/>
    <row r="106" customFormat="false" ht="14.25" hidden="false" customHeight="true" outlineLevel="0" collapsed="false"/>
    <row r="107" customFormat="false" ht="14.25" hidden="false" customHeight="true" outlineLevel="0" collapsed="false"/>
    <row r="108" customFormat="false" ht="14.25" hidden="false" customHeight="true" outlineLevel="0" collapsed="false"/>
    <row r="109" customFormat="false" ht="14.25" hidden="false" customHeight="true" outlineLevel="0" collapsed="false"/>
    <row r="110" customFormat="false" ht="14.25" hidden="false" customHeight="true" outlineLevel="0" collapsed="false"/>
    <row r="111" customFormat="false" ht="14.25" hidden="false" customHeight="true" outlineLevel="0" collapsed="false"/>
    <row r="112" customFormat="false" ht="14.25" hidden="false" customHeight="true" outlineLevel="0" collapsed="false"/>
    <row r="113" customFormat="false" ht="14.25" hidden="false" customHeight="true" outlineLevel="0" collapsed="false"/>
    <row r="114" customFormat="false" ht="14.25" hidden="false" customHeight="true" outlineLevel="0" collapsed="false"/>
    <row r="115" customFormat="false" ht="14.25" hidden="false" customHeight="true" outlineLevel="0" collapsed="false"/>
    <row r="116" customFormat="false" ht="14.25" hidden="false" customHeight="true" outlineLevel="0" collapsed="false"/>
    <row r="117" customFormat="false" ht="14.25" hidden="false" customHeight="true" outlineLevel="0" collapsed="false"/>
    <row r="118" customFormat="false" ht="14.25" hidden="false" customHeight="true" outlineLevel="0" collapsed="false"/>
    <row r="119" customFormat="false" ht="14.25" hidden="false" customHeight="true" outlineLevel="0" collapsed="false"/>
    <row r="120" customFormat="false" ht="14.25" hidden="false" customHeight="true" outlineLevel="0" collapsed="false"/>
    <row r="121" customFormat="false" ht="14.25" hidden="false" customHeight="true" outlineLevel="0" collapsed="false"/>
    <row r="122" customFormat="false" ht="14.25" hidden="false" customHeight="true" outlineLevel="0" collapsed="false"/>
    <row r="123" customFormat="false" ht="14.25" hidden="false" customHeight="true" outlineLevel="0" collapsed="false"/>
    <row r="124" customFormat="false" ht="14.25" hidden="false" customHeight="true" outlineLevel="0" collapsed="false"/>
    <row r="125" customFormat="false" ht="14.25" hidden="false" customHeight="true" outlineLevel="0" collapsed="false"/>
    <row r="126" customFormat="false" ht="14.25" hidden="false" customHeight="true" outlineLevel="0" collapsed="false"/>
    <row r="127" customFormat="false" ht="14.25" hidden="false" customHeight="true" outlineLevel="0" collapsed="false"/>
    <row r="128" customFormat="false" ht="14.25" hidden="false" customHeight="true" outlineLevel="0" collapsed="false"/>
    <row r="129" customFormat="false" ht="14.25" hidden="false" customHeight="true" outlineLevel="0" collapsed="false"/>
    <row r="130" customFormat="false" ht="14.25" hidden="false" customHeight="true" outlineLevel="0" collapsed="false"/>
    <row r="131" customFormat="false" ht="14.25" hidden="false" customHeight="true" outlineLevel="0" collapsed="false"/>
    <row r="132" customFormat="false" ht="14.25" hidden="false" customHeight="true" outlineLevel="0" collapsed="false"/>
    <row r="133" customFormat="false" ht="14.25" hidden="false" customHeight="true" outlineLevel="0" collapsed="false"/>
    <row r="134" customFormat="false" ht="14.25" hidden="false" customHeight="true" outlineLevel="0" collapsed="false"/>
    <row r="135" customFormat="false" ht="14.25" hidden="false" customHeight="true" outlineLevel="0" collapsed="false"/>
    <row r="136" customFormat="false" ht="14.25" hidden="false" customHeight="true" outlineLevel="0" collapsed="false"/>
    <row r="137" customFormat="false" ht="14.25" hidden="false" customHeight="true" outlineLevel="0" collapsed="false"/>
    <row r="138" customFormat="false" ht="14.25" hidden="false" customHeight="true" outlineLevel="0" collapsed="false"/>
    <row r="139" customFormat="false" ht="14.25" hidden="false" customHeight="true" outlineLevel="0" collapsed="false"/>
    <row r="140" customFormat="false" ht="14.25" hidden="false" customHeight="true" outlineLevel="0" collapsed="false"/>
    <row r="141" customFormat="false" ht="14.25" hidden="false" customHeight="true" outlineLevel="0" collapsed="false"/>
    <row r="142" customFormat="false" ht="14.25" hidden="false" customHeight="true" outlineLevel="0" collapsed="false"/>
    <row r="143" customFormat="false" ht="14.25" hidden="false" customHeight="true" outlineLevel="0" collapsed="false"/>
    <row r="144" customFormat="false" ht="14.25" hidden="false" customHeight="true" outlineLevel="0" collapsed="false"/>
    <row r="145" customFormat="false" ht="14.25" hidden="false" customHeight="true" outlineLevel="0" collapsed="false"/>
    <row r="146" customFormat="false" ht="14.25" hidden="false" customHeight="true" outlineLevel="0" collapsed="false"/>
    <row r="147" customFormat="false" ht="14.25" hidden="false" customHeight="true" outlineLevel="0" collapsed="false"/>
    <row r="148" customFormat="false" ht="14.25" hidden="false" customHeight="true" outlineLevel="0" collapsed="false"/>
    <row r="149" customFormat="false" ht="14.25" hidden="false" customHeight="true" outlineLevel="0" collapsed="false"/>
    <row r="150" customFormat="false" ht="14.25" hidden="false" customHeight="true" outlineLevel="0" collapsed="false"/>
    <row r="151" customFormat="false" ht="14.25" hidden="false" customHeight="true" outlineLevel="0" collapsed="false"/>
    <row r="152" customFormat="false" ht="14.25" hidden="false" customHeight="true" outlineLevel="0" collapsed="false"/>
    <row r="153" customFormat="false" ht="14.25" hidden="false" customHeight="true" outlineLevel="0" collapsed="false"/>
    <row r="154" customFormat="false" ht="14.25" hidden="false" customHeight="true" outlineLevel="0" collapsed="false"/>
    <row r="155" customFormat="false" ht="14.25" hidden="false" customHeight="true" outlineLevel="0" collapsed="false"/>
    <row r="156" customFormat="false" ht="14.25" hidden="false" customHeight="true" outlineLevel="0" collapsed="false"/>
    <row r="157" customFormat="false" ht="14.25" hidden="false" customHeight="true" outlineLevel="0" collapsed="false"/>
    <row r="158" customFormat="false" ht="14.25" hidden="false" customHeight="true" outlineLevel="0" collapsed="false"/>
    <row r="159" customFormat="false" ht="14.25" hidden="false" customHeight="true" outlineLevel="0" collapsed="false"/>
    <row r="160" customFormat="false" ht="14.25" hidden="false" customHeight="true" outlineLevel="0" collapsed="false"/>
    <row r="161" customFormat="false" ht="14.25" hidden="false" customHeight="true" outlineLevel="0" collapsed="false"/>
    <row r="162" customFormat="false" ht="14.25" hidden="false" customHeight="true" outlineLevel="0" collapsed="false"/>
    <row r="163" customFormat="false" ht="14.25" hidden="false" customHeight="true" outlineLevel="0" collapsed="false"/>
    <row r="164" customFormat="false" ht="14.25" hidden="false" customHeight="true" outlineLevel="0" collapsed="false"/>
    <row r="165" customFormat="false" ht="14.25" hidden="false" customHeight="true" outlineLevel="0" collapsed="false"/>
    <row r="166" customFormat="false" ht="14.25" hidden="false" customHeight="true" outlineLevel="0" collapsed="false"/>
    <row r="167" customFormat="false" ht="14.25" hidden="false" customHeight="true" outlineLevel="0" collapsed="false"/>
    <row r="168" customFormat="false" ht="14.25" hidden="false" customHeight="true" outlineLevel="0" collapsed="false"/>
    <row r="169" customFormat="false" ht="14.25" hidden="false" customHeight="true" outlineLevel="0" collapsed="false"/>
    <row r="170" customFormat="false" ht="14.25" hidden="false" customHeight="true" outlineLevel="0" collapsed="false"/>
    <row r="171" customFormat="false" ht="14.25" hidden="false" customHeight="true" outlineLevel="0" collapsed="false"/>
    <row r="172" customFormat="false" ht="14.25" hidden="false" customHeight="true" outlineLevel="0" collapsed="false"/>
    <row r="173" customFormat="false" ht="14.25" hidden="false" customHeight="true" outlineLevel="0" collapsed="false"/>
    <row r="174" customFormat="false" ht="14.25" hidden="false" customHeight="true" outlineLevel="0" collapsed="false"/>
    <row r="175" customFormat="false" ht="14.25" hidden="false" customHeight="true" outlineLevel="0" collapsed="false"/>
    <row r="176" customFormat="false" ht="14.25" hidden="false" customHeight="true" outlineLevel="0" collapsed="false"/>
    <row r="177" customFormat="false" ht="14.25" hidden="false" customHeight="true" outlineLevel="0" collapsed="false"/>
    <row r="178" customFormat="false" ht="14.25" hidden="false" customHeight="true" outlineLevel="0" collapsed="false"/>
    <row r="179" customFormat="false" ht="14.25" hidden="false" customHeight="true" outlineLevel="0" collapsed="false"/>
    <row r="180" customFormat="false" ht="14.25" hidden="false" customHeight="true" outlineLevel="0" collapsed="false"/>
    <row r="181" customFormat="false" ht="14.25" hidden="false" customHeight="true" outlineLevel="0" collapsed="false"/>
    <row r="182" customFormat="false" ht="14.25" hidden="false" customHeight="true" outlineLevel="0" collapsed="false"/>
    <row r="183" customFormat="false" ht="14.25" hidden="false" customHeight="true" outlineLevel="0" collapsed="false"/>
    <row r="184" customFormat="false" ht="14.25" hidden="false" customHeight="true" outlineLevel="0" collapsed="false"/>
    <row r="185" customFormat="false" ht="14.25" hidden="false" customHeight="true" outlineLevel="0" collapsed="false"/>
    <row r="186" customFormat="false" ht="14.25" hidden="false" customHeight="true" outlineLevel="0" collapsed="false"/>
    <row r="187" customFormat="false" ht="14.25" hidden="false" customHeight="true" outlineLevel="0" collapsed="false"/>
    <row r="188" customFormat="false" ht="14.25" hidden="false" customHeight="true" outlineLevel="0" collapsed="false"/>
    <row r="189" customFormat="false" ht="14.25" hidden="false" customHeight="true" outlineLevel="0" collapsed="false"/>
    <row r="190" customFormat="false" ht="14.25" hidden="false" customHeight="true" outlineLevel="0" collapsed="false"/>
    <row r="191" customFormat="false" ht="14.25" hidden="false" customHeight="true" outlineLevel="0" collapsed="false"/>
    <row r="192" customFormat="false" ht="14.25" hidden="false" customHeight="true" outlineLevel="0" collapsed="false"/>
    <row r="193" customFormat="false" ht="14.25" hidden="false" customHeight="true" outlineLevel="0" collapsed="false"/>
    <row r="194" customFormat="false" ht="14.25" hidden="false" customHeight="true" outlineLevel="0" collapsed="false"/>
    <row r="195" customFormat="false" ht="14.25" hidden="false" customHeight="true" outlineLevel="0" collapsed="false"/>
    <row r="196" customFormat="false" ht="14.25" hidden="false" customHeight="true" outlineLevel="0" collapsed="false"/>
    <row r="197" customFormat="false" ht="14.25" hidden="false" customHeight="true" outlineLevel="0" collapsed="false"/>
    <row r="198" customFormat="false" ht="14.25" hidden="false" customHeight="true" outlineLevel="0" collapsed="false"/>
    <row r="199" customFormat="false" ht="14.25" hidden="false" customHeight="true" outlineLevel="0" collapsed="false"/>
    <row r="200" customFormat="false" ht="14.25" hidden="false" customHeight="true" outlineLevel="0" collapsed="false"/>
    <row r="201" customFormat="false" ht="14.25" hidden="false" customHeight="true" outlineLevel="0" collapsed="false"/>
    <row r="202" customFormat="false" ht="14.25" hidden="false" customHeight="true" outlineLevel="0" collapsed="false"/>
    <row r="203" customFormat="false" ht="14.25" hidden="false" customHeight="true" outlineLevel="0" collapsed="false"/>
    <row r="204" customFormat="false" ht="14.25" hidden="false" customHeight="true" outlineLevel="0" collapsed="false"/>
    <row r="205" customFormat="false" ht="14.25" hidden="false" customHeight="true" outlineLevel="0" collapsed="false"/>
    <row r="206" customFormat="false" ht="14.25" hidden="false" customHeight="true" outlineLevel="0" collapsed="false"/>
    <row r="207" customFormat="false" ht="14.25" hidden="false" customHeight="true" outlineLevel="0" collapsed="false"/>
    <row r="208" customFormat="false" ht="14.25" hidden="false" customHeight="true" outlineLevel="0" collapsed="false"/>
    <row r="209" customFormat="false" ht="14.25" hidden="false" customHeight="true" outlineLevel="0" collapsed="false"/>
    <row r="210" customFormat="false" ht="14.25" hidden="false" customHeight="true" outlineLevel="0" collapsed="false"/>
    <row r="211" customFormat="false" ht="14.25" hidden="false" customHeight="true" outlineLevel="0" collapsed="false"/>
    <row r="212" customFormat="false" ht="14.25" hidden="false" customHeight="true" outlineLevel="0" collapsed="false"/>
    <row r="213" customFormat="false" ht="14.25" hidden="false" customHeight="true" outlineLevel="0" collapsed="false"/>
    <row r="214" customFormat="false" ht="14.25" hidden="false" customHeight="true" outlineLevel="0" collapsed="false"/>
    <row r="215" customFormat="false" ht="14.25" hidden="false" customHeight="true" outlineLevel="0" collapsed="false"/>
    <row r="216" customFormat="false" ht="14.25" hidden="false" customHeight="true" outlineLevel="0" collapsed="false"/>
    <row r="217" customFormat="false" ht="14.25" hidden="false" customHeight="true" outlineLevel="0" collapsed="false"/>
    <row r="218" customFormat="false" ht="14.25" hidden="false" customHeight="true" outlineLevel="0" collapsed="false"/>
    <row r="219" customFormat="false" ht="14.25" hidden="false" customHeight="true" outlineLevel="0" collapsed="false"/>
    <row r="220" customFormat="false" ht="14.25" hidden="false" customHeight="true" outlineLevel="0" collapsed="false"/>
    <row r="221" customFormat="false" ht="14.25" hidden="false" customHeight="true" outlineLevel="0" collapsed="false"/>
    <row r="222" customFormat="false" ht="14.25" hidden="false" customHeight="true" outlineLevel="0" collapsed="false"/>
    <row r="223" customFormat="false" ht="14.25" hidden="false" customHeight="true" outlineLevel="0" collapsed="false"/>
    <row r="224" customFormat="false" ht="14.25" hidden="false" customHeight="true" outlineLevel="0" collapsed="false"/>
    <row r="225" customFormat="false" ht="14.25" hidden="false" customHeight="true" outlineLevel="0" collapsed="false"/>
    <row r="226" customFormat="false" ht="14.25" hidden="false" customHeight="true" outlineLevel="0" collapsed="false"/>
    <row r="227" customFormat="false" ht="14.25" hidden="false" customHeight="true" outlineLevel="0" collapsed="false"/>
    <row r="228" customFormat="false" ht="14.25" hidden="false" customHeight="true" outlineLevel="0" collapsed="false"/>
    <row r="229" customFormat="false" ht="14.25" hidden="false" customHeight="true" outlineLevel="0" collapsed="false"/>
    <row r="230" customFormat="false" ht="14.25" hidden="false" customHeight="true" outlineLevel="0" collapsed="false"/>
    <row r="231" customFormat="false" ht="14.2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row r="1001" customFormat="false" ht="15.75" hidden="false" customHeight="true" outlineLevel="0" collapsed="false"/>
    <row r="1002" customFormat="false" ht="15.75" hidden="false" customHeight="true" outlineLevel="0" collapsed="false"/>
    <row r="1003" customFormat="false" ht="15.75" hidden="false" customHeight="true" outlineLevel="0" collapsed="false"/>
    <row r="1004" customFormat="false" ht="15.75" hidden="false" customHeight="true" outlineLevel="0" collapsed="false"/>
    <row r="1005" customFormat="false" ht="15.75" hidden="false" customHeight="true" outlineLevel="0" collapsed="false"/>
    <row r="1006" customFormat="false" ht="15.75" hidden="false" customHeight="true" outlineLevel="0" collapsed="false"/>
    <row r="1007" customFormat="false" ht="15.75" hidden="false" customHeight="true" outlineLevel="0" collapsed="false"/>
    <row r="1008" customFormat="false" ht="15.75" hidden="false" customHeight="true" outlineLevel="0" collapsed="false"/>
    <row r="1009" customFormat="false" ht="15.75" hidden="false" customHeight="true" outlineLevel="0" collapsed="false"/>
    <row r="1010" customFormat="false" ht="15.75" hidden="false" customHeight="true" outlineLevel="0" collapsed="false"/>
    <row r="1011" customFormat="false" ht="15.75" hidden="false" customHeight="true" outlineLevel="0" collapsed="false"/>
  </sheetData>
  <mergeCells count="2">
    <mergeCell ref="A3:G3"/>
    <mergeCell ref="A26:E26"/>
  </mergeCells>
  <hyperlinks>
    <hyperlink ref="C6" r:id="rId1" display="2235-05"/>
    <hyperlink ref="C7" r:id="rId2" display="3222-05"/>
    <hyperlink ref="C8" r:id="rId3" display="3222-05"/>
    <hyperlink ref="C9" r:id="rId4" display="3222-05"/>
    <hyperlink ref="C10" r:id="rId5" display=" 7823-20"/>
    <hyperlink ref="C11" r:id="rId6" display=" 7823-20"/>
    <hyperlink ref="C12" r:id="rId7" display=" 7823-20"/>
    <hyperlink ref="C13" r:id="rId8" display=" 7823-20"/>
    <hyperlink ref="C14" r:id="rId9" display=" 7823-20"/>
    <hyperlink ref="C15" r:id="rId10" display=" 7823-20"/>
    <hyperlink ref="C16" r:id="rId11" display="3412-10"/>
    <hyperlink ref="C17" r:id="rId12" display="3412-10"/>
    <hyperlink ref="C18" r:id="rId13" display="3412-10"/>
    <hyperlink ref="C19" r:id="rId14" display="7827-15"/>
    <hyperlink ref="C20" r:id="rId15" display="7827-15"/>
    <hyperlink ref="C21" r:id="rId16" display="7827-15"/>
    <hyperlink ref="C22" r:id="rId17" display="5143-20"/>
    <hyperlink ref="C23" r:id="rId18" display="1427-05"/>
    <hyperlink ref="C24" r:id="rId19" display="4101-05"/>
  </hyperlinks>
  <printOptions headings="false" gridLines="false" gridLinesSet="true" horizontalCentered="tru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4472C4"/>
    <pageSetUpPr fitToPage="false"/>
  </sheetPr>
  <dimension ref="A1:Z1025"/>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H2" activeCellId="0" sqref="H2"/>
    </sheetView>
  </sheetViews>
  <sheetFormatPr defaultColWidth="12.625" defaultRowHeight="15" customHeight="true" zeroHeight="false" outlineLevelRow="0" outlineLevelCol="0"/>
  <cols>
    <col collapsed="false" customWidth="true" hidden="false" outlineLevel="0" max="1" min="1" style="0" width="9"/>
    <col collapsed="false" customWidth="true" hidden="false" outlineLevel="0" max="2" min="2" style="0" width="25.75"/>
    <col collapsed="false" customWidth="true" hidden="false" outlineLevel="0" max="3" min="3" style="0" width="16.5"/>
    <col collapsed="false" customWidth="true" hidden="false" outlineLevel="0" max="4" min="4" style="0" width="35.88"/>
    <col collapsed="false" customWidth="true" hidden="false" outlineLevel="0" max="7" min="5" style="0" width="15.26"/>
    <col collapsed="false" customWidth="true" hidden="false" outlineLevel="0" max="8" min="8" style="0" width="18.76"/>
    <col collapsed="false" customWidth="true" hidden="false" outlineLevel="0" max="10" min="9" style="0" width="15.26"/>
    <col collapsed="false" customWidth="true" hidden="false" outlineLevel="0" max="11" min="11" style="0" width="13.12"/>
    <col collapsed="false" customWidth="true" hidden="false" outlineLevel="0" max="26" min="12" style="0" width="8.62"/>
  </cols>
  <sheetData>
    <row r="1" customFormat="false" ht="14.25" hidden="false" customHeight="true" outlineLevel="0" collapsed="false">
      <c r="A1" s="17"/>
      <c r="B1" s="17"/>
      <c r="C1" s="17"/>
      <c r="D1" s="17"/>
      <c r="E1" s="17"/>
      <c r="F1" s="17"/>
      <c r="G1" s="17"/>
      <c r="H1" s="17"/>
      <c r="I1" s="17"/>
      <c r="J1" s="17"/>
      <c r="K1" s="17"/>
      <c r="L1" s="17"/>
      <c r="M1" s="17"/>
      <c r="N1" s="17"/>
      <c r="O1" s="17"/>
      <c r="P1" s="17"/>
      <c r="Q1" s="17"/>
      <c r="R1" s="17"/>
      <c r="S1" s="17"/>
      <c r="T1" s="17"/>
      <c r="U1" s="17"/>
      <c r="V1" s="17"/>
      <c r="W1" s="17"/>
      <c r="X1" s="17"/>
      <c r="Y1" s="17"/>
      <c r="Z1" s="17"/>
    </row>
    <row r="2" customFormat="false" ht="14.25" hidden="false" customHeight="true" outlineLevel="0" collapsed="false">
      <c r="A2" s="17"/>
      <c r="B2" s="17" t="s">
        <v>36</v>
      </c>
      <c r="C2" s="17"/>
      <c r="D2" s="17"/>
      <c r="E2" s="17"/>
      <c r="F2" s="17"/>
      <c r="G2" s="18" t="s">
        <v>37</v>
      </c>
      <c r="H2" s="18"/>
      <c r="I2" s="19"/>
      <c r="J2" s="17"/>
      <c r="K2" s="17"/>
      <c r="L2" s="17"/>
      <c r="M2" s="17"/>
      <c r="N2" s="17"/>
      <c r="O2" s="17"/>
      <c r="P2" s="17"/>
      <c r="Q2" s="17"/>
      <c r="R2" s="17"/>
      <c r="S2" s="17"/>
      <c r="T2" s="17"/>
      <c r="U2" s="17"/>
      <c r="V2" s="17"/>
      <c r="W2" s="17"/>
      <c r="X2" s="17"/>
      <c r="Y2" s="17"/>
      <c r="Z2" s="17"/>
    </row>
    <row r="3" customFormat="false" ht="48.75" hidden="false" customHeight="true" outlineLevel="0" collapsed="false">
      <c r="A3" s="20" t="s">
        <v>38</v>
      </c>
      <c r="B3" s="20" t="s">
        <v>39</v>
      </c>
      <c r="C3" s="20" t="s">
        <v>40</v>
      </c>
      <c r="D3" s="20" t="s">
        <v>41</v>
      </c>
      <c r="E3" s="20" t="s">
        <v>42</v>
      </c>
      <c r="F3" s="20" t="s">
        <v>43</v>
      </c>
      <c r="G3" s="20" t="s">
        <v>44</v>
      </c>
      <c r="H3" s="20" t="s">
        <v>45</v>
      </c>
      <c r="I3" s="20" t="s">
        <v>46</v>
      </c>
      <c r="J3" s="20" t="s">
        <v>47</v>
      </c>
      <c r="K3" s="17"/>
      <c r="L3" s="17"/>
      <c r="M3" s="17"/>
      <c r="N3" s="17"/>
      <c r="O3" s="17"/>
      <c r="P3" s="17"/>
      <c r="Q3" s="17"/>
      <c r="R3" s="17"/>
      <c r="S3" s="17"/>
      <c r="T3" s="17"/>
      <c r="U3" s="17"/>
      <c r="V3" s="17"/>
      <c r="W3" s="17"/>
      <c r="X3" s="17"/>
      <c r="Y3" s="17"/>
      <c r="Z3" s="17"/>
    </row>
    <row r="4" customFormat="false" ht="14.25" hidden="false" customHeight="true" outlineLevel="0" collapsed="false">
      <c r="A4" s="21"/>
      <c r="B4" s="21"/>
      <c r="C4" s="21"/>
      <c r="D4" s="21"/>
      <c r="E4" s="22"/>
      <c r="F4" s="23" t="n">
        <v>0.0833</v>
      </c>
      <c r="G4" s="23" t="n">
        <v>0.0303</v>
      </c>
      <c r="H4" s="23" t="n">
        <v>0.0728</v>
      </c>
      <c r="I4" s="23"/>
      <c r="J4" s="23"/>
      <c r="K4" s="17"/>
      <c r="L4" s="17"/>
      <c r="M4" s="17"/>
      <c r="N4" s="17"/>
      <c r="O4" s="17"/>
      <c r="P4" s="17"/>
      <c r="Q4" s="17"/>
      <c r="R4" s="17"/>
      <c r="S4" s="17"/>
      <c r="T4" s="17"/>
      <c r="U4" s="17"/>
      <c r="V4" s="17"/>
      <c r="W4" s="17"/>
      <c r="X4" s="17"/>
      <c r="Y4" s="17"/>
      <c r="Z4" s="17"/>
    </row>
    <row r="5" customFormat="false" ht="14.25" hidden="false" customHeight="true" outlineLevel="0" collapsed="false">
      <c r="A5" s="8" t="n">
        <v>1</v>
      </c>
      <c r="B5" s="21"/>
      <c r="C5" s="21"/>
      <c r="D5" s="21" t="s">
        <v>48</v>
      </c>
      <c r="E5" s="9" t="n">
        <f aca="false">Enfermeiro!D33</f>
        <v>6398.4</v>
      </c>
      <c r="F5" s="9" t="n">
        <f aca="false">E5*$F$4</f>
        <v>532.98672</v>
      </c>
      <c r="G5" s="9" t="n">
        <f aca="false">E5*$G$4</f>
        <v>193.87152</v>
      </c>
      <c r="H5" s="9" t="n">
        <f aca="false">E5*$H$4</f>
        <v>465.80352</v>
      </c>
      <c r="I5" s="9" t="n">
        <f aca="false">Enfermeiro!D102</f>
        <v>660.69</v>
      </c>
      <c r="J5" s="9" t="n">
        <f aca="false">SUM(F5:I5)</f>
        <v>1853.35176</v>
      </c>
      <c r="K5" s="24"/>
      <c r="L5" s="17"/>
      <c r="M5" s="17"/>
      <c r="N5" s="17"/>
      <c r="O5" s="17"/>
      <c r="P5" s="17"/>
      <c r="Q5" s="17"/>
      <c r="R5" s="17"/>
      <c r="S5" s="17"/>
      <c r="T5" s="17"/>
      <c r="U5" s="17"/>
      <c r="V5" s="17"/>
      <c r="W5" s="17"/>
      <c r="X5" s="17"/>
      <c r="Y5" s="17"/>
      <c r="Z5" s="17"/>
    </row>
    <row r="6" customFormat="false" ht="14.25" hidden="false" customHeight="true" outlineLevel="0" collapsed="false">
      <c r="A6" s="8" t="n">
        <v>2</v>
      </c>
      <c r="B6" s="21"/>
      <c r="C6" s="21"/>
      <c r="D6" s="21" t="s">
        <v>49</v>
      </c>
      <c r="E6" s="9" t="n">
        <f aca="false">'Téc. Enferm. 12x36 Noturno '!D33</f>
        <v>4173.11</v>
      </c>
      <c r="F6" s="9" t="n">
        <f aca="false">E6*$F$4</f>
        <v>347.620063</v>
      </c>
      <c r="G6" s="9" t="n">
        <f aca="false">E6*$G$4</f>
        <v>126.445233</v>
      </c>
      <c r="H6" s="9" t="n">
        <f aca="false">E6*$H$4</f>
        <v>303.802408</v>
      </c>
      <c r="I6" s="9" t="n">
        <f aca="false">'Téc. Enferm. 12x36 Noturno '!$D$102</f>
        <v>51.54</v>
      </c>
      <c r="J6" s="9" t="n">
        <f aca="false">SUM(F6:I6)</f>
        <v>829.407704</v>
      </c>
      <c r="K6" s="25"/>
      <c r="L6" s="17"/>
      <c r="M6" s="17"/>
      <c r="N6" s="17"/>
      <c r="O6" s="17"/>
      <c r="P6" s="17"/>
      <c r="Q6" s="17"/>
      <c r="R6" s="17"/>
      <c r="S6" s="17"/>
      <c r="T6" s="17"/>
      <c r="U6" s="17"/>
      <c r="V6" s="17"/>
      <c r="W6" s="17"/>
      <c r="X6" s="17"/>
      <c r="Y6" s="17"/>
      <c r="Z6" s="17"/>
    </row>
    <row r="7" customFormat="false" ht="14.25" hidden="false" customHeight="true" outlineLevel="0" collapsed="false">
      <c r="A7" s="8" t="n">
        <v>3</v>
      </c>
      <c r="B7" s="21"/>
      <c r="C7" s="21"/>
      <c r="D7" s="21" t="s">
        <v>50</v>
      </c>
      <c r="E7" s="9" t="n">
        <f aca="false">'Téc. Enferm. 12x36 Noturno '!D33</f>
        <v>4173.11</v>
      </c>
      <c r="F7" s="9" t="n">
        <f aca="false">E7*$F$4</f>
        <v>347.620063</v>
      </c>
      <c r="G7" s="9" t="n">
        <f aca="false">E7*$G$4</f>
        <v>126.445233</v>
      </c>
      <c r="H7" s="9" t="n">
        <f aca="false">E7*$H$4</f>
        <v>303.802408</v>
      </c>
      <c r="I7" s="9" t="n">
        <f aca="false">'Téc. Enferm. 12x36 Noturno '!$D$102</f>
        <v>51.54</v>
      </c>
      <c r="J7" s="9" t="n">
        <f aca="false">SUM(F7:I7)</f>
        <v>829.407704</v>
      </c>
      <c r="K7" s="25"/>
      <c r="L7" s="17"/>
      <c r="M7" s="17"/>
      <c r="N7" s="17"/>
      <c r="O7" s="17"/>
      <c r="P7" s="17"/>
      <c r="Q7" s="17"/>
      <c r="R7" s="17"/>
      <c r="S7" s="17"/>
      <c r="T7" s="17"/>
      <c r="U7" s="17"/>
      <c r="V7" s="17"/>
      <c r="W7" s="17"/>
      <c r="X7" s="17"/>
      <c r="Y7" s="17"/>
      <c r="Z7" s="17"/>
    </row>
    <row r="8" customFormat="false" ht="14.25" hidden="false" customHeight="true" outlineLevel="0" collapsed="false">
      <c r="A8" s="8" t="n">
        <v>4</v>
      </c>
      <c r="B8" s="21"/>
      <c r="C8" s="21"/>
      <c r="D8" s="21" t="s">
        <v>49</v>
      </c>
      <c r="E8" s="9" t="n">
        <f aca="false">'Téc. Enferm. 12x36 Noturno '!D33</f>
        <v>4173.11</v>
      </c>
      <c r="F8" s="9" t="n">
        <f aca="false">E8*$F$4</f>
        <v>347.620063</v>
      </c>
      <c r="G8" s="9" t="n">
        <f aca="false">E8*$G$4</f>
        <v>126.445233</v>
      </c>
      <c r="H8" s="9" t="n">
        <f aca="false">E8*$H$4</f>
        <v>303.802408</v>
      </c>
      <c r="I8" s="9" t="n">
        <f aca="false">'Téc. Enferm. 12x36 Noturno '!$D$102</f>
        <v>51.54</v>
      </c>
      <c r="J8" s="9" t="n">
        <f aca="false">SUM(F8:I8)</f>
        <v>829.407704</v>
      </c>
      <c r="K8" s="25"/>
      <c r="L8" s="17"/>
      <c r="M8" s="17"/>
      <c r="N8" s="17"/>
      <c r="O8" s="17"/>
      <c r="P8" s="17"/>
      <c r="Q8" s="17"/>
      <c r="R8" s="17"/>
      <c r="S8" s="17"/>
      <c r="T8" s="17"/>
      <c r="U8" s="17"/>
      <c r="V8" s="17"/>
      <c r="W8" s="17"/>
      <c r="X8" s="17"/>
      <c r="Y8" s="17"/>
      <c r="Z8" s="17"/>
    </row>
    <row r="9" customFormat="false" ht="14.25" hidden="false" customHeight="true" outlineLevel="0" collapsed="false">
      <c r="A9" s="8" t="n">
        <v>5</v>
      </c>
      <c r="B9" s="21"/>
      <c r="C9" s="21"/>
      <c r="D9" s="21" t="s">
        <v>50</v>
      </c>
      <c r="E9" s="9" t="n">
        <f aca="false">'Téc. Enferm. 12x36 Noturno '!D33</f>
        <v>4173.11</v>
      </c>
      <c r="F9" s="9" t="n">
        <f aca="false">E9*$F$4</f>
        <v>347.620063</v>
      </c>
      <c r="G9" s="9" t="n">
        <f aca="false">E9*$G$4</f>
        <v>126.445233</v>
      </c>
      <c r="H9" s="9" t="n">
        <f aca="false">E9*$H$4</f>
        <v>303.802408</v>
      </c>
      <c r="I9" s="9" t="n">
        <f aca="false">'Téc. Enferm. 12x36 Noturno '!$D$102</f>
        <v>51.54</v>
      </c>
      <c r="J9" s="9" t="n">
        <f aca="false">SUM(F9:I9)</f>
        <v>829.407704</v>
      </c>
      <c r="K9" s="25"/>
      <c r="L9" s="17"/>
      <c r="M9" s="17"/>
      <c r="N9" s="17"/>
      <c r="O9" s="17"/>
      <c r="P9" s="17"/>
      <c r="Q9" s="17"/>
      <c r="R9" s="17"/>
      <c r="S9" s="17"/>
      <c r="T9" s="17"/>
      <c r="U9" s="17"/>
      <c r="V9" s="17"/>
      <c r="W9" s="17"/>
      <c r="X9" s="17"/>
      <c r="Y9" s="17"/>
      <c r="Z9" s="17"/>
    </row>
    <row r="10" customFormat="false" ht="14.25" hidden="false" customHeight="true" outlineLevel="0" collapsed="false">
      <c r="A10" s="8" t="n">
        <v>6</v>
      </c>
      <c r="B10" s="21"/>
      <c r="C10" s="21"/>
      <c r="D10" s="21" t="s">
        <v>51</v>
      </c>
      <c r="E10" s="9" t="n">
        <f aca="false">'Téc. Enferm. 12x36 Diurno '!D33</f>
        <v>3822.26</v>
      </c>
      <c r="F10" s="9" t="n">
        <f aca="false">E10*$F$4</f>
        <v>318.394258</v>
      </c>
      <c r="G10" s="9" t="n">
        <f aca="false">E10*$G$4</f>
        <v>115.814478</v>
      </c>
      <c r="H10" s="9" t="n">
        <f aca="false">E10*$H$4</f>
        <v>278.260528</v>
      </c>
      <c r="I10" s="9" t="n">
        <f aca="false">'Téc. Enferm. 12x36 Diurno '!$D$102</f>
        <v>61.7</v>
      </c>
      <c r="J10" s="9" t="n">
        <f aca="false">SUM(F10:I10)</f>
        <v>774.169264</v>
      </c>
      <c r="K10" s="25"/>
      <c r="L10" s="17"/>
      <c r="M10" s="17"/>
      <c r="N10" s="17"/>
      <c r="O10" s="17"/>
      <c r="P10" s="17"/>
      <c r="Q10" s="17"/>
      <c r="R10" s="17"/>
      <c r="S10" s="17"/>
      <c r="T10" s="17"/>
      <c r="U10" s="17"/>
      <c r="V10" s="17"/>
      <c r="W10" s="17"/>
      <c r="X10" s="17"/>
      <c r="Y10" s="17"/>
      <c r="Z10" s="17"/>
    </row>
    <row r="11" customFormat="false" ht="14.25" hidden="false" customHeight="true" outlineLevel="0" collapsed="false">
      <c r="A11" s="8" t="n">
        <v>7</v>
      </c>
      <c r="B11" s="21"/>
      <c r="C11" s="21"/>
      <c r="D11" s="21" t="s">
        <v>51</v>
      </c>
      <c r="E11" s="9" t="n">
        <f aca="false">'Téc. Enferm. 12x36 Diurno '!D33</f>
        <v>3822.26</v>
      </c>
      <c r="F11" s="9" t="n">
        <f aca="false">E11*$F$4</f>
        <v>318.394258</v>
      </c>
      <c r="G11" s="9" t="n">
        <f aca="false">E11*$G$4</f>
        <v>115.814478</v>
      </c>
      <c r="H11" s="9" t="n">
        <f aca="false">E11*$H$4</f>
        <v>278.260528</v>
      </c>
      <c r="I11" s="9" t="n">
        <f aca="false">'Téc. Enferm. 12x36 Diurno '!$D$102</f>
        <v>61.7</v>
      </c>
      <c r="J11" s="9" t="n">
        <f aca="false">SUM(F11:I11)</f>
        <v>774.169264</v>
      </c>
      <c r="K11" s="25"/>
      <c r="L11" s="17"/>
      <c r="M11" s="17"/>
      <c r="N11" s="17"/>
      <c r="O11" s="17"/>
      <c r="P11" s="17"/>
      <c r="Q11" s="17"/>
      <c r="R11" s="17"/>
      <c r="S11" s="17"/>
      <c r="T11" s="17"/>
      <c r="U11" s="17"/>
      <c r="V11" s="17"/>
      <c r="W11" s="17"/>
      <c r="X11" s="17"/>
      <c r="Y11" s="17"/>
      <c r="Z11" s="17"/>
    </row>
    <row r="12" customFormat="false" ht="14.25" hidden="false" customHeight="true" outlineLevel="0" collapsed="false">
      <c r="A12" s="8" t="n">
        <v>8</v>
      </c>
      <c r="B12" s="21"/>
      <c r="C12" s="21"/>
      <c r="D12" s="21" t="s">
        <v>51</v>
      </c>
      <c r="E12" s="9" t="n">
        <f aca="false">'Téc. Enferm. 12x36 Diurno '!D33</f>
        <v>3822.26</v>
      </c>
      <c r="F12" s="9" t="n">
        <f aca="false">E12*$F$4</f>
        <v>318.394258</v>
      </c>
      <c r="G12" s="9" t="n">
        <f aca="false">E12*$G$4</f>
        <v>115.814478</v>
      </c>
      <c r="H12" s="9" t="n">
        <f aca="false">E12*$H$4</f>
        <v>278.260528</v>
      </c>
      <c r="I12" s="9" t="n">
        <f aca="false">'Téc. Enferm. 12x36 Diurno '!$D$102</f>
        <v>61.7</v>
      </c>
      <c r="J12" s="9" t="n">
        <f aca="false">SUM(F12:I12)</f>
        <v>774.169264</v>
      </c>
      <c r="K12" s="25"/>
      <c r="L12" s="17"/>
      <c r="M12" s="17"/>
      <c r="N12" s="17"/>
      <c r="O12" s="17"/>
      <c r="P12" s="17"/>
      <c r="Q12" s="17"/>
      <c r="R12" s="17"/>
      <c r="S12" s="17"/>
      <c r="T12" s="17"/>
      <c r="U12" s="17"/>
      <c r="V12" s="17"/>
      <c r="W12" s="17"/>
      <c r="X12" s="17"/>
      <c r="Y12" s="17"/>
      <c r="Z12" s="17"/>
    </row>
    <row r="13" customFormat="false" ht="14.25" hidden="false" customHeight="true" outlineLevel="0" collapsed="false">
      <c r="A13" s="8" t="n">
        <v>9</v>
      </c>
      <c r="B13" s="21"/>
      <c r="C13" s="21"/>
      <c r="D13" s="21" t="s">
        <v>51</v>
      </c>
      <c r="E13" s="9" t="n">
        <f aca="false">'Téc. Enferm. 12x36 Diurno '!D33</f>
        <v>3822.26</v>
      </c>
      <c r="F13" s="9" t="n">
        <f aca="false">E13*$F$4</f>
        <v>318.394258</v>
      </c>
      <c r="G13" s="9" t="n">
        <f aca="false">E13*$G$4</f>
        <v>115.814478</v>
      </c>
      <c r="H13" s="9" t="n">
        <f aca="false">E13*$H$4</f>
        <v>278.260528</v>
      </c>
      <c r="I13" s="9" t="n">
        <f aca="false">'Téc. Enferm. 12x36 Diurno '!$D$102</f>
        <v>61.7</v>
      </c>
      <c r="J13" s="9" t="n">
        <f aca="false">SUM(F13:I13)</f>
        <v>774.169264</v>
      </c>
      <c r="K13" s="25"/>
      <c r="L13" s="17"/>
      <c r="M13" s="17"/>
      <c r="N13" s="17"/>
      <c r="O13" s="17"/>
      <c r="P13" s="17"/>
      <c r="Q13" s="17"/>
      <c r="R13" s="17"/>
      <c r="S13" s="17"/>
      <c r="T13" s="17"/>
      <c r="U13" s="17"/>
      <c r="V13" s="17"/>
      <c r="W13" s="17"/>
      <c r="X13" s="17"/>
      <c r="Y13" s="17"/>
      <c r="Z13" s="17"/>
    </row>
    <row r="14" customFormat="false" ht="14.25" hidden="false" customHeight="true" outlineLevel="0" collapsed="false">
      <c r="A14" s="8" t="n">
        <v>10</v>
      </c>
      <c r="B14" s="21"/>
      <c r="C14" s="21"/>
      <c r="D14" s="26" t="s">
        <v>52</v>
      </c>
      <c r="E14" s="9" t="n">
        <f aca="false">'Tec. Enferm.(folguista) Noturno'!D33</f>
        <v>4173.11</v>
      </c>
      <c r="F14" s="9" t="n">
        <f aca="false">E14*$F$4</f>
        <v>347.620063</v>
      </c>
      <c r="G14" s="9" t="n">
        <f aca="false">E14*$G$4</f>
        <v>126.445233</v>
      </c>
      <c r="H14" s="9" t="n">
        <f aca="false">E14*$H$4</f>
        <v>303.802408</v>
      </c>
      <c r="I14" s="9" t="n">
        <f aca="false">'Tec. Enferm.(folguista) Noturno'!D102</f>
        <v>51.54</v>
      </c>
      <c r="J14" s="9" t="n">
        <f aca="false">SUM(F14:I14)</f>
        <v>829.407704</v>
      </c>
      <c r="K14" s="25"/>
      <c r="L14" s="17"/>
      <c r="M14" s="17"/>
      <c r="N14" s="17"/>
      <c r="O14" s="17"/>
      <c r="P14" s="17"/>
      <c r="Q14" s="17"/>
      <c r="R14" s="17"/>
      <c r="S14" s="17"/>
      <c r="T14" s="17"/>
      <c r="U14" s="17"/>
      <c r="V14" s="17"/>
      <c r="W14" s="17"/>
      <c r="X14" s="17"/>
      <c r="Y14" s="17"/>
      <c r="Z14" s="17"/>
    </row>
    <row r="15" customFormat="false" ht="14.25" hidden="false" customHeight="true" outlineLevel="0" collapsed="false">
      <c r="A15" s="8" t="n">
        <v>11</v>
      </c>
      <c r="B15" s="21"/>
      <c r="C15" s="21"/>
      <c r="D15" s="26" t="s">
        <v>53</v>
      </c>
      <c r="E15" s="9" t="n">
        <f aca="false">'Tec. Enferm.(folguista) Noturno'!D33</f>
        <v>4173.11</v>
      </c>
      <c r="F15" s="9" t="n">
        <f aca="false">E15*$F$4</f>
        <v>347.620063</v>
      </c>
      <c r="G15" s="9" t="n">
        <f aca="false">E15*$G$4</f>
        <v>126.445233</v>
      </c>
      <c r="H15" s="9" t="n">
        <f aca="false">E15*$H$4</f>
        <v>303.802408</v>
      </c>
      <c r="I15" s="9" t="n">
        <f aca="false">'Tec. Enferm.(folguista) Noturno'!D102</f>
        <v>51.54</v>
      </c>
      <c r="J15" s="9" t="n">
        <f aca="false">SUM(F15:I15)</f>
        <v>829.407704</v>
      </c>
      <c r="K15" s="25"/>
      <c r="L15" s="17"/>
      <c r="M15" s="17"/>
      <c r="N15" s="17"/>
      <c r="O15" s="17"/>
      <c r="P15" s="17"/>
      <c r="Q15" s="17"/>
      <c r="R15" s="17"/>
      <c r="S15" s="17"/>
      <c r="T15" s="17"/>
      <c r="U15" s="17"/>
      <c r="V15" s="17"/>
      <c r="W15" s="17"/>
      <c r="X15" s="17"/>
      <c r="Y15" s="17"/>
      <c r="Z15" s="17"/>
    </row>
    <row r="16" customFormat="false" ht="14.25" hidden="false" customHeight="true" outlineLevel="0" collapsed="false">
      <c r="A16" s="8" t="n">
        <v>12</v>
      </c>
      <c r="B16" s="21"/>
      <c r="C16" s="21"/>
      <c r="D16" s="21" t="s">
        <v>54</v>
      </c>
      <c r="E16" s="9" t="n">
        <f aca="false">'Cond. Amb_SAMU. 12x36 Noturno'!D33</f>
        <v>2555.87</v>
      </c>
      <c r="F16" s="9" t="n">
        <f aca="false">E16*$F$4</f>
        <v>212.903971</v>
      </c>
      <c r="G16" s="9" t="n">
        <f aca="false">E16*$G$4</f>
        <v>77.442861</v>
      </c>
      <c r="H16" s="9" t="n">
        <f aca="false">E16*$H$4</f>
        <v>186.067336</v>
      </c>
      <c r="I16" s="9" t="n">
        <f aca="false">'Cond. Amb_SAMU. 12x36 Noturno'!$D$102</f>
        <v>29.72</v>
      </c>
      <c r="J16" s="9" t="n">
        <f aca="false">SUM(F16:I16)</f>
        <v>506.134168</v>
      </c>
      <c r="K16" s="25"/>
      <c r="L16" s="17"/>
      <c r="M16" s="17"/>
      <c r="N16" s="17"/>
      <c r="O16" s="17"/>
      <c r="P16" s="17"/>
      <c r="Q16" s="17"/>
      <c r="R16" s="17"/>
      <c r="S16" s="17"/>
      <c r="T16" s="17"/>
      <c r="U16" s="17"/>
      <c r="V16" s="17"/>
      <c r="W16" s="17"/>
      <c r="X16" s="17"/>
      <c r="Y16" s="17"/>
      <c r="Z16" s="17"/>
    </row>
    <row r="17" customFormat="false" ht="14.25" hidden="false" customHeight="true" outlineLevel="0" collapsed="false">
      <c r="A17" s="8" t="n">
        <v>13</v>
      </c>
      <c r="B17" s="21"/>
      <c r="C17" s="21"/>
      <c r="D17" s="21" t="s">
        <v>54</v>
      </c>
      <c r="E17" s="9" t="n">
        <f aca="false">'Cond. Amb_SAMU. 12x36 Noturno'!D33</f>
        <v>2555.87</v>
      </c>
      <c r="F17" s="9" t="n">
        <f aca="false">E17*$F$4</f>
        <v>212.903971</v>
      </c>
      <c r="G17" s="9" t="n">
        <f aca="false">E17*$G$4</f>
        <v>77.442861</v>
      </c>
      <c r="H17" s="9" t="n">
        <f aca="false">E17*$H$4</f>
        <v>186.067336</v>
      </c>
      <c r="I17" s="9" t="n">
        <f aca="false">'Cond. Amb_SAMU. 12x36 Noturno'!$D$102</f>
        <v>29.72</v>
      </c>
      <c r="J17" s="9" t="n">
        <f aca="false">SUM(F17:I17)</f>
        <v>506.134168</v>
      </c>
      <c r="K17" s="25"/>
      <c r="L17" s="17"/>
      <c r="M17" s="17"/>
      <c r="N17" s="17"/>
      <c r="O17" s="17"/>
      <c r="P17" s="17"/>
      <c r="Q17" s="17"/>
      <c r="R17" s="17"/>
      <c r="S17" s="17"/>
      <c r="T17" s="17"/>
      <c r="U17" s="17"/>
      <c r="V17" s="17"/>
      <c r="W17" s="17"/>
      <c r="X17" s="17"/>
      <c r="Y17" s="17"/>
      <c r="Z17" s="17"/>
    </row>
    <row r="18" customFormat="false" ht="14.25" hidden="false" customHeight="true" outlineLevel="0" collapsed="false">
      <c r="A18" s="8" t="n">
        <v>14</v>
      </c>
      <c r="B18" s="21"/>
      <c r="C18" s="21"/>
      <c r="D18" s="21" t="s">
        <v>55</v>
      </c>
      <c r="E18" s="9" t="n">
        <f aca="false">'Cond. Amb_SAMU. 12x36 Diurno'!D33</f>
        <v>2366</v>
      </c>
      <c r="F18" s="9" t="n">
        <f aca="false">E18*$F$4</f>
        <v>197.0878</v>
      </c>
      <c r="G18" s="9" t="n">
        <f aca="false">E18*$G$4</f>
        <v>71.6898</v>
      </c>
      <c r="H18" s="9" t="n">
        <f aca="false">E18*$H$4</f>
        <v>172.2448</v>
      </c>
      <c r="I18" s="9" t="n">
        <f aca="false">'Cond. Amb_SAMU. 12x36 Noturno'!$D$102</f>
        <v>29.72</v>
      </c>
      <c r="J18" s="9" t="n">
        <f aca="false">SUM(F18:I18)</f>
        <v>470.7424</v>
      </c>
      <c r="K18" s="25"/>
      <c r="L18" s="17"/>
      <c r="M18" s="17"/>
      <c r="N18" s="17"/>
      <c r="O18" s="17"/>
      <c r="P18" s="17"/>
      <c r="Q18" s="17"/>
      <c r="R18" s="17"/>
      <c r="S18" s="17"/>
      <c r="T18" s="17"/>
      <c r="U18" s="17"/>
      <c r="V18" s="17"/>
      <c r="W18" s="17"/>
      <c r="X18" s="17"/>
      <c r="Y18" s="17"/>
      <c r="Z18" s="17"/>
    </row>
    <row r="19" customFormat="false" ht="14.25" hidden="false" customHeight="true" outlineLevel="0" collapsed="false">
      <c r="A19" s="8" t="n">
        <v>15</v>
      </c>
      <c r="B19" s="21"/>
      <c r="C19" s="21"/>
      <c r="D19" s="21" t="s">
        <v>55</v>
      </c>
      <c r="E19" s="9" t="n">
        <f aca="false">'Cond. Amb_SAMU. 12x36 Diurno'!D33</f>
        <v>2366</v>
      </c>
      <c r="F19" s="9" t="n">
        <f aca="false">E19*$F$4</f>
        <v>197.0878</v>
      </c>
      <c r="G19" s="9" t="n">
        <f aca="false">E19*$G$4</f>
        <v>71.6898</v>
      </c>
      <c r="H19" s="9" t="n">
        <f aca="false">E19*$H$4</f>
        <v>172.2448</v>
      </c>
      <c r="I19" s="9" t="n">
        <f aca="false">'Cond. Amb_SAMU. 12x36 Noturno'!$D$102</f>
        <v>29.72</v>
      </c>
      <c r="J19" s="9" t="n">
        <f aca="false">SUM(F19:I19)</f>
        <v>470.7424</v>
      </c>
      <c r="K19" s="25"/>
      <c r="L19" s="17"/>
      <c r="M19" s="17"/>
      <c r="N19" s="17"/>
      <c r="O19" s="17"/>
      <c r="P19" s="17"/>
      <c r="Q19" s="17"/>
      <c r="R19" s="17"/>
      <c r="S19" s="17"/>
      <c r="T19" s="17"/>
      <c r="U19" s="17"/>
      <c r="V19" s="17"/>
      <c r="W19" s="17"/>
      <c r="X19" s="17"/>
      <c r="Y19" s="17"/>
      <c r="Z19" s="17"/>
    </row>
    <row r="20" customFormat="false" ht="14.25" hidden="false" customHeight="true" outlineLevel="0" collapsed="false">
      <c r="A20" s="8" t="n">
        <v>16</v>
      </c>
      <c r="B20" s="21"/>
      <c r="C20" s="21"/>
      <c r="D20" s="26" t="s">
        <v>56</v>
      </c>
      <c r="E20" s="9" t="n">
        <f aca="false">'Cond Amb_SAMU Folguista Noturno'!D33</f>
        <v>2555.87</v>
      </c>
      <c r="F20" s="9" t="n">
        <f aca="false">E20*$F$4</f>
        <v>212.903971</v>
      </c>
      <c r="G20" s="9" t="n">
        <f aca="false">E20*$G$4</f>
        <v>77.442861</v>
      </c>
      <c r="H20" s="9" t="n">
        <f aca="false">E20*$H$4</f>
        <v>186.067336</v>
      </c>
      <c r="I20" s="9" t="n">
        <f aca="false">'Cond Amb_SAMU Folguista Noturno'!D102</f>
        <v>29.72</v>
      </c>
      <c r="J20" s="9" t="n">
        <f aca="false">SUM(F20:I20)</f>
        <v>506.134168</v>
      </c>
      <c r="K20" s="25"/>
      <c r="L20" s="17"/>
      <c r="M20" s="17"/>
      <c r="N20" s="17"/>
      <c r="O20" s="17"/>
      <c r="P20" s="17"/>
      <c r="Q20" s="17"/>
      <c r="R20" s="17"/>
      <c r="S20" s="17"/>
      <c r="T20" s="17"/>
      <c r="U20" s="17"/>
      <c r="V20" s="17"/>
      <c r="W20" s="17"/>
      <c r="X20" s="17"/>
      <c r="Y20" s="17"/>
      <c r="Z20" s="17"/>
    </row>
    <row r="21" customFormat="false" ht="14.25" hidden="false" customHeight="true" outlineLevel="0" collapsed="false">
      <c r="A21" s="8" t="n">
        <v>17</v>
      </c>
      <c r="B21" s="21"/>
      <c r="C21" s="21"/>
      <c r="D21" s="21" t="s">
        <v>57</v>
      </c>
      <c r="E21" s="9" t="n">
        <f aca="false">'Mestre 12x36 Noturno'!D33</f>
        <v>3787.37</v>
      </c>
      <c r="F21" s="9" t="n">
        <f aca="false">E21*$F$4</f>
        <v>315.487921</v>
      </c>
      <c r="G21" s="9" t="n">
        <f aca="false">E21*$G$4</f>
        <v>114.757311</v>
      </c>
      <c r="H21" s="9" t="n">
        <f aca="false">E21*$H$4</f>
        <v>275.720536</v>
      </c>
      <c r="I21" s="9" t="n">
        <f aca="false">'Cond. Amb_SAMU. 12x36 Noturno'!$D$102</f>
        <v>29.72</v>
      </c>
      <c r="J21" s="9" t="n">
        <f aca="false">SUM(F21:I21)</f>
        <v>735.685768</v>
      </c>
      <c r="K21" s="25"/>
      <c r="L21" s="17"/>
      <c r="M21" s="17"/>
      <c r="N21" s="17"/>
      <c r="O21" s="17"/>
      <c r="P21" s="17"/>
      <c r="Q21" s="17"/>
      <c r="R21" s="17"/>
      <c r="S21" s="17"/>
      <c r="T21" s="17"/>
      <c r="U21" s="17"/>
      <c r="V21" s="17"/>
      <c r="W21" s="17"/>
      <c r="X21" s="17"/>
      <c r="Y21" s="17"/>
      <c r="Z21" s="17"/>
    </row>
    <row r="22" customFormat="false" ht="14.25" hidden="false" customHeight="true" outlineLevel="0" collapsed="false">
      <c r="A22" s="8" t="n">
        <v>18</v>
      </c>
      <c r="B22" s="21"/>
      <c r="C22" s="21"/>
      <c r="D22" s="21" t="s">
        <v>57</v>
      </c>
      <c r="E22" s="9" t="n">
        <f aca="false">'Mestre 12x36 Noturno'!D33</f>
        <v>3787.37</v>
      </c>
      <c r="F22" s="9" t="n">
        <f aca="false">E22*$F$4</f>
        <v>315.487921</v>
      </c>
      <c r="G22" s="9" t="n">
        <f aca="false">E22*$G$4</f>
        <v>114.757311</v>
      </c>
      <c r="H22" s="9" t="n">
        <f aca="false">E22*$H$4</f>
        <v>275.720536</v>
      </c>
      <c r="I22" s="9" t="n">
        <f aca="false">'Mestre 12x36 Noturno'!$D$102</f>
        <v>44.01</v>
      </c>
      <c r="J22" s="9" t="n">
        <f aca="false">SUM(F22:I22)</f>
        <v>749.975768</v>
      </c>
      <c r="K22" s="25"/>
      <c r="L22" s="17"/>
      <c r="M22" s="17"/>
      <c r="N22" s="17"/>
      <c r="O22" s="17"/>
      <c r="P22" s="17"/>
      <c r="Q22" s="17"/>
      <c r="R22" s="17"/>
      <c r="S22" s="17"/>
      <c r="T22" s="17"/>
      <c r="U22" s="17"/>
      <c r="V22" s="17"/>
      <c r="W22" s="17"/>
      <c r="X22" s="17"/>
      <c r="Y22" s="17"/>
      <c r="Z22" s="17"/>
    </row>
    <row r="23" customFormat="false" ht="14.25" hidden="false" customHeight="true" outlineLevel="0" collapsed="false">
      <c r="A23" s="8" t="n">
        <v>19</v>
      </c>
      <c r="B23" s="21"/>
      <c r="C23" s="21"/>
      <c r="D23" s="21" t="s">
        <v>58</v>
      </c>
      <c r="E23" s="9" t="n">
        <f aca="false">'Mestre 12x36 Diurno'!D33</f>
        <v>3458.78</v>
      </c>
      <c r="F23" s="9" t="n">
        <f aca="false">E23*$F$4</f>
        <v>288.116374</v>
      </c>
      <c r="G23" s="9" t="n">
        <f aca="false">E23*$G$4</f>
        <v>104.801034</v>
      </c>
      <c r="H23" s="9" t="n">
        <f aca="false">E23*$H$4</f>
        <v>251.799184</v>
      </c>
      <c r="I23" s="9" t="n">
        <f aca="false">'Mestre 12x36 Noturno'!$D$102</f>
        <v>44.01</v>
      </c>
      <c r="J23" s="9" t="n">
        <f aca="false">SUM(F23:I23)</f>
        <v>688.726592</v>
      </c>
      <c r="K23" s="25"/>
      <c r="L23" s="17"/>
      <c r="M23" s="17"/>
      <c r="N23" s="17"/>
      <c r="O23" s="17"/>
      <c r="P23" s="17"/>
      <c r="Q23" s="17"/>
      <c r="R23" s="17"/>
      <c r="S23" s="17"/>
      <c r="T23" s="17"/>
      <c r="U23" s="17"/>
      <c r="V23" s="17"/>
      <c r="W23" s="17"/>
      <c r="X23" s="17"/>
      <c r="Y23" s="17"/>
      <c r="Z23" s="17"/>
    </row>
    <row r="24" customFormat="false" ht="14.25" hidden="false" customHeight="true" outlineLevel="0" collapsed="false">
      <c r="A24" s="8" t="n">
        <v>20</v>
      </c>
      <c r="B24" s="21"/>
      <c r="C24" s="21"/>
      <c r="D24" s="21" t="s">
        <v>58</v>
      </c>
      <c r="E24" s="9" t="n">
        <f aca="false">'Mestre 12x36 Diurno'!D33</f>
        <v>3458.78</v>
      </c>
      <c r="F24" s="9" t="n">
        <f aca="false">E24*$F$4</f>
        <v>288.116374</v>
      </c>
      <c r="G24" s="9" t="n">
        <f aca="false">E24*$G$4</f>
        <v>104.801034</v>
      </c>
      <c r="H24" s="9" t="n">
        <f aca="false">E24*$H$4</f>
        <v>251.799184</v>
      </c>
      <c r="I24" s="9" t="n">
        <f aca="false">'Mestre 12x36 Noturno'!$D$102</f>
        <v>44.01</v>
      </c>
      <c r="J24" s="9" t="n">
        <f aca="false">SUM(F24:I24)</f>
        <v>688.726592</v>
      </c>
      <c r="K24" s="25"/>
      <c r="L24" s="17"/>
      <c r="M24" s="17"/>
      <c r="N24" s="17"/>
      <c r="O24" s="17"/>
      <c r="P24" s="17"/>
      <c r="Q24" s="17"/>
      <c r="R24" s="17"/>
      <c r="S24" s="17"/>
      <c r="T24" s="17"/>
      <c r="U24" s="17"/>
      <c r="V24" s="17"/>
      <c r="W24" s="17"/>
      <c r="X24" s="17"/>
      <c r="Y24" s="17"/>
      <c r="Z24" s="17"/>
    </row>
    <row r="25" customFormat="false" ht="14.25" hidden="false" customHeight="true" outlineLevel="0" collapsed="false">
      <c r="A25" s="8" t="n">
        <v>21</v>
      </c>
      <c r="B25" s="21"/>
      <c r="C25" s="21"/>
      <c r="D25" s="26" t="s">
        <v>59</v>
      </c>
      <c r="E25" s="9" t="n">
        <f aca="false">'Mestre Noturno Folguista'!D33</f>
        <v>3787.37</v>
      </c>
      <c r="F25" s="9" t="n">
        <f aca="false">E25*$F$4</f>
        <v>315.487921</v>
      </c>
      <c r="G25" s="9" t="n">
        <f aca="false">E25*$G$4</f>
        <v>114.757311</v>
      </c>
      <c r="H25" s="9" t="n">
        <f aca="false">E25*$H$4</f>
        <v>275.720536</v>
      </c>
      <c r="I25" s="9" t="n">
        <f aca="false">'Mestre Noturno Folguista'!D102</f>
        <v>44.01</v>
      </c>
      <c r="J25" s="9" t="n">
        <f aca="false">SUM(F25:I25)</f>
        <v>749.975768</v>
      </c>
      <c r="K25" s="25"/>
      <c r="L25" s="17"/>
      <c r="M25" s="17"/>
      <c r="N25" s="17"/>
      <c r="O25" s="17"/>
      <c r="P25" s="17"/>
      <c r="Q25" s="17"/>
      <c r="R25" s="17"/>
      <c r="S25" s="17"/>
      <c r="T25" s="17"/>
      <c r="U25" s="17"/>
      <c r="V25" s="17"/>
      <c r="W25" s="17"/>
      <c r="X25" s="17"/>
      <c r="Y25" s="17"/>
      <c r="Z25" s="17"/>
    </row>
    <row r="26" customFormat="false" ht="14.25" hidden="false" customHeight="true" outlineLevel="0" collapsed="false">
      <c r="A26" s="8" t="n">
        <v>22</v>
      </c>
      <c r="B26" s="21"/>
      <c r="C26" s="21"/>
      <c r="D26" s="21" t="s">
        <v>60</v>
      </c>
      <c r="E26" s="9" t="n">
        <f aca="false">'Higienizador 8h'!$D$33</f>
        <v>2414.26</v>
      </c>
      <c r="F26" s="9" t="n">
        <f aca="false">E26*$F$4</f>
        <v>201.107858</v>
      </c>
      <c r="G26" s="9" t="n">
        <f aca="false">E26*$G$4</f>
        <v>73.152078</v>
      </c>
      <c r="H26" s="9" t="n">
        <f aca="false">E26*$H$4</f>
        <v>175.758128</v>
      </c>
      <c r="I26" s="9" t="n">
        <f aca="false">'Higienizador 8h'!$D$102</f>
        <v>29.65</v>
      </c>
      <c r="J26" s="9" t="n">
        <f aca="false">SUM(F26:I26)</f>
        <v>479.668064</v>
      </c>
      <c r="K26" s="25"/>
      <c r="L26" s="17"/>
      <c r="M26" s="17"/>
      <c r="N26" s="17"/>
      <c r="O26" s="17"/>
      <c r="P26" s="17"/>
      <c r="Q26" s="17"/>
      <c r="R26" s="17"/>
      <c r="S26" s="17"/>
      <c r="T26" s="17"/>
      <c r="U26" s="17"/>
      <c r="V26" s="17"/>
      <c r="W26" s="17"/>
      <c r="X26" s="17"/>
      <c r="Y26" s="17"/>
      <c r="Z26" s="17"/>
    </row>
    <row r="27" customFormat="false" ht="14.25" hidden="false" customHeight="true" outlineLevel="0" collapsed="false">
      <c r="A27" s="8" t="n">
        <v>23</v>
      </c>
      <c r="B27" s="21"/>
      <c r="C27" s="21"/>
      <c r="D27" s="21" t="s">
        <v>60</v>
      </c>
      <c r="E27" s="9" t="n">
        <f aca="false">'Higienizador 8h'!$D$33</f>
        <v>2414.26</v>
      </c>
      <c r="F27" s="9" t="n">
        <f aca="false">E27*$F$4</f>
        <v>201.107858</v>
      </c>
      <c r="G27" s="9" t="n">
        <f aca="false">E27*$G$4</f>
        <v>73.152078</v>
      </c>
      <c r="H27" s="9" t="n">
        <f aca="false">E27*$H$4</f>
        <v>175.758128</v>
      </c>
      <c r="I27" s="9" t="n">
        <f aca="false">'Higienizador 8h'!$D$102</f>
        <v>29.65</v>
      </c>
      <c r="J27" s="9" t="n">
        <f aca="false">SUM(F27:I27)</f>
        <v>479.668064</v>
      </c>
      <c r="K27" s="25"/>
      <c r="L27" s="17"/>
      <c r="M27" s="17"/>
      <c r="N27" s="17"/>
      <c r="O27" s="17"/>
      <c r="P27" s="17"/>
      <c r="Q27" s="17"/>
      <c r="R27" s="17"/>
      <c r="S27" s="17"/>
      <c r="T27" s="17"/>
      <c r="U27" s="17"/>
      <c r="V27" s="17"/>
      <c r="W27" s="17"/>
      <c r="X27" s="17"/>
      <c r="Y27" s="17"/>
      <c r="Z27" s="17"/>
    </row>
    <row r="28" customFormat="false" ht="14.25" hidden="false" customHeight="true" outlineLevel="0" collapsed="false">
      <c r="A28" s="8" t="n">
        <v>24</v>
      </c>
      <c r="B28" s="21"/>
      <c r="C28" s="21"/>
      <c r="D28" s="21" t="s">
        <v>60</v>
      </c>
      <c r="E28" s="9" t="n">
        <f aca="false">'Higienizador 8h'!$D$33</f>
        <v>2414.26</v>
      </c>
      <c r="F28" s="9" t="n">
        <f aca="false">E28*$F$4</f>
        <v>201.107858</v>
      </c>
      <c r="G28" s="9" t="n">
        <f aca="false">E28*$G$4</f>
        <v>73.152078</v>
      </c>
      <c r="H28" s="9" t="n">
        <f aca="false">E28*$H$4</f>
        <v>175.758128</v>
      </c>
      <c r="I28" s="9" t="n">
        <f aca="false">'Higienizador 8h'!$D$102</f>
        <v>29.65</v>
      </c>
      <c r="J28" s="9" t="n">
        <f aca="false">SUM(F28:I28)</f>
        <v>479.668064</v>
      </c>
      <c r="K28" s="25"/>
      <c r="L28" s="17"/>
      <c r="M28" s="17"/>
      <c r="N28" s="17"/>
      <c r="O28" s="17"/>
      <c r="P28" s="17"/>
      <c r="Q28" s="17"/>
      <c r="R28" s="17"/>
      <c r="S28" s="17"/>
      <c r="T28" s="17"/>
      <c r="U28" s="17"/>
      <c r="V28" s="17"/>
      <c r="W28" s="17"/>
      <c r="X28" s="17"/>
      <c r="Y28" s="17"/>
      <c r="Z28" s="17"/>
    </row>
    <row r="29" customFormat="false" ht="14.25" hidden="false" customHeight="true" outlineLevel="0" collapsed="false">
      <c r="A29" s="8" t="n">
        <v>25</v>
      </c>
      <c r="B29" s="21"/>
      <c r="C29" s="21"/>
      <c r="D29" s="21" t="s">
        <v>61</v>
      </c>
      <c r="E29" s="9" t="n">
        <f aca="false">'Coord. de Manutenção 8h'!D33</f>
        <v>2090.06</v>
      </c>
      <c r="F29" s="9" t="n">
        <f aca="false">E29*$F$4</f>
        <v>174.101998</v>
      </c>
      <c r="G29" s="9" t="n">
        <f aca="false">E29*$G$4</f>
        <v>63.328818</v>
      </c>
      <c r="H29" s="9" t="n">
        <f aca="false">E29*$H$4</f>
        <v>152.156368</v>
      </c>
      <c r="I29" s="9" t="n">
        <f aca="false">'Coord. de Manutenção 8h'!$D$102</f>
        <v>24.36</v>
      </c>
      <c r="J29" s="9" t="n">
        <f aca="false">SUM(F29:I29)</f>
        <v>413.947184</v>
      </c>
      <c r="K29" s="25"/>
      <c r="L29" s="17"/>
      <c r="M29" s="17"/>
      <c r="N29" s="17"/>
      <c r="O29" s="17"/>
      <c r="P29" s="17"/>
      <c r="Q29" s="17"/>
      <c r="R29" s="17"/>
      <c r="S29" s="17"/>
      <c r="T29" s="17"/>
      <c r="U29" s="17"/>
      <c r="V29" s="17"/>
      <c r="W29" s="17"/>
      <c r="X29" s="17"/>
      <c r="Y29" s="17"/>
      <c r="Z29" s="17"/>
    </row>
    <row r="30" customFormat="false" ht="14.25" hidden="false" customHeight="true" outlineLevel="0" collapsed="false">
      <c r="A30" s="8" t="n">
        <v>26</v>
      </c>
      <c r="B30" s="21"/>
      <c r="C30" s="21"/>
      <c r="D30" s="21" t="s">
        <v>62</v>
      </c>
      <c r="E30" s="9" t="n">
        <f aca="false">'Coordendador Administrativo 8h'!D33</f>
        <v>2307.83</v>
      </c>
      <c r="F30" s="9" t="n">
        <f aca="false">E30*$F$4</f>
        <v>192.242239</v>
      </c>
      <c r="G30" s="9" t="n">
        <f aca="false">E30*$G$4</f>
        <v>69.927249</v>
      </c>
      <c r="H30" s="9" t="n">
        <f aca="false">E30*$H$4</f>
        <v>168.010024</v>
      </c>
      <c r="I30" s="9" t="n">
        <f aca="false">'Coordendador Administrativo 8h'!$D$102</f>
        <v>28.03</v>
      </c>
      <c r="J30" s="9" t="n">
        <f aca="false">SUM(F30:I30)</f>
        <v>458.209512</v>
      </c>
      <c r="K30" s="25"/>
      <c r="L30" s="17"/>
      <c r="M30" s="17"/>
      <c r="N30" s="17"/>
      <c r="O30" s="17"/>
      <c r="P30" s="17"/>
      <c r="Q30" s="17"/>
      <c r="R30" s="17"/>
      <c r="S30" s="17"/>
      <c r="T30" s="17"/>
      <c r="U30" s="17"/>
      <c r="V30" s="17"/>
      <c r="W30" s="17"/>
      <c r="X30" s="17"/>
      <c r="Y30" s="17"/>
      <c r="Z30" s="17"/>
    </row>
    <row r="31" customFormat="false" ht="14.25" hidden="false" customHeight="true" outlineLevel="0" collapsed="false">
      <c r="A31" s="8" t="n">
        <v>27</v>
      </c>
      <c r="B31" s="21"/>
      <c r="C31" s="21"/>
      <c r="D31" s="21"/>
      <c r="E31" s="9"/>
      <c r="F31" s="9" t="n">
        <f aca="false">E31*$F$4</f>
        <v>0</v>
      </c>
      <c r="G31" s="9" t="n">
        <f aca="false">E31*$G$4</f>
        <v>0</v>
      </c>
      <c r="H31" s="9" t="n">
        <f aca="false">E31*$H$4</f>
        <v>0</v>
      </c>
      <c r="I31" s="9" t="n">
        <f aca="false">E31*$I$4</f>
        <v>0</v>
      </c>
      <c r="J31" s="9" t="n">
        <f aca="false">SUM(F31:I31)</f>
        <v>0</v>
      </c>
      <c r="K31" s="25"/>
      <c r="L31" s="17"/>
      <c r="M31" s="17"/>
      <c r="N31" s="17"/>
      <c r="O31" s="17"/>
      <c r="P31" s="17"/>
      <c r="Q31" s="17"/>
      <c r="R31" s="17"/>
      <c r="S31" s="17"/>
      <c r="T31" s="17"/>
      <c r="U31" s="17"/>
      <c r="V31" s="17"/>
      <c r="W31" s="17"/>
      <c r="X31" s="17"/>
      <c r="Y31" s="17"/>
      <c r="Z31" s="17"/>
    </row>
    <row r="32" customFormat="false" ht="14.25" hidden="false" customHeight="true" outlineLevel="0" collapsed="false">
      <c r="A32" s="8" t="n">
        <v>28</v>
      </c>
      <c r="B32" s="21"/>
      <c r="C32" s="21"/>
      <c r="D32" s="21"/>
      <c r="E32" s="9"/>
      <c r="F32" s="9" t="n">
        <f aca="false">E32*$F$4</f>
        <v>0</v>
      </c>
      <c r="G32" s="9" t="n">
        <f aca="false">E32*$G$4</f>
        <v>0</v>
      </c>
      <c r="H32" s="9" t="n">
        <f aca="false">E32*$H$4</f>
        <v>0</v>
      </c>
      <c r="I32" s="9" t="n">
        <f aca="false">E32*$I$4</f>
        <v>0</v>
      </c>
      <c r="J32" s="9" t="n">
        <f aca="false">SUM(F32:I32)</f>
        <v>0</v>
      </c>
      <c r="K32" s="25"/>
      <c r="L32" s="17"/>
      <c r="M32" s="17"/>
      <c r="N32" s="17"/>
      <c r="O32" s="17"/>
      <c r="P32" s="17"/>
      <c r="Q32" s="17"/>
      <c r="R32" s="17"/>
      <c r="S32" s="17"/>
      <c r="T32" s="17"/>
      <c r="U32" s="17"/>
      <c r="V32" s="17"/>
      <c r="W32" s="17"/>
      <c r="X32" s="17"/>
      <c r="Y32" s="17"/>
      <c r="Z32" s="17"/>
    </row>
    <row r="33" customFormat="false" ht="14.25" hidden="false" customHeight="true" outlineLevel="0" collapsed="false">
      <c r="A33" s="8" t="n">
        <v>29</v>
      </c>
      <c r="B33" s="21"/>
      <c r="C33" s="21"/>
      <c r="D33" s="21"/>
      <c r="E33" s="9"/>
      <c r="F33" s="9" t="n">
        <f aca="false">E33*$F$4</f>
        <v>0</v>
      </c>
      <c r="G33" s="9" t="n">
        <f aca="false">E33*$G$4</f>
        <v>0</v>
      </c>
      <c r="H33" s="9" t="n">
        <f aca="false">E33*$H$4</f>
        <v>0</v>
      </c>
      <c r="I33" s="9" t="n">
        <f aca="false">E33*$I$4</f>
        <v>0</v>
      </c>
      <c r="J33" s="9" t="n">
        <f aca="false">SUM(F33:I33)</f>
        <v>0</v>
      </c>
      <c r="K33" s="17"/>
      <c r="L33" s="17"/>
      <c r="M33" s="17"/>
      <c r="N33" s="17"/>
      <c r="O33" s="17"/>
      <c r="P33" s="17"/>
      <c r="Q33" s="17"/>
      <c r="R33" s="17"/>
      <c r="S33" s="17"/>
      <c r="T33" s="17"/>
      <c r="U33" s="17"/>
      <c r="V33" s="17"/>
      <c r="W33" s="17"/>
      <c r="X33" s="17"/>
      <c r="Y33" s="17"/>
      <c r="Z33" s="17"/>
    </row>
    <row r="34" customFormat="false" ht="14.25" hidden="false" customHeight="true" outlineLevel="0" collapsed="false">
      <c r="A34" s="8" t="n">
        <v>30</v>
      </c>
      <c r="B34" s="21" t="s">
        <v>63</v>
      </c>
      <c r="C34" s="21"/>
      <c r="D34" s="21"/>
      <c r="E34" s="21"/>
      <c r="F34" s="9" t="n">
        <f aca="false">E34*$F$4</f>
        <v>0</v>
      </c>
      <c r="G34" s="9" t="n">
        <f aca="false">E34*$G$4</f>
        <v>0</v>
      </c>
      <c r="H34" s="9" t="n">
        <f aca="false">E34*$H$4</f>
        <v>0</v>
      </c>
      <c r="I34" s="9" t="n">
        <f aca="false">E34*$I$4</f>
        <v>0</v>
      </c>
      <c r="J34" s="9" t="n">
        <f aca="false">SUM(F34:I34)</f>
        <v>0</v>
      </c>
      <c r="K34" s="17"/>
      <c r="L34" s="17"/>
      <c r="M34" s="17"/>
      <c r="N34" s="17"/>
      <c r="O34" s="17"/>
      <c r="P34" s="17"/>
      <c r="Q34" s="17"/>
      <c r="R34" s="17"/>
      <c r="S34" s="17"/>
      <c r="T34" s="17"/>
      <c r="U34" s="17"/>
      <c r="V34" s="17"/>
      <c r="W34" s="17"/>
      <c r="X34" s="17"/>
      <c r="Y34" s="17"/>
      <c r="Z34" s="17"/>
    </row>
    <row r="35" customFormat="false" ht="14.25" hidden="false" customHeight="true" outlineLevel="0" collapsed="false">
      <c r="A35" s="8" t="n">
        <v>31</v>
      </c>
      <c r="B35" s="21" t="s">
        <v>64</v>
      </c>
      <c r="C35" s="21"/>
      <c r="D35" s="21"/>
      <c r="E35" s="21"/>
      <c r="F35" s="9" t="n">
        <f aca="false">E35*$F$4</f>
        <v>0</v>
      </c>
      <c r="G35" s="9" t="n">
        <f aca="false">E35*$G$4</f>
        <v>0</v>
      </c>
      <c r="H35" s="9" t="n">
        <f aca="false">E35*$H$4</f>
        <v>0</v>
      </c>
      <c r="I35" s="9" t="n">
        <f aca="false">E35*$I$4</f>
        <v>0</v>
      </c>
      <c r="J35" s="9" t="n">
        <f aca="false">SUM(F35:I35)</f>
        <v>0</v>
      </c>
      <c r="K35" s="17"/>
      <c r="L35" s="17"/>
      <c r="M35" s="17"/>
      <c r="N35" s="17"/>
      <c r="O35" s="17"/>
      <c r="P35" s="17"/>
      <c r="Q35" s="17"/>
      <c r="R35" s="17"/>
      <c r="S35" s="17"/>
      <c r="T35" s="17"/>
      <c r="U35" s="17"/>
      <c r="V35" s="17"/>
      <c r="W35" s="17"/>
      <c r="X35" s="17"/>
      <c r="Y35" s="17"/>
      <c r="Z35" s="17"/>
    </row>
    <row r="36" customFormat="false" ht="14.25" hidden="false" customHeight="true" outlineLevel="0" collapsed="false">
      <c r="A36" s="27" t="s">
        <v>65</v>
      </c>
      <c r="B36" s="27"/>
      <c r="C36" s="27"/>
      <c r="D36" s="27"/>
      <c r="E36" s="28" t="n">
        <f aca="false">SUM(E5:E35)</f>
        <v>89046.05</v>
      </c>
      <c r="F36" s="28" t="n">
        <f aca="false">SUM(F5:F35)</f>
        <v>7417.535965</v>
      </c>
      <c r="G36" s="28" t="n">
        <f aca="false">SUM(G5:G35)</f>
        <v>2698.095315</v>
      </c>
      <c r="H36" s="28" t="n">
        <f aca="false">SUM(H5:H35)</f>
        <v>6482.55244</v>
      </c>
      <c r="I36" s="28" t="n">
        <f aca="false">SUM(I5:I35)</f>
        <v>1712.43</v>
      </c>
      <c r="J36" s="16" t="n">
        <f aca="false">SUM(J5:J35)</f>
        <v>18310.61372</v>
      </c>
      <c r="K36" s="24" t="s">
        <v>66</v>
      </c>
      <c r="L36" s="17"/>
      <c r="M36" s="17"/>
      <c r="N36" s="17"/>
      <c r="O36" s="17"/>
      <c r="P36" s="17"/>
      <c r="Q36" s="17"/>
      <c r="R36" s="17"/>
      <c r="S36" s="17"/>
      <c r="T36" s="17"/>
      <c r="U36" s="17"/>
      <c r="V36" s="17"/>
      <c r="W36" s="17"/>
      <c r="X36" s="17"/>
      <c r="Y36" s="17"/>
      <c r="Z36" s="17"/>
    </row>
    <row r="37" customFormat="false" ht="14.25" hidden="false" customHeight="true" outlineLevel="0" collapsed="false">
      <c r="A37" s="17"/>
      <c r="B37" s="17"/>
      <c r="C37" s="17"/>
      <c r="D37" s="17"/>
      <c r="E37" s="17"/>
      <c r="F37" s="17"/>
      <c r="G37" s="17"/>
      <c r="H37" s="17"/>
      <c r="I37" s="17"/>
      <c r="J37" s="17"/>
      <c r="K37" s="17"/>
      <c r="L37" s="17"/>
      <c r="M37" s="17"/>
      <c r="N37" s="17"/>
      <c r="O37" s="17"/>
      <c r="P37" s="17"/>
      <c r="Q37" s="17"/>
      <c r="R37" s="17"/>
      <c r="S37" s="17"/>
      <c r="T37" s="17"/>
      <c r="U37" s="17"/>
      <c r="V37" s="17"/>
      <c r="W37" s="17"/>
      <c r="X37" s="17"/>
      <c r="Y37" s="17"/>
      <c r="Z37" s="17"/>
    </row>
    <row r="38" customFormat="false" ht="14.25" hidden="false" customHeight="true" outlineLevel="0" collapsed="false">
      <c r="A38" s="17"/>
      <c r="B38" s="17"/>
      <c r="C38" s="17"/>
      <c r="D38" s="17"/>
      <c r="E38" s="17"/>
      <c r="F38" s="17"/>
      <c r="G38" s="17"/>
      <c r="H38" s="17"/>
      <c r="I38" s="17"/>
      <c r="J38" s="17"/>
      <c r="K38" s="17"/>
      <c r="L38" s="17"/>
      <c r="M38" s="17"/>
      <c r="N38" s="17"/>
      <c r="O38" s="17"/>
      <c r="P38" s="17"/>
      <c r="Q38" s="17"/>
      <c r="R38" s="17"/>
      <c r="S38" s="17"/>
      <c r="T38" s="17"/>
      <c r="U38" s="17"/>
      <c r="V38" s="17"/>
      <c r="W38" s="17"/>
      <c r="X38" s="17"/>
      <c r="Y38" s="17"/>
      <c r="Z38" s="17"/>
    </row>
    <row r="39" customFormat="false" ht="14.25" hidden="false" customHeight="true" outlineLevel="0" collapsed="false">
      <c r="A39" s="17"/>
      <c r="B39" s="17"/>
      <c r="C39" s="17"/>
      <c r="D39" s="17"/>
      <c r="E39" s="17"/>
      <c r="F39" s="17"/>
      <c r="G39" s="17"/>
      <c r="H39" s="17"/>
      <c r="I39" s="17"/>
      <c r="J39" s="17"/>
      <c r="K39" s="17"/>
      <c r="L39" s="17"/>
      <c r="M39" s="17"/>
      <c r="N39" s="17"/>
      <c r="O39" s="17"/>
      <c r="P39" s="17"/>
      <c r="Q39" s="17"/>
      <c r="R39" s="17"/>
      <c r="S39" s="17"/>
      <c r="T39" s="17"/>
      <c r="U39" s="17"/>
      <c r="V39" s="17"/>
      <c r="W39" s="17"/>
      <c r="X39" s="17"/>
      <c r="Y39" s="17"/>
      <c r="Z39" s="17"/>
    </row>
    <row r="40" customFormat="false" ht="14.25" hidden="false" customHeight="true" outlineLevel="0" collapsed="false">
      <c r="A40" s="17"/>
      <c r="B40" s="17"/>
      <c r="C40" s="17"/>
      <c r="D40" s="17"/>
      <c r="E40" s="17"/>
      <c r="F40" s="17"/>
      <c r="G40" s="17"/>
      <c r="H40" s="17"/>
      <c r="I40" s="17"/>
      <c r="J40" s="17"/>
      <c r="K40" s="17"/>
      <c r="L40" s="17"/>
      <c r="M40" s="17"/>
      <c r="N40" s="17"/>
      <c r="O40" s="17"/>
      <c r="P40" s="17"/>
      <c r="Q40" s="17"/>
      <c r="R40" s="17"/>
      <c r="S40" s="17"/>
      <c r="T40" s="17"/>
      <c r="U40" s="17"/>
      <c r="V40" s="17"/>
      <c r="W40" s="17"/>
      <c r="X40" s="17"/>
      <c r="Y40" s="17"/>
      <c r="Z40" s="17"/>
    </row>
    <row r="41" customFormat="false" ht="14.25" hidden="false" customHeight="true" outlineLevel="0" collapsed="false">
      <c r="A41" s="17"/>
      <c r="B41" s="17"/>
      <c r="C41" s="17"/>
      <c r="D41" s="17"/>
      <c r="E41" s="17"/>
      <c r="F41" s="17"/>
      <c r="G41" s="17"/>
      <c r="H41" s="17"/>
      <c r="I41" s="17"/>
      <c r="J41" s="17"/>
      <c r="K41" s="17"/>
      <c r="L41" s="17"/>
      <c r="M41" s="17"/>
      <c r="N41" s="17"/>
      <c r="O41" s="17"/>
      <c r="P41" s="17"/>
      <c r="Q41" s="17"/>
      <c r="R41" s="17"/>
      <c r="S41" s="17"/>
      <c r="T41" s="17"/>
      <c r="U41" s="17"/>
      <c r="V41" s="17"/>
      <c r="W41" s="17"/>
      <c r="X41" s="17"/>
      <c r="Y41" s="17"/>
      <c r="Z41" s="17"/>
    </row>
    <row r="42" customFormat="false" ht="14.25" hidden="false" customHeight="true" outlineLevel="0" collapsed="false">
      <c r="A42" s="17"/>
      <c r="B42" s="17"/>
      <c r="C42" s="17"/>
      <c r="D42" s="17"/>
      <c r="E42" s="17"/>
      <c r="F42" s="17"/>
      <c r="G42" s="17"/>
      <c r="H42" s="17"/>
      <c r="I42" s="17"/>
      <c r="J42" s="17"/>
      <c r="K42" s="17"/>
      <c r="L42" s="17"/>
      <c r="M42" s="17"/>
      <c r="N42" s="17"/>
      <c r="O42" s="17"/>
      <c r="P42" s="17"/>
      <c r="Q42" s="17"/>
      <c r="R42" s="17"/>
      <c r="S42" s="17"/>
      <c r="T42" s="17"/>
      <c r="U42" s="17"/>
      <c r="V42" s="17"/>
      <c r="W42" s="17"/>
      <c r="X42" s="17"/>
      <c r="Y42" s="17"/>
      <c r="Z42" s="17"/>
    </row>
    <row r="43" customFormat="false" ht="14.25" hidden="false" customHeight="true" outlineLevel="0" collapsed="false">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row>
    <row r="44" customFormat="false" ht="14.25" hidden="false" customHeight="true" outlineLevel="0" collapsed="false">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row>
    <row r="45" customFormat="false" ht="14.25" hidden="false" customHeight="true" outlineLevel="0" collapsed="false">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row>
    <row r="46" customFormat="false" ht="14.25" hidden="false" customHeight="true" outlineLevel="0" collapsed="false">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row>
    <row r="47" customFormat="false" ht="14.25" hidden="false" customHeight="true" outlineLevel="0" collapsed="false">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row>
    <row r="48" customFormat="false" ht="14.25" hidden="false" customHeight="true" outlineLevel="0" collapsed="false">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row>
    <row r="49" customFormat="false" ht="14.25" hidden="false" customHeight="true" outlineLevel="0" collapsed="false">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row>
    <row r="50" customFormat="false" ht="14.25" hidden="false" customHeight="true" outlineLevel="0" collapsed="false">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row>
    <row r="51" customFormat="false" ht="14.25" hidden="false" customHeight="true" outlineLevel="0" collapsed="false">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row>
    <row r="52" customFormat="false" ht="14.25" hidden="false" customHeight="true" outlineLevel="0" collapsed="false">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row>
    <row r="53" customFormat="false" ht="14.25" hidden="false" customHeight="true" outlineLevel="0" collapsed="false">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row>
    <row r="54" customFormat="false" ht="14.25" hidden="false" customHeight="true" outlineLevel="0" collapsed="false">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row>
    <row r="55" customFormat="false" ht="14.25" hidden="false" customHeight="true" outlineLevel="0" collapsed="false">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row>
    <row r="56" customFormat="false" ht="14.25" hidden="false" customHeight="true" outlineLevel="0" collapsed="false">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row>
    <row r="57" customFormat="false" ht="14.25" hidden="false" customHeight="true" outlineLevel="0" collapsed="false">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row>
    <row r="58" customFormat="false" ht="14.25" hidden="false" customHeight="true" outlineLevel="0" collapsed="false">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row>
    <row r="59" customFormat="false" ht="14.25" hidden="false" customHeight="true" outlineLevel="0" collapsed="false">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row>
    <row r="60" customFormat="false" ht="14.25" hidden="false" customHeight="true" outlineLevel="0" collapsed="false">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row>
    <row r="61" customFormat="false" ht="14.25" hidden="false" customHeight="true" outlineLevel="0" collapsed="false">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row>
    <row r="62" customFormat="false" ht="14.25" hidden="false" customHeight="true" outlineLevel="0" collapsed="false">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row>
    <row r="63" customFormat="false" ht="14.25" hidden="false" customHeight="true" outlineLevel="0" collapsed="false">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row>
    <row r="64" customFormat="false" ht="14.25" hidden="false" customHeight="true" outlineLevel="0" collapsed="false">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row>
    <row r="65" customFormat="false" ht="14.25" hidden="false" customHeight="true" outlineLevel="0" collapsed="false">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row>
    <row r="66" customFormat="false" ht="14.25" hidden="false" customHeight="true" outlineLevel="0" collapsed="false">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row>
    <row r="67" customFormat="false" ht="14.25" hidden="false" customHeight="true" outlineLevel="0" collapsed="false">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row>
    <row r="68" customFormat="false" ht="14.25" hidden="false" customHeight="true" outlineLevel="0" collapsed="false">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row>
    <row r="69" customFormat="false" ht="14.25" hidden="false" customHeight="true" outlineLevel="0" collapsed="false">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row>
    <row r="70" customFormat="false" ht="14.25" hidden="false" customHeight="true" outlineLevel="0" collapsed="false">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row>
    <row r="71" customFormat="false" ht="14.25" hidden="false" customHeight="true" outlineLevel="0" collapsed="false">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row>
    <row r="72" customFormat="false" ht="14.25" hidden="false" customHeight="true" outlineLevel="0" collapsed="false">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row>
    <row r="73" customFormat="false" ht="14.25" hidden="false" customHeight="true" outlineLevel="0" collapsed="false">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row>
    <row r="74" customFormat="false" ht="14.25" hidden="false" customHeight="true" outlineLevel="0" collapsed="false">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row>
    <row r="75" customFormat="false" ht="14.25" hidden="false" customHeight="true" outlineLevel="0" collapsed="false">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row>
    <row r="76" customFormat="false" ht="14.25" hidden="false" customHeight="true" outlineLevel="0" collapsed="false">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row>
    <row r="77" customFormat="false" ht="14.25" hidden="false" customHeight="true" outlineLevel="0" collapsed="false">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row>
    <row r="78" customFormat="false" ht="14.25" hidden="false" customHeight="true" outlineLevel="0" collapsed="false">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row>
    <row r="79" customFormat="false" ht="14.25" hidden="false" customHeight="true" outlineLevel="0" collapsed="false">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row>
    <row r="80" customFormat="false" ht="14.25" hidden="false" customHeight="true" outlineLevel="0" collapsed="false">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row>
    <row r="81" customFormat="false" ht="14.25" hidden="false" customHeight="true" outlineLevel="0" collapsed="false">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row>
    <row r="82" customFormat="false" ht="14.25" hidden="false" customHeight="true" outlineLevel="0" collapsed="false">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row>
    <row r="83" customFormat="false" ht="14.25" hidden="false" customHeight="true" outlineLevel="0" collapsed="false">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row>
    <row r="84" customFormat="false" ht="14.25" hidden="false" customHeight="true" outlineLevel="0" collapsed="false">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row>
    <row r="85" customFormat="false" ht="14.25" hidden="false" customHeight="true" outlineLevel="0" collapsed="false">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row>
    <row r="86" customFormat="false" ht="14.25" hidden="false" customHeight="true" outlineLevel="0" collapsed="false">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row>
    <row r="87" customFormat="false" ht="14.25" hidden="false" customHeight="true" outlineLevel="0" collapsed="false">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row>
    <row r="88" customFormat="false" ht="14.25" hidden="false" customHeight="true" outlineLevel="0" collapsed="false">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row>
    <row r="89" customFormat="false" ht="14.25" hidden="false" customHeight="true" outlineLevel="0" collapsed="false">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row>
    <row r="90" customFormat="false" ht="14.25" hidden="false" customHeight="true" outlineLevel="0" collapsed="false">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row>
    <row r="91" customFormat="false" ht="14.25" hidden="false" customHeight="true" outlineLevel="0" collapsed="false">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row>
    <row r="92" customFormat="false" ht="14.25" hidden="false" customHeight="true" outlineLevel="0" collapsed="false">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row>
    <row r="93" customFormat="false" ht="14.25" hidden="false" customHeight="true" outlineLevel="0" collapsed="false">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row>
    <row r="94" customFormat="false" ht="14.25" hidden="false" customHeight="true" outlineLevel="0" collapsed="false">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row>
    <row r="95" customFormat="false" ht="14.25" hidden="false" customHeight="true" outlineLevel="0" collapsed="false">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row>
    <row r="96" customFormat="false" ht="14.25" hidden="false" customHeight="true" outlineLevel="0" collapsed="false">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row>
    <row r="97" customFormat="false" ht="14.25" hidden="false" customHeight="true" outlineLevel="0" collapsed="false">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row>
    <row r="98" customFormat="false" ht="14.25" hidden="false" customHeight="true" outlineLevel="0" collapsed="false">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row>
    <row r="99" customFormat="false" ht="14.25" hidden="false" customHeight="true" outlineLevel="0" collapsed="false">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customFormat="false" ht="14.25" hidden="false" customHeight="true" outlineLevel="0" collapsed="false">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row>
    <row r="101" customFormat="false" ht="14.25" hidden="false" customHeight="true" outlineLevel="0" collapsed="false">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row>
    <row r="102" customFormat="false" ht="14.25" hidden="false" customHeight="true" outlineLevel="0" collapsed="false">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row>
    <row r="103" customFormat="false" ht="14.25" hidden="false" customHeight="true" outlineLevel="0" collapsed="false">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row>
    <row r="104" customFormat="false" ht="14.25" hidden="false" customHeight="true" outlineLevel="0" collapsed="false">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row>
    <row r="105" customFormat="false" ht="14.25" hidden="false" customHeight="true" outlineLevel="0" collapsed="false">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row>
    <row r="106" customFormat="false" ht="14.25" hidden="false" customHeight="true" outlineLevel="0" collapsed="false">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row>
    <row r="107" customFormat="false" ht="14.25" hidden="false" customHeight="true" outlineLevel="0" collapsed="false">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row>
    <row r="108" customFormat="false" ht="14.25" hidden="false" customHeight="true" outlineLevel="0" collapsed="false">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row>
    <row r="109" customFormat="false" ht="14.25" hidden="false" customHeight="true" outlineLevel="0" collapsed="false">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row>
    <row r="110" customFormat="false" ht="14.25" hidden="false" customHeight="true" outlineLevel="0" collapsed="false">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row>
    <row r="111" customFormat="false" ht="14.25" hidden="false" customHeight="true" outlineLevel="0" collapsed="false">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row>
    <row r="112" customFormat="false" ht="14.25" hidden="false" customHeight="true" outlineLevel="0" collapsed="false">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row>
    <row r="113" customFormat="false" ht="14.25" hidden="false" customHeight="true" outlineLevel="0" collapsed="false">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customFormat="false" ht="14.25" hidden="false" customHeight="true" outlineLevel="0" collapsed="false">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row>
    <row r="115" customFormat="false" ht="14.25" hidden="false" customHeight="true" outlineLevel="0" collapsed="false">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row>
    <row r="116" customFormat="false" ht="14.25" hidden="false" customHeight="true" outlineLevel="0" collapsed="false">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row>
    <row r="117" customFormat="false" ht="14.25" hidden="false" customHeight="true" outlineLevel="0" collapsed="false">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row>
    <row r="118" customFormat="false" ht="14.25" hidden="false" customHeight="true" outlineLevel="0" collapsed="false">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row>
    <row r="119" customFormat="false" ht="14.25" hidden="false" customHeight="true" outlineLevel="0" collapsed="false">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row>
    <row r="120" customFormat="false" ht="14.25" hidden="false" customHeight="true" outlineLevel="0" collapsed="false">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row>
    <row r="121" customFormat="false" ht="14.25" hidden="false" customHeight="true" outlineLevel="0" collapsed="false">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row>
    <row r="122" customFormat="false" ht="14.25" hidden="false" customHeight="true" outlineLevel="0" collapsed="false">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row>
    <row r="123" customFormat="false" ht="14.25" hidden="false" customHeight="true" outlineLevel="0" collapsed="false">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row>
    <row r="124" customFormat="false" ht="14.25" hidden="false" customHeight="true" outlineLevel="0" collapsed="false">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row>
    <row r="125" customFormat="false" ht="14.25" hidden="false" customHeight="true" outlineLevel="0" collapsed="false">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row>
    <row r="126" customFormat="false" ht="14.25" hidden="false" customHeight="true" outlineLevel="0" collapsed="false">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row>
    <row r="127" customFormat="false" ht="14.25" hidden="false" customHeight="true" outlineLevel="0" collapsed="false">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row>
    <row r="128" customFormat="false" ht="14.25" hidden="false" customHeight="true" outlineLevel="0" collapsed="false">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row>
    <row r="129" customFormat="false" ht="14.25" hidden="false" customHeight="true" outlineLevel="0" collapsed="false">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row>
    <row r="130" customFormat="false" ht="14.25" hidden="false" customHeight="true" outlineLevel="0" collapsed="false">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row>
    <row r="131" customFormat="false" ht="14.25" hidden="false" customHeight="true" outlineLevel="0" collapsed="false">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row>
    <row r="132" customFormat="false" ht="14.25" hidden="false" customHeight="true" outlineLevel="0" collapsed="false">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row>
    <row r="133" customFormat="false" ht="14.25" hidden="false" customHeight="true" outlineLevel="0" collapsed="false">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row>
    <row r="134" customFormat="false" ht="14.25" hidden="false" customHeight="true" outlineLevel="0" collapsed="false">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row>
    <row r="135" customFormat="false" ht="14.25" hidden="false" customHeight="true" outlineLevel="0" collapsed="false">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row>
    <row r="136" customFormat="false" ht="14.25" hidden="false" customHeight="true" outlineLevel="0" collapsed="false">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row>
    <row r="137" customFormat="false" ht="14.25" hidden="false" customHeight="true" outlineLevel="0" collapsed="false">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row>
    <row r="138" customFormat="false" ht="14.25" hidden="false" customHeight="true" outlineLevel="0" collapsed="false">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row>
    <row r="139" customFormat="false" ht="14.25" hidden="false" customHeight="true" outlineLevel="0" collapsed="false">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row>
    <row r="140" customFormat="false" ht="14.25" hidden="false" customHeight="true" outlineLevel="0" collapsed="false">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row>
    <row r="141" customFormat="false" ht="14.25" hidden="false" customHeight="true" outlineLevel="0" collapsed="false">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row>
    <row r="142" customFormat="false" ht="14.25" hidden="false" customHeight="true" outlineLevel="0" collapsed="false">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row>
    <row r="143" customFormat="false" ht="14.25" hidden="false" customHeight="true" outlineLevel="0" collapsed="false">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row>
    <row r="144" customFormat="false" ht="14.25" hidden="false" customHeight="true" outlineLevel="0" collapsed="false">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row>
    <row r="145" customFormat="false" ht="14.25" hidden="false" customHeight="true" outlineLevel="0" collapsed="false">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row>
    <row r="146" customFormat="false" ht="14.25" hidden="false" customHeight="true" outlineLevel="0" collapsed="false">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row>
    <row r="147" customFormat="false" ht="14.25" hidden="false" customHeight="true" outlineLevel="0" collapsed="false">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row>
    <row r="148" customFormat="false" ht="14.25" hidden="false" customHeight="true" outlineLevel="0" collapsed="false">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row>
    <row r="149" customFormat="false" ht="14.25" hidden="false" customHeight="true" outlineLevel="0" collapsed="false">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row>
    <row r="150" customFormat="false" ht="14.25" hidden="false" customHeight="true" outlineLevel="0" collapsed="false">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row>
    <row r="151" customFormat="false" ht="14.25" hidden="false" customHeight="true" outlineLevel="0" collapsed="false">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row>
    <row r="152" customFormat="false" ht="14.25" hidden="false" customHeight="true" outlineLevel="0" collapsed="false">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row>
    <row r="153" customFormat="false" ht="14.25" hidden="false" customHeight="true" outlineLevel="0" collapsed="false">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row>
    <row r="154" customFormat="false" ht="14.25" hidden="false" customHeight="true" outlineLevel="0" collapsed="false">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row>
    <row r="155" customFormat="false" ht="14.25" hidden="false" customHeight="true" outlineLevel="0" collapsed="false">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row>
    <row r="156" customFormat="false" ht="14.25" hidden="false" customHeight="true" outlineLevel="0" collapsed="false">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row>
    <row r="157" customFormat="false" ht="14.25" hidden="false" customHeight="true" outlineLevel="0" collapsed="false">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row>
    <row r="158" customFormat="false" ht="14.25" hidden="false" customHeight="true" outlineLevel="0" collapsed="false">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row>
    <row r="159" customFormat="false" ht="14.25" hidden="false" customHeight="true" outlineLevel="0" collapsed="false">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row>
    <row r="160" customFormat="false" ht="14.25" hidden="false" customHeight="true" outlineLevel="0" collapsed="false">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row>
    <row r="161" customFormat="false" ht="14.25" hidden="false" customHeight="true" outlineLevel="0" collapsed="false">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row>
    <row r="162" customFormat="false" ht="14.25" hidden="false" customHeight="true" outlineLevel="0" collapsed="false">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row>
    <row r="163" customFormat="false" ht="14.25" hidden="false" customHeight="true" outlineLevel="0" collapsed="false">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row>
    <row r="164" customFormat="false" ht="14.25" hidden="false" customHeight="true" outlineLevel="0" collapsed="false">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row>
    <row r="165" customFormat="false" ht="14.25" hidden="false" customHeight="true" outlineLevel="0" collapsed="false">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row>
    <row r="166" customFormat="false" ht="14.25" hidden="false" customHeight="true" outlineLevel="0" collapsed="false">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row>
    <row r="167" customFormat="false" ht="14.25" hidden="false" customHeight="true" outlineLevel="0" collapsed="false">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row>
    <row r="168" customFormat="false" ht="14.25" hidden="false" customHeight="true" outlineLevel="0" collapsed="false">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row>
    <row r="169" customFormat="false" ht="14.25" hidden="false" customHeight="true" outlineLevel="0" collapsed="false">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row>
    <row r="170" customFormat="false" ht="14.25" hidden="false" customHeight="true" outlineLevel="0" collapsed="false">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row>
    <row r="171" customFormat="false" ht="14.25" hidden="false" customHeight="true" outlineLevel="0" collapsed="false">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row>
    <row r="172" customFormat="false" ht="14.25" hidden="false" customHeight="true" outlineLevel="0" collapsed="false">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row>
    <row r="173" customFormat="false" ht="14.25" hidden="false" customHeight="true" outlineLevel="0" collapsed="false">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customFormat="false" ht="14.25" hidden="false" customHeight="true" outlineLevel="0" collapsed="false">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row>
    <row r="175" customFormat="false" ht="14.25" hidden="false" customHeight="true" outlineLevel="0" collapsed="false">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row>
    <row r="176" customFormat="false" ht="14.25" hidden="false" customHeight="true" outlineLevel="0" collapsed="false">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row>
    <row r="177" customFormat="false" ht="14.25" hidden="false" customHeight="true" outlineLevel="0" collapsed="false">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row>
    <row r="178" customFormat="false" ht="14.25" hidden="false" customHeight="true" outlineLevel="0" collapsed="false">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row>
    <row r="179" customFormat="false" ht="14.25" hidden="false" customHeight="true" outlineLevel="0" collapsed="false">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row>
    <row r="180" customFormat="false" ht="14.25" hidden="false" customHeight="true" outlineLevel="0" collapsed="false">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row>
    <row r="181" customFormat="false" ht="14.25" hidden="false" customHeight="true" outlineLevel="0" collapsed="false">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row>
    <row r="182" customFormat="false" ht="14.25" hidden="false" customHeight="true" outlineLevel="0" collapsed="false">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row>
    <row r="183" customFormat="false" ht="14.25" hidden="false" customHeight="true" outlineLevel="0" collapsed="false">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row>
    <row r="184" customFormat="false" ht="14.25" hidden="false" customHeight="true" outlineLevel="0" collapsed="false">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row>
    <row r="185" customFormat="false" ht="14.25" hidden="false" customHeight="true" outlineLevel="0" collapsed="false">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row>
    <row r="186" customFormat="false" ht="14.25" hidden="false" customHeight="true" outlineLevel="0" collapsed="false">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row>
    <row r="187" customFormat="false" ht="14.25" hidden="false" customHeight="true" outlineLevel="0" collapsed="false">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row>
    <row r="188" customFormat="false" ht="14.25" hidden="false" customHeight="true" outlineLevel="0" collapsed="false">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row>
    <row r="189" customFormat="false" ht="14.25" hidden="false" customHeight="true" outlineLevel="0" collapsed="false">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row>
    <row r="190" customFormat="false" ht="14.25" hidden="false" customHeight="true" outlineLevel="0" collapsed="false">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row>
    <row r="191" customFormat="false" ht="14.25" hidden="false" customHeight="true" outlineLevel="0" collapsed="false">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row>
    <row r="192" customFormat="false" ht="14.25" hidden="false" customHeight="true" outlineLevel="0" collapsed="false">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row>
    <row r="193" customFormat="false" ht="14.25" hidden="false" customHeight="true" outlineLevel="0" collapsed="false">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row>
    <row r="194" customFormat="false" ht="14.25" hidden="false" customHeight="true" outlineLevel="0" collapsed="false">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row>
    <row r="195" customFormat="false" ht="14.25" hidden="false" customHeight="true" outlineLevel="0" collapsed="false">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row>
    <row r="196" customFormat="false" ht="14.25" hidden="false" customHeight="true" outlineLevel="0" collapsed="false">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row>
    <row r="197" customFormat="false" ht="14.25" hidden="false" customHeight="true" outlineLevel="0" collapsed="false">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row>
    <row r="198" customFormat="false" ht="14.25" hidden="false" customHeight="true" outlineLevel="0" collapsed="false">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row>
    <row r="199" customFormat="false" ht="14.25" hidden="false" customHeight="true" outlineLevel="0" collapsed="false">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row>
    <row r="200" customFormat="false" ht="14.25" hidden="false" customHeight="true" outlineLevel="0" collapsed="false">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row>
    <row r="201" customFormat="false" ht="14.25" hidden="false" customHeight="true" outlineLevel="0" collapsed="false">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row>
    <row r="202" customFormat="false" ht="14.25" hidden="false" customHeight="true" outlineLevel="0" collapsed="false">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row>
    <row r="203" customFormat="false" ht="14.25" hidden="false" customHeight="true" outlineLevel="0" collapsed="false">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row>
    <row r="204" customFormat="false" ht="14.25" hidden="false" customHeight="true" outlineLevel="0" collapsed="false">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row>
    <row r="205" customFormat="false" ht="14.25" hidden="false" customHeight="true" outlineLevel="0" collapsed="false">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row>
    <row r="206" customFormat="false" ht="14.25" hidden="false" customHeight="true" outlineLevel="0" collapsed="false">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row>
    <row r="207" customFormat="false" ht="14.25" hidden="false" customHeight="true" outlineLevel="0" collapsed="false">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row>
    <row r="208" customFormat="false" ht="14.25" hidden="false" customHeight="true" outlineLevel="0" collapsed="false">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row>
    <row r="209" customFormat="false" ht="14.25" hidden="false" customHeight="true" outlineLevel="0" collapsed="false">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row>
    <row r="210" customFormat="false" ht="14.25" hidden="false" customHeight="true" outlineLevel="0" collapsed="false">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row>
    <row r="211" customFormat="false" ht="14.25" hidden="false" customHeight="true" outlineLevel="0" collapsed="false">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row>
    <row r="212" customFormat="false" ht="14.25" hidden="false" customHeight="true" outlineLevel="0" collapsed="false">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row>
    <row r="213" customFormat="false" ht="14.25" hidden="false" customHeight="true" outlineLevel="0" collapsed="false">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row>
    <row r="214" customFormat="false" ht="14.25" hidden="false" customHeight="true" outlineLevel="0" collapsed="false">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row>
    <row r="215" customFormat="false" ht="14.25" hidden="false" customHeight="true" outlineLevel="0" collapsed="false">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row>
    <row r="216" customFormat="false" ht="14.25" hidden="false" customHeight="true" outlineLevel="0" collapsed="false">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row>
    <row r="217" customFormat="false" ht="14.25" hidden="false" customHeight="true" outlineLevel="0" collapsed="false">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row>
    <row r="218" customFormat="false" ht="14.25" hidden="false" customHeight="true" outlineLevel="0" collapsed="false">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row>
    <row r="219" customFormat="false" ht="14.25" hidden="false" customHeight="true" outlineLevel="0" collapsed="false">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row>
    <row r="220" customFormat="false" ht="14.25" hidden="false" customHeight="true" outlineLevel="0" collapsed="false">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row>
    <row r="221" customFormat="false" ht="14.25" hidden="false" customHeight="true" outlineLevel="0" collapsed="false">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row>
    <row r="222" customFormat="false" ht="14.25" hidden="false" customHeight="true" outlineLevel="0" collapsed="false">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row>
    <row r="223" customFormat="false" ht="14.25" hidden="false" customHeight="true" outlineLevel="0" collapsed="false">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row>
    <row r="224" customFormat="false" ht="14.25" hidden="false" customHeight="true" outlineLevel="0" collapsed="false">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row>
    <row r="225" customFormat="false" ht="14.25" hidden="false" customHeight="true" outlineLevel="0" collapsed="false">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row>
    <row r="226" customFormat="false" ht="14.25" hidden="false" customHeight="true" outlineLevel="0" collapsed="false">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row>
    <row r="227" customFormat="false" ht="14.25" hidden="false" customHeight="true" outlineLevel="0" collapsed="false">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row>
    <row r="228" customFormat="false" ht="14.25" hidden="false" customHeight="true" outlineLevel="0" collapsed="false">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row>
    <row r="229" customFormat="false" ht="14.25" hidden="false" customHeight="true" outlineLevel="0" collapsed="false">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row>
    <row r="230" customFormat="false" ht="14.25" hidden="false" customHeight="true" outlineLevel="0" collapsed="false">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row>
    <row r="231" customFormat="false" ht="14.25" hidden="false" customHeight="true" outlineLevel="0" collapsed="false">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row>
    <row r="232" customFormat="false" ht="14.25" hidden="false" customHeight="true" outlineLevel="0" collapsed="false">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row>
    <row r="233" customFormat="false" ht="14.25" hidden="false" customHeight="true" outlineLevel="0" collapsed="false">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row>
    <row r="234" customFormat="false" ht="14.25" hidden="false" customHeight="true" outlineLevel="0" collapsed="false">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row>
    <row r="235" customFormat="false" ht="14.25" hidden="false" customHeight="true" outlineLevel="0" collapsed="false">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customFormat="false" ht="14.25" hidden="false" customHeight="true" outlineLevel="0" collapsed="false">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customFormat="false" ht="14.25" hidden="false" customHeight="true" outlineLevel="0" collapsed="false">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customFormat="false" ht="14.25" hidden="false" customHeight="true" outlineLevel="0" collapsed="false">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customFormat="false" ht="14.25" hidden="false" customHeight="true" outlineLevel="0" collapsed="false">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customFormat="false" ht="14.25" hidden="false" customHeight="true" outlineLevel="0" collapsed="false">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customFormat="false" ht="14.25" hidden="false" customHeight="true" outlineLevel="0" collapsed="false">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customFormat="false" ht="14.25" hidden="false" customHeight="true" outlineLevel="0" collapsed="false">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customFormat="false" ht="14.25" hidden="false" customHeight="true" outlineLevel="0" collapsed="false">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customFormat="false" ht="14.25" hidden="false" customHeight="true" outlineLevel="0" collapsed="false">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customFormat="false" ht="14.25" hidden="false" customHeight="true" outlineLevel="0" collapsed="false">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row r="1001" customFormat="false" ht="15.75" hidden="false" customHeight="true" outlineLevel="0" collapsed="false"/>
    <row r="1002" customFormat="false" ht="15.75" hidden="false" customHeight="true" outlineLevel="0" collapsed="false"/>
    <row r="1003" customFormat="false" ht="15.75" hidden="false" customHeight="true" outlineLevel="0" collapsed="false"/>
    <row r="1004" customFormat="false" ht="15.75" hidden="false" customHeight="true" outlineLevel="0" collapsed="false"/>
    <row r="1005" customFormat="false" ht="15.75" hidden="false" customHeight="true" outlineLevel="0" collapsed="false"/>
    <row r="1006" customFormat="false" ht="15.75" hidden="false" customHeight="true" outlineLevel="0" collapsed="false"/>
    <row r="1007" customFormat="false" ht="15.75" hidden="false" customHeight="true" outlineLevel="0" collapsed="false"/>
    <row r="1008" customFormat="false" ht="15.75" hidden="false" customHeight="true" outlineLevel="0" collapsed="false"/>
    <row r="1009" customFormat="false" ht="15.75" hidden="false" customHeight="true" outlineLevel="0" collapsed="false"/>
    <row r="1010" customFormat="false" ht="15.75" hidden="false" customHeight="true" outlineLevel="0" collapsed="false"/>
    <row r="1011" customFormat="false" ht="15.75" hidden="false" customHeight="true" outlineLevel="0" collapsed="false"/>
    <row r="1012" customFormat="false" ht="15.75" hidden="false" customHeight="true" outlineLevel="0" collapsed="false"/>
    <row r="1013" customFormat="false" ht="15.75" hidden="false" customHeight="true" outlineLevel="0" collapsed="false"/>
    <row r="1014" customFormat="false" ht="15.75" hidden="false" customHeight="true" outlineLevel="0" collapsed="false"/>
    <row r="1015" customFormat="false" ht="15.75" hidden="false" customHeight="true" outlineLevel="0" collapsed="false"/>
    <row r="1016" customFormat="false" ht="15.75" hidden="false" customHeight="true" outlineLevel="0" collapsed="false"/>
    <row r="1017" customFormat="false" ht="15.75" hidden="false" customHeight="true" outlineLevel="0" collapsed="false"/>
    <row r="1018" customFormat="false" ht="15.75" hidden="false" customHeight="true" outlineLevel="0" collapsed="false"/>
    <row r="1019" customFormat="false" ht="15.75" hidden="false" customHeight="true" outlineLevel="0" collapsed="false"/>
    <row r="1020" customFormat="false" ht="15.75" hidden="false" customHeight="true" outlineLevel="0" collapsed="false"/>
    <row r="1021" customFormat="false" ht="15.75" hidden="false" customHeight="true" outlineLevel="0" collapsed="false"/>
    <row r="1022" customFormat="false" ht="15.75" hidden="false" customHeight="true" outlineLevel="0" collapsed="false"/>
    <row r="1023" customFormat="false" ht="15.75" hidden="false" customHeight="true" outlineLevel="0" collapsed="false"/>
    <row r="1024" customFormat="false" ht="15.75" hidden="false" customHeight="true" outlineLevel="0" collapsed="false"/>
    <row r="1025" customFormat="false" ht="15.75" hidden="false" customHeight="true" outlineLevel="0" collapsed="false"/>
  </sheetData>
  <mergeCells count="1">
    <mergeCell ref="A36:D36"/>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00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30" activeCellId="0" sqref="D30"/>
    </sheetView>
  </sheetViews>
  <sheetFormatPr defaultColWidth="12.625" defaultRowHeight="15" customHeight="tru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1.75"/>
    <col collapsed="false" customWidth="true" hidden="false" outlineLevel="0" max="5" min="5" style="0" width="8.5"/>
    <col collapsed="false" customWidth="true" hidden="false" outlineLevel="0" max="6" min="6" style="0" width="17.25"/>
    <col collapsed="false" customWidth="true" hidden="false" outlineLevel="0" max="24" min="7" style="0" width="7.62"/>
  </cols>
  <sheetData>
    <row r="1" customFormat="false" ht="15" hidden="false" customHeight="false" outlineLevel="0" collapsed="false">
      <c r="A1" s="29" t="s">
        <v>67</v>
      </c>
      <c r="B1" s="29"/>
      <c r="C1" s="29"/>
      <c r="D1" s="29"/>
      <c r="E1" s="30"/>
      <c r="F1" s="30"/>
      <c r="G1" s="30"/>
      <c r="H1" s="30"/>
      <c r="I1" s="30"/>
      <c r="J1" s="30"/>
      <c r="K1" s="30"/>
      <c r="L1" s="30"/>
      <c r="M1" s="30"/>
      <c r="N1" s="30"/>
      <c r="O1" s="30"/>
      <c r="P1" s="30"/>
      <c r="Q1" s="30"/>
      <c r="R1" s="30"/>
      <c r="S1" s="30"/>
      <c r="T1" s="30"/>
      <c r="U1" s="30"/>
      <c r="V1" s="30"/>
      <c r="W1" s="30"/>
      <c r="X1" s="30"/>
      <c r="Y1" s="30"/>
      <c r="Z1" s="30"/>
    </row>
    <row r="2" customFormat="false" ht="15" hidden="false" customHeight="false" outlineLevel="0" collapsed="false">
      <c r="A2" s="31" t="s">
        <v>68</v>
      </c>
      <c r="B2" s="31"/>
      <c r="C2" s="31"/>
      <c r="D2" s="31"/>
      <c r="E2" s="30"/>
      <c r="F2" s="30"/>
      <c r="G2" s="30"/>
      <c r="H2" s="30"/>
      <c r="I2" s="30"/>
      <c r="J2" s="30"/>
      <c r="K2" s="30"/>
      <c r="L2" s="30"/>
      <c r="M2" s="30"/>
      <c r="N2" s="30"/>
      <c r="O2" s="30"/>
      <c r="P2" s="30"/>
      <c r="Q2" s="30"/>
      <c r="R2" s="30"/>
      <c r="S2" s="30"/>
      <c r="T2" s="30"/>
      <c r="U2" s="30"/>
      <c r="V2" s="30"/>
      <c r="W2" s="30"/>
      <c r="X2" s="30"/>
      <c r="Y2" s="30"/>
      <c r="Z2" s="30"/>
    </row>
    <row r="3" customFormat="false" ht="15" hidden="false" customHeight="false" outlineLevel="0" collapsed="false">
      <c r="A3" s="32" t="s">
        <v>69</v>
      </c>
      <c r="B3" s="32"/>
      <c r="C3" s="33"/>
      <c r="D3" s="33"/>
      <c r="E3" s="30"/>
      <c r="F3" s="30"/>
      <c r="G3" s="30"/>
      <c r="H3" s="30"/>
      <c r="I3" s="30"/>
      <c r="J3" s="30"/>
      <c r="K3" s="30"/>
      <c r="L3" s="30"/>
      <c r="M3" s="30"/>
      <c r="N3" s="30"/>
      <c r="O3" s="30"/>
      <c r="P3" s="30"/>
      <c r="Q3" s="30"/>
      <c r="R3" s="30"/>
      <c r="S3" s="30"/>
      <c r="T3" s="30"/>
      <c r="U3" s="30"/>
      <c r="V3" s="30"/>
      <c r="W3" s="30"/>
      <c r="X3" s="30"/>
      <c r="Y3" s="30"/>
      <c r="Z3" s="30"/>
    </row>
    <row r="4" customFormat="false" ht="15" hidden="false" customHeight="false" outlineLevel="0" collapsed="false">
      <c r="A4" s="32" t="s">
        <v>70</v>
      </c>
      <c r="B4" s="32"/>
      <c r="C4" s="34"/>
      <c r="D4" s="34"/>
      <c r="E4" s="30"/>
      <c r="F4" s="30"/>
      <c r="G4" s="30"/>
      <c r="H4" s="30"/>
      <c r="I4" s="30"/>
      <c r="J4" s="30"/>
      <c r="K4" s="30"/>
      <c r="L4" s="30"/>
      <c r="M4" s="30"/>
      <c r="N4" s="30"/>
      <c r="O4" s="30"/>
      <c r="P4" s="30"/>
      <c r="Q4" s="30"/>
      <c r="R4" s="30"/>
      <c r="S4" s="30"/>
      <c r="T4" s="30"/>
      <c r="U4" s="30"/>
      <c r="V4" s="30"/>
      <c r="W4" s="30"/>
      <c r="X4" s="30"/>
      <c r="Y4" s="30"/>
      <c r="Z4" s="30"/>
    </row>
    <row r="5" customFormat="false" ht="15" hidden="false" customHeight="false" outlineLevel="0" collapsed="false">
      <c r="A5" s="32" t="s">
        <v>71</v>
      </c>
      <c r="B5" s="32"/>
      <c r="C5" s="35"/>
      <c r="D5" s="35"/>
      <c r="E5" s="30"/>
      <c r="F5" s="30"/>
      <c r="G5" s="30"/>
      <c r="H5" s="30"/>
      <c r="I5" s="30"/>
      <c r="J5" s="30"/>
      <c r="K5" s="30"/>
      <c r="L5" s="30"/>
      <c r="M5" s="30"/>
      <c r="N5" s="30"/>
      <c r="O5" s="30"/>
      <c r="P5" s="30"/>
      <c r="Q5" s="30"/>
      <c r="R5" s="30"/>
      <c r="S5" s="30"/>
      <c r="T5" s="30"/>
      <c r="U5" s="30"/>
      <c r="V5" s="30"/>
      <c r="W5" s="30"/>
      <c r="X5" s="30"/>
      <c r="Y5" s="30"/>
      <c r="Z5" s="30"/>
    </row>
    <row r="6" customFormat="false" ht="15" hidden="false" customHeight="false" outlineLevel="0" collapsed="false">
      <c r="A6" s="36"/>
      <c r="B6" s="36"/>
      <c r="C6" s="36"/>
      <c r="D6" s="36"/>
      <c r="E6" s="30"/>
      <c r="F6" s="30"/>
      <c r="G6" s="30"/>
      <c r="H6" s="30"/>
      <c r="I6" s="30"/>
      <c r="J6" s="30"/>
      <c r="K6" s="30"/>
      <c r="L6" s="30"/>
      <c r="M6" s="30"/>
      <c r="N6" s="30"/>
      <c r="O6" s="30"/>
      <c r="P6" s="30"/>
      <c r="Q6" s="30"/>
      <c r="R6" s="30"/>
      <c r="S6" s="30"/>
      <c r="T6" s="30"/>
      <c r="U6" s="30"/>
      <c r="V6" s="30"/>
      <c r="W6" s="30"/>
      <c r="X6" s="30"/>
      <c r="Y6" s="30"/>
      <c r="Z6" s="30"/>
    </row>
    <row r="7" customFormat="false" ht="15" hidden="false" customHeight="false" outlineLevel="0" collapsed="false">
      <c r="A7" s="37" t="s">
        <v>72</v>
      </c>
      <c r="B7" s="37"/>
      <c r="C7" s="37"/>
      <c r="D7" s="37"/>
      <c r="E7" s="30"/>
      <c r="F7" s="30"/>
      <c r="G7" s="30"/>
      <c r="H7" s="30"/>
      <c r="I7" s="30"/>
      <c r="J7" s="30"/>
      <c r="K7" s="30"/>
      <c r="L7" s="30"/>
      <c r="M7" s="30"/>
      <c r="N7" s="30"/>
      <c r="O7" s="30"/>
      <c r="P7" s="30"/>
      <c r="Q7" s="30"/>
      <c r="R7" s="30"/>
      <c r="S7" s="30"/>
      <c r="T7" s="30"/>
      <c r="U7" s="30"/>
      <c r="V7" s="30"/>
      <c r="W7" s="30"/>
      <c r="X7" s="30"/>
      <c r="Y7" s="30"/>
      <c r="Z7" s="30"/>
    </row>
    <row r="8" customFormat="false" ht="15" hidden="false" customHeight="false" outlineLevel="0" collapsed="false">
      <c r="A8" s="33" t="s">
        <v>73</v>
      </c>
      <c r="B8" s="32" t="s">
        <v>74</v>
      </c>
      <c r="C8" s="32"/>
      <c r="D8" s="35"/>
      <c r="E8" s="30"/>
      <c r="F8" s="30"/>
      <c r="G8" s="30"/>
      <c r="H8" s="30"/>
      <c r="I8" s="30"/>
      <c r="J8" s="30"/>
      <c r="K8" s="30"/>
      <c r="L8" s="30"/>
      <c r="M8" s="30"/>
      <c r="N8" s="30"/>
      <c r="O8" s="30"/>
      <c r="P8" s="30"/>
      <c r="Q8" s="30"/>
      <c r="R8" s="30"/>
      <c r="S8" s="30"/>
      <c r="T8" s="30"/>
      <c r="U8" s="30"/>
      <c r="V8" s="30"/>
      <c r="W8" s="30"/>
      <c r="X8" s="30"/>
      <c r="Y8" s="30"/>
      <c r="Z8" s="30"/>
    </row>
    <row r="9" customFormat="false" ht="15" hidden="false" customHeight="false" outlineLevel="0" collapsed="false">
      <c r="A9" s="33" t="s">
        <v>75</v>
      </c>
      <c r="B9" s="32" t="s">
        <v>76</v>
      </c>
      <c r="C9" s="32"/>
      <c r="D9" s="38" t="s">
        <v>77</v>
      </c>
      <c r="E9" s="30"/>
      <c r="F9" s="30"/>
      <c r="G9" s="30"/>
      <c r="H9" s="30"/>
      <c r="I9" s="30"/>
      <c r="J9" s="30"/>
      <c r="K9" s="30"/>
      <c r="L9" s="30"/>
      <c r="M9" s="30"/>
      <c r="N9" s="30"/>
      <c r="O9" s="30"/>
      <c r="P9" s="30"/>
      <c r="Q9" s="30"/>
      <c r="R9" s="30"/>
      <c r="S9" s="30"/>
      <c r="T9" s="30"/>
      <c r="U9" s="30"/>
      <c r="V9" s="30"/>
      <c r="W9" s="30"/>
      <c r="X9" s="30"/>
      <c r="Y9" s="30"/>
      <c r="Z9" s="30"/>
    </row>
    <row r="10" customFormat="false" ht="15" hidden="false" customHeight="false" outlineLevel="0" collapsed="false">
      <c r="A10" s="33" t="s">
        <v>78</v>
      </c>
      <c r="B10" s="32" t="s">
        <v>79</v>
      </c>
      <c r="C10" s="32"/>
      <c r="D10" s="38" t="n">
        <v>2022</v>
      </c>
      <c r="E10" s="30"/>
      <c r="F10" s="30"/>
      <c r="G10" s="30"/>
      <c r="H10" s="30"/>
      <c r="I10" s="30"/>
      <c r="J10" s="30"/>
      <c r="K10" s="30"/>
      <c r="L10" s="30"/>
      <c r="M10" s="30"/>
      <c r="N10" s="30"/>
      <c r="O10" s="30"/>
      <c r="P10" s="30"/>
      <c r="Q10" s="30"/>
      <c r="R10" s="30"/>
      <c r="S10" s="30"/>
      <c r="T10" s="30"/>
      <c r="U10" s="30"/>
      <c r="V10" s="30"/>
      <c r="W10" s="30"/>
      <c r="X10" s="30"/>
      <c r="Y10" s="30"/>
      <c r="Z10" s="30"/>
    </row>
    <row r="11" customFormat="false" ht="15" hidden="false" customHeight="false" outlineLevel="0" collapsed="false">
      <c r="A11" s="33" t="s">
        <v>80</v>
      </c>
      <c r="B11" s="32" t="s">
        <v>81</v>
      </c>
      <c r="C11" s="32"/>
      <c r="D11" s="33" t="n">
        <v>12</v>
      </c>
      <c r="E11" s="30"/>
      <c r="F11" s="30"/>
      <c r="G11" s="30"/>
      <c r="H11" s="30"/>
      <c r="I11" s="30"/>
      <c r="J11" s="30"/>
      <c r="K11" s="30"/>
      <c r="L11" s="30"/>
      <c r="M11" s="30"/>
      <c r="N11" s="30"/>
      <c r="O11" s="30"/>
      <c r="P11" s="30"/>
      <c r="Q11" s="30"/>
      <c r="R11" s="30"/>
      <c r="S11" s="30"/>
      <c r="T11" s="30"/>
      <c r="U11" s="30"/>
      <c r="V11" s="30"/>
      <c r="W11" s="30"/>
      <c r="X11" s="30"/>
      <c r="Y11" s="30"/>
      <c r="Z11" s="30"/>
    </row>
    <row r="12" customFormat="false" ht="15" hidden="false" customHeight="false" outlineLevel="0" collapsed="false">
      <c r="A12" s="39"/>
      <c r="B12" s="36"/>
      <c r="C12" s="39"/>
      <c r="D12" s="39"/>
      <c r="E12" s="30"/>
      <c r="F12" s="30"/>
      <c r="G12" s="30"/>
      <c r="H12" s="30"/>
      <c r="I12" s="30"/>
      <c r="J12" s="30"/>
      <c r="K12" s="30"/>
      <c r="L12" s="30"/>
      <c r="M12" s="30"/>
      <c r="N12" s="30"/>
      <c r="O12" s="30"/>
      <c r="P12" s="30"/>
      <c r="Q12" s="30"/>
      <c r="R12" s="30"/>
      <c r="S12" s="30"/>
      <c r="T12" s="30"/>
      <c r="U12" s="30"/>
      <c r="V12" s="30"/>
      <c r="W12" s="30"/>
      <c r="X12" s="30"/>
      <c r="Y12" s="30"/>
      <c r="Z12" s="30"/>
    </row>
    <row r="13" customFormat="false" ht="15" hidden="false" customHeight="false" outlineLevel="0" collapsed="false">
      <c r="A13" s="37" t="s">
        <v>82</v>
      </c>
      <c r="B13" s="37"/>
      <c r="C13" s="37"/>
      <c r="D13" s="37"/>
      <c r="E13" s="30"/>
      <c r="F13" s="30"/>
      <c r="G13" s="30"/>
      <c r="H13" s="30"/>
      <c r="I13" s="30"/>
      <c r="J13" s="30"/>
      <c r="K13" s="30"/>
      <c r="L13" s="30"/>
      <c r="M13" s="30"/>
      <c r="N13" s="30"/>
      <c r="O13" s="30"/>
      <c r="P13" s="30"/>
      <c r="Q13" s="30"/>
      <c r="R13" s="30"/>
      <c r="S13" s="30"/>
      <c r="T13" s="30"/>
      <c r="U13" s="30"/>
      <c r="V13" s="30"/>
      <c r="W13" s="30"/>
      <c r="X13" s="30"/>
      <c r="Y13" s="30"/>
      <c r="Z13" s="30"/>
    </row>
    <row r="14" customFormat="false" ht="35.5" hidden="false" customHeight="false" outlineLevel="0" collapsed="false">
      <c r="A14" s="40" t="s">
        <v>83</v>
      </c>
      <c r="B14" s="40"/>
      <c r="C14" s="41" t="s">
        <v>84</v>
      </c>
      <c r="D14" s="41" t="s">
        <v>85</v>
      </c>
      <c r="E14" s="30"/>
      <c r="F14" s="30"/>
      <c r="G14" s="30"/>
      <c r="H14" s="30"/>
      <c r="I14" s="30"/>
      <c r="J14" s="30"/>
      <c r="K14" s="30"/>
      <c r="L14" s="30"/>
      <c r="M14" s="30"/>
      <c r="N14" s="30"/>
      <c r="O14" s="30"/>
      <c r="P14" s="30"/>
      <c r="Q14" s="30"/>
      <c r="R14" s="30"/>
      <c r="S14" s="30"/>
      <c r="T14" s="30"/>
      <c r="U14" s="30"/>
      <c r="V14" s="30"/>
      <c r="W14" s="30"/>
      <c r="X14" s="30"/>
      <c r="Y14" s="30"/>
      <c r="Z14" s="30"/>
    </row>
    <row r="15" customFormat="false" ht="15" hidden="false" customHeight="true" outlineLevel="0" collapsed="false">
      <c r="A15" s="42" t="s">
        <v>68</v>
      </c>
      <c r="B15" s="42"/>
      <c r="C15" s="43" t="n">
        <v>1</v>
      </c>
      <c r="D15" s="44" t="n">
        <v>1</v>
      </c>
      <c r="E15" s="30"/>
      <c r="F15" s="30"/>
      <c r="G15" s="30"/>
      <c r="H15" s="30"/>
      <c r="I15" s="30"/>
      <c r="J15" s="30"/>
      <c r="K15" s="30"/>
      <c r="L15" s="30"/>
      <c r="M15" s="30"/>
      <c r="N15" s="30"/>
      <c r="O15" s="30"/>
      <c r="P15" s="30"/>
      <c r="Q15" s="30"/>
      <c r="R15" s="30"/>
      <c r="S15" s="30"/>
      <c r="T15" s="30"/>
      <c r="U15" s="30"/>
      <c r="V15" s="30"/>
      <c r="W15" s="30"/>
      <c r="X15" s="30"/>
      <c r="Y15" s="30"/>
      <c r="Z15" s="30"/>
    </row>
    <row r="16" customFormat="false" ht="15" hidden="false" customHeight="false" outlineLevel="0" collapsed="false">
      <c r="A16" s="39"/>
      <c r="B16" s="36"/>
      <c r="C16" s="39"/>
      <c r="D16" s="39"/>
      <c r="E16" s="30"/>
      <c r="F16" s="30"/>
      <c r="G16" s="30"/>
      <c r="H16" s="30"/>
      <c r="I16" s="30"/>
      <c r="J16" s="30"/>
      <c r="K16" s="30"/>
      <c r="L16" s="30"/>
      <c r="M16" s="30"/>
      <c r="N16" s="30"/>
      <c r="O16" s="30"/>
      <c r="P16" s="30"/>
      <c r="Q16" s="30"/>
      <c r="R16" s="30"/>
      <c r="S16" s="30"/>
      <c r="T16" s="30"/>
      <c r="U16" s="30"/>
      <c r="V16" s="30"/>
      <c r="W16" s="30"/>
      <c r="X16" s="30"/>
      <c r="Y16" s="30"/>
      <c r="Z16" s="30"/>
    </row>
    <row r="17" customFormat="false" ht="15" hidden="false" customHeight="false" outlineLevel="0" collapsed="false">
      <c r="A17" s="45" t="s">
        <v>86</v>
      </c>
      <c r="B17" s="45"/>
      <c r="C17" s="45"/>
      <c r="D17" s="45"/>
      <c r="E17" s="30"/>
      <c r="F17" s="30"/>
      <c r="G17" s="30"/>
      <c r="H17" s="30"/>
      <c r="I17" s="30"/>
      <c r="J17" s="30"/>
      <c r="K17" s="30"/>
      <c r="L17" s="30"/>
      <c r="M17" s="30"/>
      <c r="N17" s="30"/>
      <c r="O17" s="30"/>
      <c r="P17" s="30"/>
      <c r="Q17" s="30"/>
      <c r="R17" s="30"/>
      <c r="S17" s="30"/>
      <c r="T17" s="30"/>
      <c r="U17" s="30"/>
      <c r="V17" s="30"/>
      <c r="W17" s="30"/>
      <c r="X17" s="30"/>
      <c r="Y17" s="30"/>
      <c r="Z17" s="30"/>
    </row>
    <row r="18" customFormat="false" ht="15" hidden="false" customHeight="false" outlineLevel="0" collapsed="false">
      <c r="A18" s="39"/>
      <c r="B18" s="36"/>
      <c r="C18" s="39"/>
      <c r="D18" s="39"/>
      <c r="E18" s="30"/>
      <c r="F18" s="30"/>
      <c r="G18" s="30"/>
      <c r="H18" s="30"/>
      <c r="I18" s="30"/>
      <c r="J18" s="30"/>
      <c r="K18" s="30"/>
      <c r="L18" s="30"/>
      <c r="M18" s="30"/>
      <c r="N18" s="30"/>
      <c r="O18" s="30"/>
      <c r="P18" s="30"/>
      <c r="Q18" s="30"/>
      <c r="R18" s="30"/>
      <c r="S18" s="30"/>
      <c r="T18" s="30"/>
      <c r="U18" s="30"/>
      <c r="V18" s="30"/>
      <c r="W18" s="30"/>
      <c r="X18" s="30"/>
      <c r="Y18" s="30"/>
      <c r="Z18" s="30"/>
    </row>
    <row r="19" customFormat="false" ht="15" hidden="false" customHeight="false" outlineLevel="0" collapsed="false">
      <c r="A19" s="46" t="s">
        <v>87</v>
      </c>
      <c r="B19" s="46"/>
      <c r="C19" s="46"/>
      <c r="D19" s="46"/>
      <c r="E19" s="30"/>
      <c r="F19" s="30"/>
      <c r="G19" s="30"/>
      <c r="H19" s="30"/>
      <c r="I19" s="30"/>
      <c r="J19" s="30"/>
      <c r="K19" s="30"/>
      <c r="L19" s="30"/>
      <c r="M19" s="30"/>
      <c r="N19" s="30"/>
      <c r="O19" s="30"/>
      <c r="P19" s="30"/>
      <c r="Q19" s="30"/>
      <c r="R19" s="30"/>
      <c r="S19" s="30"/>
      <c r="T19" s="30"/>
      <c r="U19" s="30"/>
      <c r="V19" s="30"/>
      <c r="W19" s="30"/>
      <c r="X19" s="30"/>
      <c r="Y19" s="30"/>
      <c r="Z19" s="30"/>
    </row>
    <row r="20" customFormat="false" ht="15" hidden="false" customHeight="false" outlineLevel="0" collapsed="false">
      <c r="A20" s="33" t="n">
        <v>1</v>
      </c>
      <c r="B20" s="32" t="s">
        <v>88</v>
      </c>
      <c r="C20" s="32"/>
      <c r="D20" s="38" t="s">
        <v>89</v>
      </c>
      <c r="E20" s="30"/>
      <c r="F20" s="30"/>
      <c r="G20" s="30"/>
      <c r="H20" s="30"/>
      <c r="I20" s="30"/>
      <c r="J20" s="30"/>
      <c r="K20" s="30"/>
      <c r="L20" s="30"/>
      <c r="M20" s="30"/>
      <c r="N20" s="30"/>
      <c r="O20" s="30"/>
      <c r="P20" s="30"/>
      <c r="Q20" s="30"/>
      <c r="R20" s="30"/>
      <c r="S20" s="30"/>
      <c r="T20" s="30"/>
      <c r="U20" s="30"/>
      <c r="V20" s="30"/>
      <c r="W20" s="30"/>
      <c r="X20" s="30"/>
      <c r="Y20" s="30"/>
      <c r="Z20" s="30"/>
    </row>
    <row r="21" customFormat="false" ht="15.75" hidden="false" customHeight="true" outlineLevel="0" collapsed="false">
      <c r="A21" s="33" t="n">
        <v>2</v>
      </c>
      <c r="B21" s="32" t="s">
        <v>90</v>
      </c>
      <c r="C21" s="32"/>
      <c r="D21" s="38" t="str">
        <f aca="false">RESUMO!C6</f>
        <v>2235-05</v>
      </c>
      <c r="E21" s="30"/>
      <c r="F21" s="30"/>
      <c r="G21" s="30"/>
      <c r="H21" s="30"/>
      <c r="I21" s="30"/>
      <c r="J21" s="30"/>
      <c r="K21" s="30"/>
      <c r="L21" s="30"/>
      <c r="M21" s="30"/>
      <c r="N21" s="30"/>
      <c r="O21" s="30"/>
      <c r="P21" s="30"/>
      <c r="Q21" s="30"/>
      <c r="R21" s="30"/>
      <c r="S21" s="30"/>
      <c r="T21" s="30"/>
      <c r="U21" s="30"/>
      <c r="V21" s="30"/>
      <c r="W21" s="30"/>
      <c r="X21" s="30"/>
      <c r="Y21" s="30"/>
      <c r="Z21" s="30"/>
    </row>
    <row r="22" customFormat="false" ht="15.75" hidden="false" customHeight="true" outlineLevel="0" collapsed="false">
      <c r="A22" s="33" t="n">
        <v>3</v>
      </c>
      <c r="B22" s="32" t="s">
        <v>91</v>
      </c>
      <c r="C22" s="32"/>
      <c r="D22" s="47" t="n">
        <v>4750</v>
      </c>
      <c r="E22" s="48" t="s">
        <v>92</v>
      </c>
      <c r="F22" s="30"/>
      <c r="G22" s="30"/>
      <c r="H22" s="30"/>
      <c r="I22" s="30"/>
      <c r="J22" s="30"/>
      <c r="K22" s="30"/>
      <c r="L22" s="30"/>
      <c r="M22" s="30"/>
      <c r="N22" s="30"/>
      <c r="O22" s="30"/>
      <c r="P22" s="30"/>
      <c r="Q22" s="30"/>
      <c r="R22" s="30"/>
      <c r="S22" s="30"/>
      <c r="T22" s="30"/>
      <c r="U22" s="30"/>
      <c r="V22" s="30"/>
      <c r="W22" s="30"/>
      <c r="X22" s="30"/>
      <c r="Y22" s="30"/>
      <c r="Z22" s="30"/>
    </row>
    <row r="23" customFormat="false" ht="15.75" hidden="false" customHeight="true" outlineLevel="0" collapsed="false">
      <c r="A23" s="33" t="n">
        <v>4</v>
      </c>
      <c r="B23" s="32" t="s">
        <v>93</v>
      </c>
      <c r="C23" s="32"/>
      <c r="D23" s="38" t="s">
        <v>48</v>
      </c>
      <c r="F23" s="30"/>
      <c r="G23" s="30"/>
      <c r="H23" s="30"/>
      <c r="I23" s="30"/>
      <c r="J23" s="30"/>
      <c r="K23" s="30"/>
      <c r="L23" s="30"/>
      <c r="M23" s="30"/>
      <c r="N23" s="30"/>
      <c r="O23" s="30"/>
      <c r="P23" s="30"/>
      <c r="Q23" s="30"/>
      <c r="R23" s="30"/>
      <c r="S23" s="30"/>
      <c r="T23" s="30"/>
      <c r="U23" s="30"/>
      <c r="V23" s="30"/>
      <c r="W23" s="30"/>
      <c r="X23" s="30"/>
      <c r="Y23" s="30"/>
      <c r="Z23" s="30"/>
    </row>
    <row r="24" customFormat="false" ht="15.75" hidden="false" customHeight="true" outlineLevel="0" collapsed="false">
      <c r="A24" s="33" t="n">
        <v>5</v>
      </c>
      <c r="B24" s="32" t="s">
        <v>94</v>
      </c>
      <c r="C24" s="32"/>
      <c r="D24" s="49"/>
      <c r="E24" s="30"/>
      <c r="F24" s="30"/>
      <c r="G24" s="30"/>
      <c r="H24" s="30"/>
      <c r="I24" s="30"/>
      <c r="J24" s="30"/>
      <c r="K24" s="30"/>
      <c r="L24" s="30"/>
      <c r="M24" s="30"/>
      <c r="N24" s="30"/>
      <c r="O24" s="30"/>
      <c r="P24" s="30"/>
      <c r="Q24" s="30"/>
      <c r="R24" s="30"/>
      <c r="S24" s="30"/>
      <c r="T24" s="30"/>
      <c r="U24" s="30"/>
      <c r="V24" s="30"/>
      <c r="W24" s="30"/>
      <c r="X24" s="30"/>
      <c r="Y24" s="30"/>
      <c r="Z24" s="30"/>
    </row>
    <row r="25" customFormat="false" ht="15.75" hidden="false" customHeight="true" outlineLevel="0" collapsed="false">
      <c r="A25" s="31"/>
      <c r="B25" s="31"/>
      <c r="C25" s="31"/>
      <c r="D25" s="31"/>
      <c r="E25" s="30"/>
      <c r="F25" s="30"/>
      <c r="G25" s="30"/>
      <c r="H25" s="30"/>
      <c r="I25" s="30"/>
      <c r="J25" s="30"/>
      <c r="K25" s="30"/>
      <c r="L25" s="30"/>
      <c r="M25" s="30"/>
      <c r="N25" s="30"/>
      <c r="O25" s="30"/>
      <c r="P25" s="30"/>
      <c r="Q25" s="30"/>
      <c r="R25" s="30"/>
      <c r="S25" s="30"/>
      <c r="T25" s="30"/>
      <c r="U25" s="30"/>
      <c r="V25" s="30"/>
      <c r="W25" s="30"/>
      <c r="X25" s="30"/>
      <c r="Y25" s="30"/>
      <c r="Z25" s="30"/>
    </row>
    <row r="26" customFormat="false" ht="15.75" hidden="false" customHeight="true" outlineLevel="0" collapsed="false">
      <c r="A26" s="45" t="n">
        <v>1</v>
      </c>
      <c r="B26" s="50" t="s">
        <v>95</v>
      </c>
      <c r="C26" s="45" t="s">
        <v>96</v>
      </c>
      <c r="D26" s="45" t="s">
        <v>97</v>
      </c>
      <c r="E26" s="51" t="s">
        <v>98</v>
      </c>
      <c r="F26" s="51"/>
      <c r="G26" s="30"/>
      <c r="H26" s="30"/>
      <c r="I26" s="30"/>
      <c r="J26" s="30"/>
      <c r="K26" s="30"/>
      <c r="L26" s="30"/>
      <c r="M26" s="30"/>
      <c r="N26" s="30"/>
      <c r="O26" s="30"/>
      <c r="P26" s="30"/>
      <c r="Q26" s="30"/>
      <c r="R26" s="30"/>
      <c r="S26" s="30"/>
      <c r="T26" s="30"/>
      <c r="U26" s="30"/>
      <c r="V26" s="30"/>
      <c r="W26" s="30"/>
      <c r="X26" s="30"/>
      <c r="Y26" s="30"/>
      <c r="Z26" s="30"/>
    </row>
    <row r="27" customFormat="false" ht="15.75" hidden="false" customHeight="true" outlineLevel="0" collapsed="false">
      <c r="A27" s="52" t="s">
        <v>73</v>
      </c>
      <c r="B27" s="32" t="s">
        <v>99</v>
      </c>
      <c r="C27" s="53"/>
      <c r="D27" s="54" t="n">
        <f aca="false">D22</f>
        <v>4750</v>
      </c>
      <c r="E27" s="55" t="n">
        <v>1621</v>
      </c>
      <c r="F27" s="55"/>
      <c r="G27" s="30"/>
      <c r="H27" s="30"/>
      <c r="I27" s="30"/>
      <c r="J27" s="30"/>
      <c r="K27" s="30"/>
      <c r="L27" s="30"/>
      <c r="M27" s="30"/>
      <c r="N27" s="30"/>
      <c r="O27" s="30"/>
      <c r="P27" s="30"/>
      <c r="Q27" s="30"/>
      <c r="R27" s="30"/>
      <c r="S27" s="30"/>
      <c r="T27" s="30"/>
      <c r="U27" s="30"/>
      <c r="V27" s="30"/>
      <c r="W27" s="30"/>
      <c r="X27" s="30"/>
      <c r="Y27" s="30"/>
      <c r="Z27" s="30"/>
    </row>
    <row r="28" customFormat="false" ht="15.75" hidden="false" customHeight="true" outlineLevel="0" collapsed="false">
      <c r="A28" s="52" t="s">
        <v>75</v>
      </c>
      <c r="B28" s="56" t="s">
        <v>100</v>
      </c>
      <c r="C28" s="57"/>
      <c r="D28" s="54" t="n">
        <f aca="false">C28*D27</f>
        <v>0</v>
      </c>
      <c r="E28" s="30" t="s">
        <v>101</v>
      </c>
      <c r="F28" s="30"/>
      <c r="G28" s="30"/>
      <c r="H28" s="30"/>
      <c r="I28" s="30"/>
      <c r="J28" s="30"/>
      <c r="K28" s="30"/>
      <c r="L28" s="30"/>
      <c r="M28" s="30"/>
      <c r="N28" s="30"/>
      <c r="O28" s="30"/>
      <c r="P28" s="30"/>
      <c r="Q28" s="30"/>
      <c r="R28" s="30"/>
      <c r="S28" s="30"/>
      <c r="T28" s="30"/>
      <c r="U28" s="30"/>
      <c r="V28" s="30"/>
      <c r="W28" s="30"/>
      <c r="X28" s="30"/>
      <c r="Y28" s="30"/>
      <c r="Z28" s="30"/>
    </row>
    <row r="29" customFormat="false" ht="15.75" hidden="false" customHeight="true" outlineLevel="0" collapsed="false">
      <c r="A29" s="52" t="s">
        <v>78</v>
      </c>
      <c r="B29" s="56" t="s">
        <v>102</v>
      </c>
      <c r="C29" s="57" t="n">
        <v>0.4</v>
      </c>
      <c r="D29" s="54" t="n">
        <f aca="false">C29*E27</f>
        <v>648.4</v>
      </c>
      <c r="E29" s="30" t="s">
        <v>103</v>
      </c>
      <c r="F29" s="30"/>
      <c r="G29" s="30"/>
      <c r="H29" s="30"/>
      <c r="I29" s="30"/>
      <c r="J29" s="30"/>
      <c r="K29" s="30"/>
      <c r="L29" s="30"/>
      <c r="M29" s="30"/>
      <c r="N29" s="30"/>
      <c r="O29" s="30"/>
      <c r="P29" s="30"/>
      <c r="Q29" s="30"/>
      <c r="R29" s="30"/>
      <c r="S29" s="30"/>
      <c r="T29" s="30"/>
      <c r="U29" s="30"/>
      <c r="V29" s="30"/>
      <c r="W29" s="30"/>
      <c r="X29" s="30"/>
      <c r="Y29" s="30"/>
      <c r="Z29" s="30"/>
    </row>
    <row r="30" customFormat="false" ht="15.75" hidden="false" customHeight="true" outlineLevel="0" collapsed="false">
      <c r="A30" s="52" t="s">
        <v>80</v>
      </c>
      <c r="B30" s="58" t="s">
        <v>104</v>
      </c>
      <c r="C30" s="59"/>
      <c r="D30" s="54" t="n">
        <f aca="false">IF(C30="",0,C30*15.2*((D27+D28)/220)*0.2)</f>
        <v>0</v>
      </c>
      <c r="E30" s="30" t="s">
        <v>105</v>
      </c>
      <c r="F30" s="30"/>
      <c r="G30" s="30"/>
      <c r="H30" s="30"/>
      <c r="I30" s="30"/>
      <c r="J30" s="30"/>
      <c r="K30" s="30"/>
      <c r="L30" s="30"/>
      <c r="M30" s="30"/>
      <c r="N30" s="30"/>
      <c r="O30" s="30"/>
      <c r="P30" s="30"/>
      <c r="Q30" s="30"/>
      <c r="R30" s="30"/>
      <c r="S30" s="30"/>
      <c r="T30" s="30"/>
      <c r="U30" s="30"/>
      <c r="V30" s="30"/>
      <c r="W30" s="30"/>
      <c r="X30" s="30"/>
      <c r="Y30" s="30"/>
      <c r="Z30" s="30"/>
    </row>
    <row r="31" customFormat="false" ht="15.75" hidden="false" customHeight="true" outlineLevel="0" collapsed="false">
      <c r="A31" s="52" t="s">
        <v>106</v>
      </c>
      <c r="B31" s="56" t="s">
        <v>107</v>
      </c>
      <c r="C31" s="59" t="str">
        <f aca="false">IF(C30=8,"",IF(C30=7,1,""))</f>
        <v/>
      </c>
      <c r="D31" s="54" t="n">
        <f aca="false">IF(C31&lt;&gt;1,0,1*15.2*(D27+D28)/220*0.2)</f>
        <v>0</v>
      </c>
      <c r="E31" s="30" t="s">
        <v>108</v>
      </c>
      <c r="F31" s="30"/>
      <c r="G31" s="30"/>
      <c r="H31" s="30"/>
      <c r="I31" s="30"/>
      <c r="J31" s="30"/>
      <c r="K31" s="30"/>
      <c r="L31" s="30"/>
      <c r="M31" s="30"/>
      <c r="N31" s="30"/>
      <c r="O31" s="30"/>
      <c r="P31" s="30"/>
      <c r="Q31" s="30"/>
      <c r="R31" s="30"/>
      <c r="S31" s="30"/>
      <c r="T31" s="30"/>
      <c r="U31" s="30"/>
      <c r="V31" s="30"/>
      <c r="W31" s="30"/>
      <c r="X31" s="30"/>
      <c r="Y31" s="30"/>
      <c r="Z31" s="30"/>
    </row>
    <row r="32" customFormat="false" ht="15.75" hidden="false" customHeight="true" outlineLevel="0" collapsed="false">
      <c r="A32" s="52" t="s">
        <v>109</v>
      </c>
      <c r="B32" s="60" t="s">
        <v>110</v>
      </c>
      <c r="C32" s="57"/>
      <c r="D32" s="54" t="n">
        <v>1000</v>
      </c>
      <c r="E32" s="30"/>
      <c r="F32" s="30"/>
      <c r="G32" s="30"/>
      <c r="H32" s="30"/>
      <c r="I32" s="30"/>
      <c r="J32" s="30"/>
      <c r="K32" s="30"/>
      <c r="L32" s="30"/>
      <c r="M32" s="30"/>
      <c r="N32" s="30"/>
      <c r="O32" s="30"/>
      <c r="P32" s="30"/>
      <c r="Q32" s="30"/>
      <c r="R32" s="30"/>
      <c r="S32" s="30"/>
      <c r="T32" s="30"/>
      <c r="U32" s="30"/>
      <c r="V32" s="30"/>
      <c r="W32" s="30"/>
      <c r="X32" s="30"/>
      <c r="Y32" s="30"/>
      <c r="Z32" s="30"/>
    </row>
    <row r="33" customFormat="false" ht="15.75" hidden="false" customHeight="true" outlineLevel="0" collapsed="false">
      <c r="A33" s="50" t="s">
        <v>111</v>
      </c>
      <c r="B33" s="50"/>
      <c r="C33" s="50"/>
      <c r="D33" s="61" t="n">
        <f aca="false">TRUNC(SUM(D27:D32),2)</f>
        <v>6398.4</v>
      </c>
      <c r="E33" s="30"/>
      <c r="F33" s="62"/>
      <c r="G33" s="30"/>
      <c r="H33" s="30"/>
      <c r="I33" s="30"/>
      <c r="J33" s="30"/>
      <c r="K33" s="30"/>
      <c r="L33" s="30"/>
      <c r="M33" s="30"/>
      <c r="N33" s="30"/>
      <c r="O33" s="30"/>
      <c r="P33" s="30"/>
      <c r="Q33" s="30"/>
      <c r="R33" s="30"/>
      <c r="S33" s="30"/>
      <c r="T33" s="30"/>
      <c r="U33" s="30"/>
      <c r="V33" s="30"/>
      <c r="W33" s="30"/>
      <c r="X33" s="30"/>
      <c r="Y33" s="30"/>
      <c r="Z33" s="30"/>
    </row>
    <row r="34" customFormat="false" ht="15" hidden="false" customHeight="false" outlineLevel="0" collapsed="false">
      <c r="A34" s="63" t="s">
        <v>112</v>
      </c>
      <c r="B34" s="63"/>
      <c r="C34" s="63"/>
      <c r="D34" s="63"/>
      <c r="E34" s="30"/>
      <c r="F34" s="30"/>
      <c r="G34" s="30"/>
      <c r="H34" s="30"/>
      <c r="I34" s="30"/>
      <c r="J34" s="30"/>
      <c r="K34" s="30"/>
      <c r="L34" s="30"/>
      <c r="M34" s="30"/>
      <c r="N34" s="30"/>
      <c r="O34" s="30"/>
      <c r="P34" s="30"/>
      <c r="Q34" s="30"/>
      <c r="R34" s="30"/>
      <c r="S34" s="30"/>
      <c r="T34" s="30"/>
      <c r="U34" s="30"/>
      <c r="V34" s="30"/>
      <c r="W34" s="30"/>
      <c r="X34" s="30"/>
      <c r="Y34" s="30"/>
      <c r="Z34" s="30"/>
    </row>
    <row r="35" customFormat="false" ht="15.75" hidden="false" customHeight="true" outlineLevel="0" collapsed="false">
      <c r="A35" s="64"/>
      <c r="B35" s="64"/>
      <c r="C35" s="64"/>
      <c r="D35" s="65"/>
      <c r="E35" s="30"/>
      <c r="F35" s="30"/>
      <c r="G35" s="30"/>
      <c r="H35" s="30"/>
      <c r="I35" s="30"/>
      <c r="J35" s="30"/>
      <c r="K35" s="30"/>
      <c r="L35" s="30"/>
      <c r="M35" s="30"/>
      <c r="N35" s="30"/>
      <c r="O35" s="30"/>
      <c r="P35" s="30"/>
      <c r="Q35" s="30"/>
      <c r="R35" s="30"/>
      <c r="S35" s="30"/>
      <c r="T35" s="30"/>
      <c r="U35" s="30"/>
      <c r="V35" s="30"/>
      <c r="W35" s="30"/>
      <c r="X35" s="30"/>
      <c r="Y35" s="30"/>
      <c r="Z35" s="30"/>
    </row>
    <row r="36" customFormat="false" ht="15.75" hidden="false" customHeight="true" outlineLevel="0" collapsed="false">
      <c r="A36" s="66" t="s">
        <v>113</v>
      </c>
      <c r="B36" s="66"/>
      <c r="C36" s="66"/>
      <c r="D36" s="66"/>
      <c r="E36" s="30"/>
      <c r="F36" s="30"/>
      <c r="G36" s="30"/>
      <c r="H36" s="30"/>
      <c r="I36" s="30"/>
      <c r="J36" s="30"/>
      <c r="K36" s="30"/>
      <c r="L36" s="30"/>
      <c r="M36" s="30"/>
      <c r="N36" s="30"/>
      <c r="O36" s="30"/>
      <c r="P36" s="30"/>
      <c r="Q36" s="30"/>
      <c r="R36" s="30"/>
      <c r="S36" s="30"/>
      <c r="T36" s="30"/>
      <c r="U36" s="30"/>
      <c r="V36" s="30"/>
      <c r="W36" s="30"/>
      <c r="X36" s="30"/>
      <c r="Y36" s="30"/>
      <c r="Z36" s="30"/>
    </row>
    <row r="37" customFormat="false" ht="15.75" hidden="false" customHeight="true" outlineLevel="0" collapsed="false">
      <c r="A37" s="67"/>
      <c r="B37" s="67"/>
      <c r="C37" s="67"/>
      <c r="D37" s="67"/>
      <c r="E37" s="30"/>
      <c r="F37" s="30"/>
      <c r="G37" s="30"/>
      <c r="H37" s="30"/>
      <c r="I37" s="30"/>
      <c r="J37" s="30"/>
      <c r="K37" s="30"/>
      <c r="L37" s="30"/>
      <c r="M37" s="30"/>
      <c r="N37" s="30"/>
      <c r="O37" s="30"/>
      <c r="P37" s="30"/>
      <c r="Q37" s="30"/>
      <c r="R37" s="30"/>
      <c r="S37" s="30"/>
      <c r="T37" s="30"/>
      <c r="U37" s="30"/>
      <c r="V37" s="30"/>
      <c r="W37" s="30"/>
      <c r="X37" s="30"/>
      <c r="Y37" s="30"/>
      <c r="Z37" s="30"/>
    </row>
    <row r="38" customFormat="false" ht="15.75" hidden="false" customHeight="true" outlineLevel="0" collapsed="false">
      <c r="A38" s="45" t="s">
        <v>114</v>
      </c>
      <c r="B38" s="50" t="s">
        <v>115</v>
      </c>
      <c r="C38" s="45" t="s">
        <v>96</v>
      </c>
      <c r="D38" s="45" t="s">
        <v>97</v>
      </c>
      <c r="E38" s="30"/>
      <c r="F38" s="30"/>
      <c r="G38" s="30"/>
      <c r="H38" s="30"/>
      <c r="I38" s="30"/>
      <c r="J38" s="30"/>
      <c r="K38" s="30"/>
      <c r="L38" s="30"/>
      <c r="M38" s="30"/>
      <c r="N38" s="30"/>
      <c r="O38" s="30"/>
      <c r="P38" s="30"/>
      <c r="Q38" s="30"/>
      <c r="R38" s="30"/>
      <c r="S38" s="30"/>
      <c r="T38" s="30"/>
      <c r="U38" s="30"/>
      <c r="V38" s="30"/>
      <c r="W38" s="30"/>
      <c r="X38" s="30"/>
      <c r="Y38" s="30"/>
      <c r="Z38" s="30"/>
    </row>
    <row r="39" customFormat="false" ht="15.75" hidden="false" customHeight="true" outlineLevel="0" collapsed="false">
      <c r="A39" s="52" t="s">
        <v>73</v>
      </c>
      <c r="B39" s="32" t="s">
        <v>116</v>
      </c>
      <c r="C39" s="68" t="n">
        <f aca="false">1/12</f>
        <v>0.0833333333333333</v>
      </c>
      <c r="D39" s="69" t="n">
        <f aca="false">$D$33*C39</f>
        <v>533.2</v>
      </c>
      <c r="E39" s="70" t="s">
        <v>117</v>
      </c>
      <c r="F39" s="30"/>
      <c r="G39" s="30"/>
      <c r="H39" s="30"/>
      <c r="I39" s="30"/>
      <c r="J39" s="30"/>
      <c r="K39" s="30"/>
      <c r="L39" s="30"/>
      <c r="M39" s="30"/>
      <c r="N39" s="30"/>
      <c r="O39" s="30"/>
      <c r="P39" s="30"/>
      <c r="Q39" s="30"/>
      <c r="R39" s="30"/>
      <c r="S39" s="30"/>
      <c r="T39" s="30"/>
      <c r="U39" s="30"/>
      <c r="V39" s="30"/>
      <c r="W39" s="30"/>
      <c r="X39" s="30"/>
      <c r="Y39" s="30"/>
      <c r="Z39" s="30"/>
    </row>
    <row r="40" customFormat="false" ht="15.75" hidden="false" customHeight="true" outlineLevel="0" collapsed="false">
      <c r="A40" s="52" t="s">
        <v>75</v>
      </c>
      <c r="B40" s="32" t="s">
        <v>118</v>
      </c>
      <c r="C40" s="71" t="n">
        <f aca="false">(5/55)/3</f>
        <v>0.0303030303030303</v>
      </c>
      <c r="D40" s="69" t="n">
        <f aca="false">$D$33*C40</f>
        <v>193.890909090909</v>
      </c>
      <c r="E40" s="30"/>
      <c r="F40" s="70"/>
      <c r="G40" s="72"/>
      <c r="H40" s="30"/>
      <c r="I40" s="30"/>
      <c r="J40" s="30"/>
      <c r="K40" s="73"/>
      <c r="L40" s="30"/>
      <c r="M40" s="30"/>
      <c r="N40" s="30"/>
      <c r="O40" s="30"/>
      <c r="P40" s="30"/>
      <c r="Q40" s="30"/>
      <c r="R40" s="30"/>
      <c r="S40" s="30"/>
      <c r="T40" s="30"/>
      <c r="U40" s="30"/>
      <c r="V40" s="30"/>
      <c r="W40" s="30"/>
      <c r="X40" s="30"/>
      <c r="Y40" s="30"/>
      <c r="Z40" s="30"/>
    </row>
    <row r="41" customFormat="false" ht="15.75" hidden="false" customHeight="true" outlineLevel="0" collapsed="false">
      <c r="A41" s="74" t="s">
        <v>119</v>
      </c>
      <c r="B41" s="74"/>
      <c r="C41" s="75"/>
      <c r="D41" s="76" t="n">
        <f aca="false">SUM(D39:D40)</f>
        <v>727.090909090909</v>
      </c>
      <c r="E41" s="30"/>
      <c r="F41" s="70"/>
      <c r="G41" s="30"/>
      <c r="H41" s="30"/>
      <c r="I41" s="30"/>
      <c r="J41" s="30"/>
      <c r="K41" s="77"/>
      <c r="L41" s="30"/>
      <c r="M41" s="30"/>
      <c r="N41" s="30"/>
      <c r="O41" s="30"/>
      <c r="P41" s="30"/>
      <c r="Q41" s="30"/>
      <c r="R41" s="30"/>
      <c r="S41" s="30"/>
      <c r="T41" s="30"/>
      <c r="U41" s="30"/>
      <c r="V41" s="30"/>
      <c r="W41" s="30"/>
      <c r="X41" s="30"/>
      <c r="Y41" s="30"/>
      <c r="Z41" s="30"/>
    </row>
    <row r="42" customFormat="false" ht="15.75" hidden="false" customHeight="true" outlineLevel="0" collapsed="false">
      <c r="A42" s="52" t="s">
        <v>78</v>
      </c>
      <c r="B42" s="56" t="s">
        <v>120</v>
      </c>
      <c r="C42" s="68" t="n">
        <f aca="false">C58</f>
        <v>0.408</v>
      </c>
      <c r="D42" s="78" t="n">
        <f aca="false">D41*C42</f>
        <v>296.653090909091</v>
      </c>
      <c r="E42" s="79" t="s">
        <v>121</v>
      </c>
      <c r="F42" s="70"/>
      <c r="G42" s="80"/>
      <c r="H42" s="30"/>
      <c r="I42" s="30"/>
      <c r="J42" s="30"/>
      <c r="K42" s="70"/>
      <c r="L42" s="30"/>
      <c r="M42" s="30"/>
      <c r="N42" s="30"/>
      <c r="O42" s="30"/>
      <c r="P42" s="30"/>
      <c r="Q42" s="30"/>
      <c r="R42" s="30"/>
      <c r="S42" s="30"/>
      <c r="T42" s="30"/>
      <c r="U42" s="30"/>
      <c r="V42" s="30"/>
      <c r="W42" s="30"/>
      <c r="X42" s="30"/>
      <c r="Y42" s="30"/>
      <c r="Z42" s="30"/>
    </row>
    <row r="43" customFormat="false" ht="15.75" hidden="false" customHeight="true" outlineLevel="0" collapsed="false">
      <c r="A43" s="50" t="s">
        <v>47</v>
      </c>
      <c r="B43" s="50"/>
      <c r="C43" s="50"/>
      <c r="D43" s="81" t="n">
        <f aca="false">TRUNC(SUM(D41:D42),2)</f>
        <v>1023.74</v>
      </c>
      <c r="E43" s="30"/>
      <c r="F43" s="30"/>
      <c r="G43" s="30"/>
      <c r="H43" s="30"/>
      <c r="I43" s="30"/>
      <c r="J43" s="30"/>
      <c r="K43" s="30"/>
      <c r="L43" s="30"/>
      <c r="M43" s="30"/>
      <c r="N43" s="30"/>
      <c r="O43" s="30"/>
      <c r="P43" s="30"/>
      <c r="Q43" s="30"/>
      <c r="R43" s="30"/>
      <c r="S43" s="30"/>
      <c r="T43" s="30"/>
      <c r="U43" s="30"/>
      <c r="V43" s="30"/>
      <c r="W43" s="30"/>
      <c r="X43" s="30"/>
      <c r="Y43" s="30"/>
      <c r="Z43" s="30"/>
    </row>
    <row r="44" customFormat="false" ht="24.75" hidden="false" customHeight="true" outlineLevel="0" collapsed="false">
      <c r="A44" s="82" t="s">
        <v>122</v>
      </c>
      <c r="B44" s="82"/>
      <c r="C44" s="82"/>
      <c r="D44" s="82"/>
      <c r="E44" s="30"/>
      <c r="F44" s="30"/>
      <c r="G44" s="30"/>
      <c r="H44" s="30"/>
      <c r="I44" s="30"/>
      <c r="J44" s="30"/>
      <c r="K44" s="30"/>
      <c r="L44" s="30"/>
      <c r="M44" s="30"/>
      <c r="N44" s="30"/>
      <c r="O44" s="30"/>
      <c r="P44" s="30"/>
      <c r="Q44" s="30"/>
      <c r="R44" s="30"/>
      <c r="S44" s="30"/>
      <c r="T44" s="30"/>
      <c r="U44" s="30"/>
      <c r="V44" s="30"/>
      <c r="W44" s="30"/>
      <c r="X44" s="30"/>
      <c r="Y44" s="30"/>
      <c r="Z44" s="30"/>
    </row>
    <row r="45" customFormat="false" ht="24.75" hidden="false" customHeight="true" outlineLevel="0" collapsed="false">
      <c r="A45" s="83" t="s">
        <v>123</v>
      </c>
      <c r="B45" s="83"/>
      <c r="C45" s="83"/>
      <c r="D45" s="83"/>
      <c r="E45" s="30"/>
      <c r="F45" s="30"/>
      <c r="G45" s="30"/>
      <c r="H45" s="30"/>
      <c r="I45" s="30"/>
      <c r="J45" s="30"/>
      <c r="K45" s="30"/>
      <c r="L45" s="30"/>
      <c r="M45" s="30"/>
      <c r="N45" s="30"/>
      <c r="O45" s="30"/>
      <c r="P45" s="30"/>
      <c r="Q45" s="30"/>
      <c r="R45" s="30"/>
      <c r="S45" s="30"/>
      <c r="T45" s="30"/>
      <c r="U45" s="30"/>
      <c r="V45" s="30"/>
      <c r="W45" s="30"/>
      <c r="X45" s="30"/>
      <c r="Y45" s="30"/>
      <c r="Z45" s="30"/>
    </row>
    <row r="46" customFormat="false" ht="35.25" hidden="false" customHeight="true" outlineLevel="0" collapsed="false">
      <c r="A46" s="83" t="s">
        <v>124</v>
      </c>
      <c r="B46" s="83"/>
      <c r="C46" s="83"/>
      <c r="D46" s="83"/>
      <c r="E46" s="30"/>
      <c r="F46" s="30"/>
      <c r="G46" s="30"/>
      <c r="H46" s="30"/>
      <c r="I46" s="30"/>
      <c r="J46" s="30"/>
      <c r="K46" s="30"/>
      <c r="L46" s="30"/>
      <c r="M46" s="30"/>
      <c r="N46" s="30"/>
      <c r="O46" s="30"/>
      <c r="P46" s="30"/>
      <c r="Q46" s="30"/>
      <c r="R46" s="30"/>
      <c r="S46" s="30"/>
      <c r="T46" s="30"/>
      <c r="U46" s="30"/>
      <c r="V46" s="30"/>
      <c r="W46" s="30"/>
      <c r="X46" s="30"/>
      <c r="Y46" s="30"/>
      <c r="Z46" s="30"/>
    </row>
    <row r="47" customFormat="false" ht="15.75" hidden="false" customHeight="true" outlineLevel="0" collapsed="false">
      <c r="A47" s="84"/>
      <c r="B47" s="84"/>
      <c r="C47" s="84"/>
      <c r="D47" s="84"/>
      <c r="E47" s="30"/>
      <c r="F47" s="30"/>
      <c r="G47" s="30"/>
      <c r="H47" s="30"/>
      <c r="I47" s="30"/>
      <c r="J47" s="30"/>
      <c r="K47" s="30"/>
      <c r="L47" s="30"/>
      <c r="M47" s="30"/>
      <c r="N47" s="30"/>
      <c r="O47" s="30"/>
      <c r="P47" s="30"/>
      <c r="Q47" s="30"/>
      <c r="R47" s="30"/>
      <c r="S47" s="30"/>
      <c r="T47" s="30"/>
      <c r="U47" s="30"/>
      <c r="V47" s="30"/>
      <c r="W47" s="30"/>
      <c r="X47" s="30"/>
      <c r="Y47" s="30"/>
      <c r="Z47" s="30"/>
    </row>
    <row r="48" customFormat="false" ht="29.25" hidden="false" customHeight="true" outlineLevel="0" collapsed="false">
      <c r="A48" s="85" t="s">
        <v>125</v>
      </c>
      <c r="B48" s="86" t="s">
        <v>126</v>
      </c>
      <c r="C48" s="87" t="s">
        <v>96</v>
      </c>
      <c r="D48" s="87" t="s">
        <v>97</v>
      </c>
      <c r="E48" s="30"/>
      <c r="F48" s="30"/>
      <c r="G48" s="30"/>
      <c r="H48" s="30"/>
      <c r="I48" s="30"/>
      <c r="J48" s="30"/>
      <c r="K48" s="30"/>
      <c r="L48" s="30"/>
      <c r="M48" s="30"/>
      <c r="N48" s="30"/>
      <c r="O48" s="30"/>
      <c r="P48" s="30"/>
      <c r="Q48" s="30"/>
      <c r="R48" s="30"/>
      <c r="S48" s="30"/>
      <c r="T48" s="30"/>
      <c r="U48" s="30"/>
      <c r="V48" s="30"/>
      <c r="W48" s="30"/>
      <c r="X48" s="30"/>
      <c r="Y48" s="30"/>
      <c r="Z48" s="30"/>
    </row>
    <row r="49" customFormat="false" ht="15.75" hidden="false" customHeight="true" outlineLevel="0" collapsed="false">
      <c r="A49" s="52" t="s">
        <v>73</v>
      </c>
      <c r="B49" s="32" t="s">
        <v>127</v>
      </c>
      <c r="C49" s="57" t="n">
        <v>0.2</v>
      </c>
      <c r="D49" s="54" t="n">
        <f aca="false">$D$33*C49</f>
        <v>1279.68</v>
      </c>
      <c r="E49" s="30"/>
      <c r="F49" s="30"/>
      <c r="G49" s="30"/>
      <c r="H49" s="30"/>
      <c r="I49" s="30"/>
      <c r="J49" s="30"/>
      <c r="K49" s="30"/>
      <c r="L49" s="30"/>
      <c r="M49" s="30"/>
      <c r="N49" s="30"/>
      <c r="O49" s="30"/>
      <c r="P49" s="30"/>
      <c r="Q49" s="30"/>
      <c r="R49" s="30"/>
      <c r="S49" s="30"/>
      <c r="T49" s="30"/>
      <c r="U49" s="30"/>
      <c r="V49" s="30"/>
      <c r="W49" s="30"/>
      <c r="X49" s="30"/>
      <c r="Y49" s="30"/>
      <c r="Z49" s="30"/>
    </row>
    <row r="50" customFormat="false" ht="15.75" hidden="false" customHeight="true" outlineLevel="0" collapsed="false">
      <c r="A50" s="52" t="s">
        <v>75</v>
      </c>
      <c r="B50" s="32" t="s">
        <v>128</v>
      </c>
      <c r="C50" s="57" t="n">
        <v>0.025</v>
      </c>
      <c r="D50" s="54" t="n">
        <f aca="false">$D$33*C50</f>
        <v>159.96</v>
      </c>
      <c r="E50" s="30"/>
      <c r="F50" s="30"/>
      <c r="G50" s="30"/>
      <c r="H50" s="30"/>
      <c r="I50" s="30"/>
      <c r="J50" s="30"/>
      <c r="K50" s="30"/>
      <c r="L50" s="30"/>
      <c r="M50" s="30"/>
      <c r="N50" s="30"/>
      <c r="O50" s="30"/>
      <c r="P50" s="30"/>
      <c r="Q50" s="30"/>
      <c r="R50" s="30"/>
      <c r="S50" s="30"/>
      <c r="T50" s="30"/>
      <c r="U50" s="30"/>
      <c r="V50" s="30"/>
      <c r="W50" s="30"/>
      <c r="X50" s="30"/>
      <c r="Y50" s="30"/>
      <c r="Z50" s="30"/>
    </row>
    <row r="51" customFormat="false" ht="15.75" hidden="false" customHeight="true" outlineLevel="0" collapsed="false">
      <c r="A51" s="52" t="s">
        <v>78</v>
      </c>
      <c r="B51" s="32" t="s">
        <v>129</v>
      </c>
      <c r="C51" s="57" t="n">
        <v>0.06</v>
      </c>
      <c r="D51" s="54" t="n">
        <f aca="false">$D$33*C51</f>
        <v>383.904</v>
      </c>
      <c r="E51" s="30"/>
      <c r="F51" s="30"/>
      <c r="G51" s="30"/>
      <c r="H51" s="30"/>
      <c r="I51" s="30"/>
      <c r="J51" s="30"/>
      <c r="K51" s="30"/>
      <c r="L51" s="30"/>
      <c r="M51" s="30"/>
      <c r="N51" s="30"/>
      <c r="O51" s="30"/>
      <c r="P51" s="30"/>
      <c r="Q51" s="30"/>
      <c r="R51" s="30"/>
      <c r="S51" s="30"/>
      <c r="T51" s="30"/>
      <c r="U51" s="30"/>
      <c r="V51" s="30"/>
      <c r="W51" s="30"/>
      <c r="X51" s="30"/>
      <c r="Y51" s="30"/>
      <c r="Z51" s="30"/>
    </row>
    <row r="52" customFormat="false" ht="15.75" hidden="false" customHeight="true" outlineLevel="0" collapsed="false">
      <c r="A52" s="52" t="s">
        <v>80</v>
      </c>
      <c r="B52" s="32" t="s">
        <v>130</v>
      </c>
      <c r="C52" s="57" t="n">
        <v>0.015</v>
      </c>
      <c r="D52" s="54" t="n">
        <f aca="false">$D$33*C52</f>
        <v>95.976</v>
      </c>
      <c r="E52" s="30"/>
      <c r="F52" s="30"/>
      <c r="G52" s="30"/>
      <c r="H52" s="30"/>
      <c r="I52" s="30"/>
      <c r="J52" s="30"/>
      <c r="K52" s="30"/>
      <c r="L52" s="30"/>
      <c r="M52" s="30"/>
      <c r="N52" s="30"/>
      <c r="O52" s="30"/>
      <c r="P52" s="30"/>
      <c r="Q52" s="30"/>
      <c r="R52" s="30"/>
      <c r="S52" s="30"/>
      <c r="T52" s="30"/>
      <c r="U52" s="30"/>
      <c r="V52" s="30"/>
      <c r="W52" s="30"/>
      <c r="X52" s="30"/>
      <c r="Y52" s="30"/>
      <c r="Z52" s="30"/>
    </row>
    <row r="53" customFormat="false" ht="15.75" hidden="false" customHeight="true" outlineLevel="0" collapsed="false">
      <c r="A53" s="52" t="s">
        <v>106</v>
      </c>
      <c r="B53" s="32" t="s">
        <v>131</v>
      </c>
      <c r="C53" s="57" t="n">
        <v>0.01</v>
      </c>
      <c r="D53" s="54" t="n">
        <f aca="false">$D$33*C53</f>
        <v>63.984</v>
      </c>
      <c r="E53" s="30"/>
      <c r="F53" s="30"/>
      <c r="G53" s="30"/>
      <c r="H53" s="30"/>
      <c r="I53" s="30"/>
      <c r="J53" s="30"/>
      <c r="K53" s="30"/>
      <c r="L53" s="30"/>
      <c r="M53" s="30"/>
      <c r="N53" s="30"/>
      <c r="O53" s="30"/>
      <c r="P53" s="30"/>
      <c r="Q53" s="30"/>
      <c r="R53" s="30"/>
      <c r="S53" s="30"/>
      <c r="T53" s="30"/>
      <c r="U53" s="30"/>
      <c r="V53" s="30"/>
      <c r="W53" s="30"/>
      <c r="X53" s="30"/>
      <c r="Y53" s="30"/>
      <c r="Z53" s="30"/>
    </row>
    <row r="54" customFormat="false" ht="15.75" hidden="false" customHeight="true" outlineLevel="0" collapsed="false">
      <c r="A54" s="52" t="s">
        <v>109</v>
      </c>
      <c r="B54" s="32" t="s">
        <v>132</v>
      </c>
      <c r="C54" s="57" t="n">
        <v>0.006</v>
      </c>
      <c r="D54" s="54" t="n">
        <f aca="false">$D$33*C54</f>
        <v>38.3904</v>
      </c>
      <c r="E54" s="30"/>
      <c r="F54" s="30"/>
      <c r="G54" s="30"/>
      <c r="H54" s="30"/>
      <c r="I54" s="30"/>
      <c r="J54" s="30"/>
      <c r="K54" s="30"/>
      <c r="L54" s="30"/>
      <c r="M54" s="30"/>
      <c r="N54" s="30"/>
      <c r="O54" s="30"/>
      <c r="P54" s="30"/>
      <c r="Q54" s="30"/>
      <c r="R54" s="30"/>
      <c r="S54" s="30"/>
      <c r="T54" s="30"/>
      <c r="U54" s="30"/>
      <c r="V54" s="30"/>
      <c r="W54" s="30"/>
      <c r="X54" s="30"/>
      <c r="Y54" s="30"/>
      <c r="Z54" s="30"/>
    </row>
    <row r="55" customFormat="false" ht="15.75" hidden="false" customHeight="true" outlineLevel="0" collapsed="false">
      <c r="A55" s="52" t="s">
        <v>133</v>
      </c>
      <c r="B55" s="32" t="s">
        <v>134</v>
      </c>
      <c r="C55" s="57" t="n">
        <v>0.002</v>
      </c>
      <c r="D55" s="54" t="n">
        <f aca="false">$D$33*C55</f>
        <v>12.7968</v>
      </c>
      <c r="E55" s="30"/>
      <c r="F55" s="30"/>
      <c r="G55" s="30"/>
      <c r="H55" s="30"/>
      <c r="I55" s="30"/>
      <c r="J55" s="30"/>
      <c r="K55" s="30"/>
      <c r="L55" s="30"/>
      <c r="M55" s="30"/>
      <c r="N55" s="30"/>
      <c r="O55" s="30"/>
      <c r="P55" s="30"/>
      <c r="Q55" s="30"/>
      <c r="R55" s="30"/>
      <c r="S55" s="30"/>
      <c r="T55" s="30"/>
      <c r="U55" s="30"/>
      <c r="V55" s="30"/>
      <c r="W55" s="30"/>
      <c r="X55" s="30"/>
      <c r="Y55" s="30"/>
      <c r="Z55" s="30"/>
    </row>
    <row r="56" customFormat="false" ht="15.75" hidden="false" customHeight="true" outlineLevel="0" collapsed="false">
      <c r="A56" s="52" t="s">
        <v>135</v>
      </c>
      <c r="B56" s="32" t="s">
        <v>136</v>
      </c>
      <c r="C56" s="57" t="n">
        <v>0.08</v>
      </c>
      <c r="D56" s="54" t="n">
        <f aca="false">$D$33*C56</f>
        <v>511.872</v>
      </c>
      <c r="E56" s="30"/>
      <c r="F56" s="30"/>
      <c r="G56" s="30"/>
      <c r="H56" s="30"/>
      <c r="I56" s="30"/>
      <c r="J56" s="30"/>
      <c r="K56" s="30"/>
      <c r="L56" s="30"/>
      <c r="M56" s="30"/>
      <c r="N56" s="30"/>
      <c r="O56" s="30"/>
      <c r="P56" s="30"/>
      <c r="Q56" s="30"/>
      <c r="R56" s="30"/>
      <c r="S56" s="30"/>
      <c r="T56" s="30"/>
      <c r="U56" s="30"/>
      <c r="V56" s="30"/>
      <c r="W56" s="30"/>
      <c r="X56" s="30"/>
      <c r="Y56" s="30"/>
      <c r="Z56" s="30"/>
    </row>
    <row r="57" customFormat="false" ht="15.75" hidden="false" customHeight="true" outlineLevel="0" collapsed="false">
      <c r="A57" s="52" t="s">
        <v>137</v>
      </c>
      <c r="B57" s="88" t="s">
        <v>138</v>
      </c>
      <c r="C57" s="89" t="n">
        <v>0.01</v>
      </c>
      <c r="D57" s="90" t="n">
        <f aca="false">$D$33*C57</f>
        <v>63.984</v>
      </c>
      <c r="E57" s="30"/>
      <c r="F57" s="30"/>
      <c r="G57" s="30"/>
      <c r="H57" s="30"/>
      <c r="I57" s="30"/>
      <c r="J57" s="30"/>
      <c r="K57" s="30"/>
      <c r="L57" s="30"/>
      <c r="M57" s="30"/>
      <c r="N57" s="30"/>
      <c r="O57" s="30"/>
      <c r="P57" s="30"/>
      <c r="Q57" s="30"/>
      <c r="R57" s="30"/>
      <c r="S57" s="30"/>
      <c r="T57" s="30"/>
      <c r="U57" s="30"/>
      <c r="V57" s="30"/>
      <c r="W57" s="30"/>
      <c r="X57" s="30"/>
      <c r="Y57" s="30"/>
      <c r="Z57" s="30"/>
    </row>
    <row r="58" customFormat="false" ht="15.75" hidden="false" customHeight="true" outlineLevel="0" collapsed="false">
      <c r="A58" s="50" t="s">
        <v>47</v>
      </c>
      <c r="B58" s="50"/>
      <c r="C58" s="91" t="n">
        <f aca="false">SUM(C49:C57)</f>
        <v>0.408</v>
      </c>
      <c r="D58" s="61" t="n">
        <f aca="false">TRUNC(SUM(D49:D57),2)</f>
        <v>2610.54</v>
      </c>
      <c r="E58" s="30"/>
      <c r="F58" s="30"/>
      <c r="G58" s="30"/>
      <c r="H58" s="30"/>
      <c r="I58" s="30"/>
      <c r="J58" s="30"/>
      <c r="K58" s="30"/>
      <c r="L58" s="30"/>
      <c r="M58" s="30"/>
      <c r="N58" s="30"/>
      <c r="O58" s="30"/>
      <c r="P58" s="30"/>
      <c r="Q58" s="30"/>
      <c r="R58" s="30"/>
      <c r="S58" s="30"/>
      <c r="T58" s="30"/>
      <c r="U58" s="30"/>
      <c r="V58" s="30"/>
      <c r="W58" s="30"/>
      <c r="X58" s="30"/>
      <c r="Y58" s="30"/>
      <c r="Z58" s="30"/>
    </row>
    <row r="59" customFormat="false" ht="13.5" hidden="false" customHeight="true" outlineLevel="0" collapsed="false">
      <c r="A59" s="63" t="s">
        <v>139</v>
      </c>
      <c r="B59" s="63"/>
      <c r="C59" s="63"/>
      <c r="D59" s="63"/>
      <c r="E59" s="30"/>
      <c r="F59" s="30"/>
      <c r="G59" s="30"/>
      <c r="H59" s="30"/>
      <c r="I59" s="30"/>
      <c r="J59" s="30"/>
      <c r="K59" s="30"/>
      <c r="L59" s="30"/>
      <c r="M59" s="30"/>
      <c r="N59" s="30"/>
      <c r="O59" s="30"/>
      <c r="P59" s="30"/>
      <c r="Q59" s="30"/>
      <c r="R59" s="30"/>
      <c r="S59" s="30"/>
      <c r="T59" s="30"/>
      <c r="U59" s="30"/>
      <c r="V59" s="30"/>
      <c r="W59" s="30"/>
      <c r="X59" s="30"/>
      <c r="Y59" s="30"/>
      <c r="Z59" s="30"/>
    </row>
    <row r="60" customFormat="false" ht="11.25" hidden="false" customHeight="true" outlineLevel="0" collapsed="false">
      <c r="A60" s="63" t="s">
        <v>140</v>
      </c>
      <c r="B60" s="63"/>
      <c r="C60" s="63"/>
      <c r="D60" s="63"/>
      <c r="E60" s="30"/>
      <c r="F60" s="30"/>
      <c r="G60" s="30"/>
      <c r="H60" s="30"/>
      <c r="I60" s="30"/>
      <c r="J60" s="30"/>
      <c r="K60" s="30"/>
      <c r="L60" s="30"/>
      <c r="M60" s="30"/>
      <c r="N60" s="30"/>
      <c r="O60" s="30"/>
      <c r="P60" s="30"/>
      <c r="Q60" s="30"/>
      <c r="R60" s="30"/>
      <c r="S60" s="30"/>
      <c r="T60" s="30"/>
      <c r="U60" s="30"/>
      <c r="V60" s="30"/>
      <c r="W60" s="30"/>
      <c r="X60" s="30"/>
      <c r="Y60" s="30"/>
      <c r="Z60" s="30"/>
    </row>
    <row r="61" customFormat="false" ht="12.75" hidden="false" customHeight="true" outlineLevel="0" collapsed="false">
      <c r="A61" s="63" t="s">
        <v>141</v>
      </c>
      <c r="B61" s="63"/>
      <c r="C61" s="63"/>
      <c r="D61" s="63"/>
      <c r="E61" s="30"/>
      <c r="F61" s="30"/>
      <c r="G61" s="30"/>
      <c r="H61" s="30"/>
      <c r="I61" s="30"/>
      <c r="J61" s="30"/>
      <c r="K61" s="30"/>
      <c r="L61" s="30"/>
      <c r="M61" s="30"/>
      <c r="N61" s="30"/>
      <c r="O61" s="30"/>
      <c r="P61" s="30"/>
      <c r="Q61" s="30"/>
      <c r="R61" s="30"/>
      <c r="S61" s="30"/>
      <c r="T61" s="30"/>
      <c r="U61" s="30"/>
      <c r="V61" s="30"/>
      <c r="W61" s="30"/>
      <c r="X61" s="30"/>
      <c r="Y61" s="30"/>
      <c r="Z61" s="30"/>
    </row>
    <row r="62" customFormat="false" ht="15.75" hidden="false" customHeight="true" outlineLevel="0" collapsed="false">
      <c r="A62" s="84"/>
      <c r="B62" s="84"/>
      <c r="C62" s="84"/>
      <c r="D62" s="84"/>
      <c r="E62" s="30"/>
      <c r="F62" s="30"/>
      <c r="G62" s="30"/>
      <c r="H62" s="30"/>
      <c r="I62" s="30"/>
      <c r="J62" s="30"/>
      <c r="K62" s="30"/>
      <c r="L62" s="30"/>
      <c r="M62" s="30"/>
      <c r="N62" s="30"/>
      <c r="O62" s="30"/>
      <c r="P62" s="30"/>
      <c r="Q62" s="30"/>
      <c r="R62" s="30"/>
      <c r="S62" s="30"/>
      <c r="T62" s="30"/>
      <c r="U62" s="30"/>
      <c r="V62" s="30"/>
      <c r="W62" s="30"/>
      <c r="X62" s="30"/>
      <c r="Y62" s="30"/>
      <c r="Z62" s="30"/>
    </row>
    <row r="63" customFormat="false" ht="15.75" hidden="false" customHeight="true" outlineLevel="0" collapsed="false">
      <c r="A63" s="92" t="s">
        <v>142</v>
      </c>
      <c r="B63" s="50" t="s">
        <v>143</v>
      </c>
      <c r="C63" s="91" t="s">
        <v>144</v>
      </c>
      <c r="D63" s="45" t="s">
        <v>97</v>
      </c>
      <c r="E63" s="30"/>
      <c r="F63" s="30"/>
      <c r="G63" s="30"/>
      <c r="H63" s="30"/>
      <c r="I63" s="30"/>
      <c r="J63" s="30"/>
      <c r="K63" s="30"/>
      <c r="L63" s="30"/>
      <c r="M63" s="30"/>
      <c r="N63" s="30"/>
      <c r="O63" s="30"/>
      <c r="P63" s="30"/>
      <c r="Q63" s="30"/>
      <c r="R63" s="30"/>
      <c r="S63" s="30"/>
      <c r="T63" s="30"/>
      <c r="U63" s="30"/>
      <c r="V63" s="30"/>
      <c r="W63" s="30"/>
      <c r="X63" s="30"/>
      <c r="Y63" s="30"/>
      <c r="Z63" s="30"/>
    </row>
    <row r="64" customFormat="false" ht="15.75" hidden="false" customHeight="true" outlineLevel="0" collapsed="false">
      <c r="A64" s="52" t="s">
        <v>73</v>
      </c>
      <c r="B64" s="53" t="s">
        <v>145</v>
      </c>
      <c r="C64" s="93" t="n">
        <v>6.5</v>
      </c>
      <c r="D64" s="54" t="n">
        <f aca="false">IF((C64*2*23)-(0.06*D27)&lt;0,0,(C64*2*23)-(0.06*D27))</f>
        <v>14</v>
      </c>
      <c r="E64" s="30" t="s">
        <v>146</v>
      </c>
      <c r="F64" s="30"/>
      <c r="G64" s="30"/>
      <c r="H64" s="30"/>
      <c r="I64" s="30"/>
      <c r="J64" s="30"/>
      <c r="K64" s="30"/>
      <c r="L64" s="30"/>
      <c r="M64" s="30"/>
      <c r="N64" s="30"/>
      <c r="O64" s="30"/>
      <c r="P64" s="30"/>
      <c r="Q64" s="30"/>
      <c r="R64" s="30"/>
      <c r="S64" s="30"/>
      <c r="T64" s="30"/>
      <c r="U64" s="30"/>
      <c r="V64" s="30"/>
      <c r="W64" s="30"/>
      <c r="X64" s="30"/>
      <c r="Y64" s="30"/>
      <c r="Z64" s="30"/>
    </row>
    <row r="65" customFormat="false" ht="15.75" hidden="false" customHeight="true" outlineLevel="0" collapsed="false">
      <c r="A65" s="52" t="s">
        <v>75</v>
      </c>
      <c r="B65" s="94" t="s">
        <v>147</v>
      </c>
      <c r="C65" s="93" t="n">
        <v>13.0434782608696</v>
      </c>
      <c r="D65" s="54" t="n">
        <f aca="false">C65*23*(100%-0%)</f>
        <v>300</v>
      </c>
      <c r="E65" s="30" t="s">
        <v>148</v>
      </c>
      <c r="F65" s="30"/>
      <c r="G65" s="30"/>
      <c r="H65" s="30"/>
      <c r="I65" s="30"/>
      <c r="J65" s="30"/>
      <c r="K65" s="30"/>
      <c r="L65" s="30"/>
      <c r="M65" s="30"/>
      <c r="N65" s="30"/>
      <c r="O65" s="30"/>
      <c r="P65" s="30"/>
      <c r="Q65" s="30"/>
      <c r="R65" s="30"/>
      <c r="S65" s="30"/>
      <c r="T65" s="30"/>
      <c r="U65" s="30"/>
      <c r="V65" s="30"/>
      <c r="W65" s="30"/>
      <c r="X65" s="30"/>
      <c r="Y65" s="30"/>
      <c r="Z65" s="30"/>
    </row>
    <row r="66" customFormat="false" ht="15.75" hidden="false" customHeight="true" outlineLevel="0" collapsed="false">
      <c r="A66" s="95" t="s">
        <v>80</v>
      </c>
      <c r="B66" s="94" t="s">
        <v>149</v>
      </c>
      <c r="C66" s="33"/>
      <c r="D66" s="54"/>
      <c r="E66" s="30"/>
      <c r="F66" s="30"/>
      <c r="G66" s="30"/>
      <c r="H66" s="30"/>
      <c r="I66" s="30"/>
      <c r="J66" s="30"/>
      <c r="K66" s="30"/>
      <c r="L66" s="30"/>
      <c r="M66" s="30"/>
      <c r="N66" s="30"/>
      <c r="O66" s="30"/>
      <c r="P66" s="30"/>
      <c r="Q66" s="30"/>
      <c r="R66" s="30"/>
      <c r="S66" s="30"/>
      <c r="T66" s="30"/>
      <c r="U66" s="30"/>
      <c r="V66" s="30"/>
      <c r="W66" s="30"/>
      <c r="X66" s="30"/>
      <c r="Y66" s="30"/>
      <c r="Z66" s="30"/>
    </row>
    <row r="67" customFormat="false" ht="15.75" hidden="false" customHeight="true" outlineLevel="0" collapsed="false">
      <c r="A67" s="50" t="s">
        <v>47</v>
      </c>
      <c r="B67" s="50"/>
      <c r="C67" s="50"/>
      <c r="D67" s="61" t="n">
        <f aca="false">TRUNC(SUM(D64:D66),2)</f>
        <v>314</v>
      </c>
      <c r="E67" s="30"/>
      <c r="F67" s="30"/>
      <c r="G67" s="30"/>
      <c r="H67" s="30"/>
      <c r="I67" s="30"/>
      <c r="J67" s="30"/>
      <c r="K67" s="30"/>
      <c r="L67" s="30"/>
      <c r="M67" s="30"/>
      <c r="N67" s="30"/>
      <c r="O67" s="30"/>
      <c r="P67" s="30"/>
      <c r="Q67" s="30"/>
      <c r="R67" s="30"/>
      <c r="S67" s="30"/>
      <c r="T67" s="30"/>
      <c r="U67" s="30"/>
      <c r="V67" s="30"/>
      <c r="W67" s="30"/>
      <c r="X67" s="30"/>
      <c r="Y67" s="30"/>
      <c r="Z67" s="30"/>
    </row>
    <row r="68" customFormat="false" ht="15.75" hidden="false" customHeight="true" outlineLevel="0" collapsed="false">
      <c r="A68" s="63" t="s">
        <v>150</v>
      </c>
      <c r="B68" s="63"/>
      <c r="C68" s="63"/>
      <c r="D68" s="63"/>
      <c r="E68" s="30"/>
      <c r="F68" s="30"/>
      <c r="G68" s="30"/>
      <c r="H68" s="30"/>
      <c r="I68" s="30"/>
      <c r="J68" s="30"/>
      <c r="K68" s="30"/>
      <c r="L68" s="30"/>
      <c r="M68" s="30"/>
      <c r="N68" s="30"/>
      <c r="O68" s="30"/>
      <c r="P68" s="30"/>
      <c r="Q68" s="30"/>
      <c r="R68" s="30"/>
      <c r="S68" s="30"/>
      <c r="T68" s="30"/>
      <c r="U68" s="30"/>
      <c r="V68" s="30"/>
      <c r="W68" s="30"/>
      <c r="X68" s="30"/>
      <c r="Y68" s="30"/>
      <c r="Z68" s="30"/>
    </row>
    <row r="69" customFormat="false" ht="26.25" hidden="false" customHeight="true" outlineLevel="0" collapsed="false">
      <c r="A69" s="82" t="s">
        <v>151</v>
      </c>
      <c r="B69" s="82"/>
      <c r="C69" s="82"/>
      <c r="D69" s="82"/>
      <c r="E69" s="30"/>
      <c r="F69" s="30"/>
      <c r="G69" s="30"/>
      <c r="H69" s="30"/>
      <c r="I69" s="30"/>
      <c r="J69" s="30"/>
      <c r="K69" s="30"/>
      <c r="L69" s="30"/>
      <c r="M69" s="30"/>
      <c r="N69" s="30"/>
      <c r="O69" s="30"/>
      <c r="P69" s="30"/>
      <c r="Q69" s="30"/>
      <c r="R69" s="30"/>
      <c r="S69" s="30"/>
      <c r="T69" s="30"/>
      <c r="U69" s="30"/>
      <c r="V69" s="30"/>
      <c r="W69" s="30"/>
      <c r="X69" s="30"/>
      <c r="Y69" s="30"/>
      <c r="Z69" s="30"/>
    </row>
    <row r="70" customFormat="false" ht="15.75" hidden="false" customHeight="true" outlineLevel="0" collapsed="false">
      <c r="A70" s="96"/>
      <c r="B70" s="96"/>
      <c r="C70" s="96"/>
      <c r="D70" s="96"/>
      <c r="E70" s="30"/>
      <c r="F70" s="30"/>
      <c r="G70" s="30"/>
      <c r="H70" s="30"/>
      <c r="I70" s="30"/>
      <c r="J70" s="30"/>
      <c r="K70" s="30"/>
      <c r="L70" s="30"/>
      <c r="M70" s="30"/>
      <c r="N70" s="30"/>
      <c r="O70" s="30"/>
      <c r="P70" s="30"/>
      <c r="Q70" s="30"/>
      <c r="R70" s="30"/>
      <c r="S70" s="30"/>
      <c r="T70" s="30"/>
      <c r="U70" s="30"/>
      <c r="V70" s="30"/>
      <c r="W70" s="30"/>
      <c r="X70" s="30"/>
      <c r="Y70" s="30"/>
      <c r="Z70" s="30"/>
    </row>
    <row r="71" customFormat="false" ht="15.75" hidden="false" customHeight="true" outlineLevel="0" collapsed="false">
      <c r="A71" s="92" t="s">
        <v>152</v>
      </c>
      <c r="B71" s="50" t="s">
        <v>153</v>
      </c>
      <c r="C71" s="91" t="s">
        <v>154</v>
      </c>
      <c r="D71" s="45" t="s">
        <v>97</v>
      </c>
      <c r="E71" s="30"/>
      <c r="F71" s="30"/>
      <c r="G71" s="30"/>
      <c r="H71" s="30"/>
      <c r="I71" s="30"/>
      <c r="J71" s="30"/>
      <c r="K71" s="30"/>
      <c r="L71" s="30"/>
      <c r="M71" s="30"/>
      <c r="N71" s="30"/>
      <c r="O71" s="30"/>
      <c r="P71" s="30"/>
      <c r="Q71" s="30"/>
      <c r="R71" s="30"/>
      <c r="S71" s="30"/>
      <c r="T71" s="30"/>
      <c r="U71" s="30"/>
      <c r="V71" s="30"/>
      <c r="W71" s="30"/>
      <c r="X71" s="30"/>
      <c r="Y71" s="30"/>
      <c r="Z71" s="30"/>
    </row>
    <row r="72" customFormat="false" ht="15.75" hidden="false" customHeight="true" outlineLevel="0" collapsed="false">
      <c r="A72" s="52" t="s">
        <v>73</v>
      </c>
      <c r="B72" s="53" t="s">
        <v>155</v>
      </c>
      <c r="C72" s="93" t="s">
        <v>156</v>
      </c>
      <c r="D72" s="54" t="n">
        <f aca="false">IF(C72="SIM",(0.5*26*(D27+D28+D30+D31)/220)*1.5,0)</f>
        <v>0</v>
      </c>
      <c r="E72" s="97" t="s">
        <v>157</v>
      </c>
      <c r="F72" s="30"/>
      <c r="G72" s="30"/>
      <c r="H72" s="30"/>
      <c r="I72" s="30"/>
      <c r="J72" s="30"/>
      <c r="K72" s="30"/>
      <c r="L72" s="30"/>
      <c r="M72" s="30"/>
      <c r="N72" s="30"/>
      <c r="O72" s="30"/>
      <c r="P72" s="30"/>
      <c r="Q72" s="30"/>
      <c r="R72" s="30"/>
      <c r="S72" s="30"/>
      <c r="T72" s="30"/>
      <c r="U72" s="30"/>
      <c r="V72" s="30"/>
      <c r="W72" s="30"/>
      <c r="X72" s="30"/>
      <c r="Y72" s="30"/>
      <c r="Z72" s="30"/>
    </row>
    <row r="73" customFormat="false" ht="15.75" hidden="false" customHeight="true" outlineLevel="0" collapsed="false">
      <c r="A73" s="98"/>
      <c r="B73" s="98"/>
      <c r="C73" s="98"/>
      <c r="D73" s="98"/>
      <c r="E73" s="30"/>
      <c r="F73" s="30"/>
      <c r="G73" s="30"/>
      <c r="H73" s="30"/>
      <c r="I73" s="30"/>
      <c r="J73" s="30"/>
      <c r="K73" s="30"/>
      <c r="L73" s="30"/>
      <c r="M73" s="30"/>
      <c r="N73" s="30"/>
      <c r="O73" s="30"/>
      <c r="P73" s="30"/>
      <c r="Q73" s="30"/>
      <c r="R73" s="30"/>
      <c r="S73" s="30"/>
      <c r="T73" s="30"/>
      <c r="U73" s="30"/>
      <c r="V73" s="30"/>
      <c r="W73" s="30"/>
      <c r="X73" s="30"/>
      <c r="Y73" s="30"/>
      <c r="Z73" s="30"/>
    </row>
    <row r="74" customFormat="false" ht="15.75" hidden="false" customHeight="true" outlineLevel="0" collapsed="false">
      <c r="A74" s="66" t="s">
        <v>158</v>
      </c>
      <c r="B74" s="66"/>
      <c r="C74" s="66"/>
      <c r="D74" s="66"/>
      <c r="E74" s="30"/>
      <c r="F74" s="30"/>
      <c r="G74" s="30"/>
      <c r="H74" s="30"/>
      <c r="I74" s="30"/>
      <c r="J74" s="30"/>
      <c r="K74" s="30"/>
      <c r="L74" s="30"/>
      <c r="M74" s="30"/>
      <c r="N74" s="30"/>
      <c r="O74" s="30"/>
      <c r="P74" s="30"/>
      <c r="Q74" s="30"/>
      <c r="R74" s="30"/>
      <c r="S74" s="30"/>
      <c r="T74" s="30"/>
      <c r="U74" s="30"/>
      <c r="V74" s="30"/>
      <c r="W74" s="30"/>
      <c r="X74" s="30"/>
      <c r="Y74" s="30"/>
      <c r="Z74" s="30"/>
    </row>
    <row r="75" customFormat="false" ht="15.75" hidden="false" customHeight="true" outlineLevel="0" collapsed="false">
      <c r="A75" s="45" t="n">
        <v>2</v>
      </c>
      <c r="B75" s="50" t="s">
        <v>159</v>
      </c>
      <c r="C75" s="50"/>
      <c r="D75" s="45" t="s">
        <v>97</v>
      </c>
      <c r="E75" s="30"/>
      <c r="F75" s="30"/>
      <c r="G75" s="30"/>
      <c r="H75" s="30"/>
      <c r="I75" s="30"/>
      <c r="J75" s="30"/>
      <c r="K75" s="30"/>
      <c r="L75" s="30"/>
      <c r="M75" s="30"/>
      <c r="N75" s="30"/>
      <c r="O75" s="30"/>
      <c r="P75" s="30"/>
      <c r="Q75" s="30"/>
      <c r="R75" s="30"/>
      <c r="S75" s="30"/>
      <c r="T75" s="30"/>
      <c r="U75" s="30"/>
      <c r="V75" s="30"/>
      <c r="W75" s="30"/>
      <c r="X75" s="30"/>
      <c r="Y75" s="30"/>
      <c r="Z75" s="30"/>
    </row>
    <row r="76" customFormat="false" ht="15.75" hidden="false" customHeight="true" outlineLevel="0" collapsed="false">
      <c r="A76" s="52" t="s">
        <v>114</v>
      </c>
      <c r="B76" s="32" t="s">
        <v>115</v>
      </c>
      <c r="C76" s="32"/>
      <c r="D76" s="54" t="n">
        <f aca="false">D43</f>
        <v>1023.74</v>
      </c>
      <c r="E76" s="30"/>
      <c r="F76" s="30"/>
      <c r="G76" s="30"/>
      <c r="H76" s="30"/>
      <c r="I76" s="30"/>
      <c r="J76" s="30"/>
      <c r="K76" s="30"/>
      <c r="L76" s="30"/>
      <c r="M76" s="30"/>
      <c r="N76" s="30"/>
      <c r="O76" s="30"/>
      <c r="P76" s="30"/>
      <c r="Q76" s="30"/>
      <c r="R76" s="30"/>
      <c r="S76" s="30"/>
      <c r="T76" s="30"/>
      <c r="U76" s="30"/>
      <c r="V76" s="30"/>
      <c r="W76" s="30"/>
      <c r="X76" s="30"/>
      <c r="Y76" s="30"/>
      <c r="Z76" s="30"/>
    </row>
    <row r="77" customFormat="false" ht="15.75" hidden="false" customHeight="true" outlineLevel="0" collapsed="false">
      <c r="A77" s="52" t="s">
        <v>125</v>
      </c>
      <c r="B77" s="32" t="s">
        <v>160</v>
      </c>
      <c r="C77" s="32"/>
      <c r="D77" s="54" t="n">
        <f aca="false">D58</f>
        <v>2610.54</v>
      </c>
      <c r="E77" s="30"/>
      <c r="F77" s="30"/>
      <c r="G77" s="30"/>
      <c r="H77" s="30"/>
      <c r="I77" s="30"/>
      <c r="J77" s="30"/>
      <c r="K77" s="30"/>
      <c r="L77" s="30"/>
      <c r="M77" s="30"/>
      <c r="N77" s="30"/>
      <c r="O77" s="30"/>
      <c r="P77" s="30"/>
      <c r="Q77" s="30"/>
      <c r="R77" s="30"/>
      <c r="S77" s="30"/>
      <c r="T77" s="30"/>
      <c r="U77" s="30"/>
      <c r="V77" s="30"/>
      <c r="W77" s="30"/>
      <c r="X77" s="30"/>
      <c r="Y77" s="30"/>
      <c r="Z77" s="30"/>
    </row>
    <row r="78" customFormat="false" ht="15.75" hidden="false" customHeight="true" outlineLevel="0" collapsed="false">
      <c r="A78" s="52" t="s">
        <v>142</v>
      </c>
      <c r="B78" s="32" t="s">
        <v>143</v>
      </c>
      <c r="C78" s="32"/>
      <c r="D78" s="54" t="n">
        <f aca="false">D67</f>
        <v>314</v>
      </c>
      <c r="E78" s="30"/>
      <c r="F78" s="30"/>
      <c r="G78" s="30"/>
      <c r="H78" s="30"/>
      <c r="I78" s="30"/>
      <c r="J78" s="30"/>
      <c r="K78" s="30"/>
      <c r="L78" s="30"/>
      <c r="M78" s="30"/>
      <c r="N78" s="30"/>
      <c r="O78" s="30"/>
      <c r="P78" s="30"/>
      <c r="Q78" s="30"/>
      <c r="R78" s="30"/>
      <c r="S78" s="30"/>
      <c r="T78" s="30"/>
      <c r="U78" s="30"/>
      <c r="V78" s="30"/>
      <c r="W78" s="30"/>
      <c r="X78" s="30"/>
      <c r="Y78" s="30"/>
      <c r="Z78" s="30"/>
    </row>
    <row r="79" customFormat="false" ht="15.75" hidden="false" customHeight="true" outlineLevel="0" collapsed="false">
      <c r="A79" s="52" t="s">
        <v>152</v>
      </c>
      <c r="B79" s="32" t="s">
        <v>153</v>
      </c>
      <c r="C79" s="32"/>
      <c r="D79" s="54" t="n">
        <f aca="false">D72</f>
        <v>0</v>
      </c>
      <c r="E79" s="30"/>
      <c r="F79" s="30"/>
      <c r="G79" s="30"/>
      <c r="H79" s="30"/>
      <c r="I79" s="30"/>
      <c r="J79" s="30"/>
      <c r="K79" s="30"/>
      <c r="L79" s="30"/>
      <c r="M79" s="30"/>
      <c r="N79" s="30"/>
      <c r="O79" s="30"/>
      <c r="P79" s="30"/>
      <c r="Q79" s="30"/>
      <c r="R79" s="30"/>
      <c r="S79" s="30"/>
      <c r="T79" s="30"/>
      <c r="U79" s="30"/>
      <c r="V79" s="30"/>
      <c r="W79" s="30"/>
      <c r="X79" s="30"/>
      <c r="Y79" s="30"/>
      <c r="Z79" s="30"/>
    </row>
    <row r="80" customFormat="false" ht="15.75" hidden="false" customHeight="true" outlineLevel="0" collapsed="false">
      <c r="A80" s="50" t="s">
        <v>161</v>
      </c>
      <c r="B80" s="50"/>
      <c r="C80" s="50"/>
      <c r="D80" s="61" t="n">
        <f aca="false">TRUNC(SUM(D76:D79),2)</f>
        <v>3948.28</v>
      </c>
      <c r="E80" s="30"/>
      <c r="F80" s="30"/>
      <c r="G80" s="30"/>
      <c r="H80" s="30"/>
      <c r="I80" s="30"/>
      <c r="J80" s="30"/>
      <c r="K80" s="30"/>
      <c r="L80" s="30"/>
      <c r="M80" s="30"/>
      <c r="N80" s="30"/>
      <c r="O80" s="30"/>
      <c r="P80" s="30"/>
      <c r="Q80" s="30"/>
      <c r="R80" s="30"/>
      <c r="S80" s="30"/>
      <c r="T80" s="30"/>
      <c r="U80" s="30"/>
      <c r="V80" s="30"/>
      <c r="W80" s="30"/>
      <c r="X80" s="30"/>
      <c r="Y80" s="30"/>
      <c r="Z80" s="30"/>
    </row>
    <row r="81" customFormat="false" ht="15.75" hidden="false" customHeight="true" outlineLevel="0" collapsed="false">
      <c r="A81" s="99"/>
      <c r="B81" s="99"/>
      <c r="C81" s="99"/>
      <c r="D81" s="99"/>
      <c r="E81" s="30"/>
      <c r="F81" s="30"/>
      <c r="G81" s="30"/>
      <c r="H81" s="30"/>
      <c r="I81" s="30"/>
      <c r="J81" s="30"/>
      <c r="K81" s="30"/>
      <c r="L81" s="30"/>
      <c r="M81" s="30"/>
      <c r="N81" s="30"/>
      <c r="O81" s="30"/>
      <c r="P81" s="30"/>
      <c r="Q81" s="30"/>
      <c r="R81" s="30"/>
      <c r="S81" s="30"/>
      <c r="T81" s="30"/>
      <c r="U81" s="30"/>
      <c r="V81" s="30"/>
      <c r="W81" s="30"/>
      <c r="X81" s="30"/>
      <c r="Y81" s="30"/>
      <c r="Z81" s="30"/>
    </row>
    <row r="82" customFormat="false" ht="15.75" hidden="false" customHeight="true" outlineLevel="0" collapsed="false">
      <c r="A82" s="45" t="n">
        <v>3</v>
      </c>
      <c r="B82" s="50" t="s">
        <v>162</v>
      </c>
      <c r="C82" s="45" t="s">
        <v>96</v>
      </c>
      <c r="D82" s="45" t="s">
        <v>97</v>
      </c>
      <c r="E82" s="30"/>
      <c r="F82" s="30"/>
      <c r="G82" s="30"/>
      <c r="H82" s="30"/>
      <c r="I82" s="30"/>
      <c r="J82" s="30"/>
      <c r="K82" s="30"/>
      <c r="L82" s="30"/>
      <c r="M82" s="30"/>
      <c r="N82" s="30"/>
      <c r="O82" s="30"/>
      <c r="P82" s="30"/>
      <c r="Q82" s="30"/>
      <c r="R82" s="30"/>
      <c r="S82" s="30"/>
      <c r="T82" s="30"/>
      <c r="U82" s="30"/>
      <c r="V82" s="30"/>
      <c r="W82" s="30"/>
      <c r="X82" s="30"/>
      <c r="Y82" s="30"/>
      <c r="Z82" s="30"/>
    </row>
    <row r="83" customFormat="false" ht="15.75" hidden="false" customHeight="true" outlineLevel="0" collapsed="false">
      <c r="A83" s="52" t="s">
        <v>73</v>
      </c>
      <c r="B83" s="32" t="s">
        <v>163</v>
      </c>
      <c r="C83" s="57" t="n">
        <f aca="false">((1+12.1%+8.33%)/12)*5%</f>
        <v>0.00501791666666667</v>
      </c>
      <c r="D83" s="54" t="n">
        <f aca="false">$D$33*C83</f>
        <v>32.106638</v>
      </c>
      <c r="E83" s="30" t="s">
        <v>164</v>
      </c>
      <c r="F83" s="30"/>
      <c r="G83" s="30"/>
      <c r="H83" s="30"/>
      <c r="I83" s="30"/>
      <c r="J83" s="30"/>
      <c r="K83" s="30"/>
      <c r="L83" s="30"/>
      <c r="M83" s="30"/>
      <c r="N83" s="30"/>
      <c r="O83" s="30"/>
      <c r="P83" s="30"/>
      <c r="Q83" s="30"/>
      <c r="R83" s="30"/>
      <c r="S83" s="30"/>
      <c r="T83" s="30"/>
      <c r="U83" s="30"/>
      <c r="V83" s="30"/>
      <c r="W83" s="30"/>
      <c r="X83" s="30"/>
      <c r="Y83" s="30"/>
      <c r="Z83" s="30"/>
    </row>
    <row r="84" customFormat="false" ht="15.75" hidden="false" customHeight="true" outlineLevel="0" collapsed="false">
      <c r="A84" s="52" t="s">
        <v>75</v>
      </c>
      <c r="B84" s="32" t="s">
        <v>165</v>
      </c>
      <c r="C84" s="57" t="n">
        <f aca="false">8%*C83</f>
        <v>0.000401433333333333</v>
      </c>
      <c r="D84" s="54" t="n">
        <f aca="false">$D$33*C84</f>
        <v>2.56853104</v>
      </c>
      <c r="E84" s="30" t="s">
        <v>166</v>
      </c>
      <c r="F84" s="30"/>
      <c r="G84" s="30"/>
      <c r="H84" s="30"/>
      <c r="I84" s="30"/>
      <c r="J84" s="30"/>
      <c r="K84" s="30"/>
      <c r="L84" s="30"/>
      <c r="M84" s="30"/>
      <c r="N84" s="30"/>
      <c r="O84" s="30"/>
      <c r="P84" s="30"/>
      <c r="Q84" s="30"/>
      <c r="R84" s="30"/>
      <c r="S84" s="30"/>
      <c r="T84" s="30"/>
      <c r="U84" s="30"/>
      <c r="V84" s="30"/>
      <c r="W84" s="30"/>
      <c r="X84" s="30"/>
      <c r="Y84" s="30"/>
      <c r="Z84" s="30"/>
    </row>
    <row r="85" customFormat="false" ht="15.75" hidden="false" customHeight="true" outlineLevel="0" collapsed="false">
      <c r="A85" s="52" t="s">
        <v>78</v>
      </c>
      <c r="B85" s="32" t="s">
        <v>167</v>
      </c>
      <c r="C85" s="100" t="n">
        <f aca="false">40%*C84</f>
        <v>0.000160573333333333</v>
      </c>
      <c r="D85" s="54" t="n">
        <f aca="false">$D$33*C85</f>
        <v>1.027412416</v>
      </c>
      <c r="E85" s="30" t="s">
        <v>168</v>
      </c>
      <c r="F85" s="79"/>
      <c r="G85" s="30"/>
      <c r="H85" s="30"/>
      <c r="I85" s="30"/>
      <c r="J85" s="30"/>
      <c r="K85" s="30"/>
      <c r="L85" s="30"/>
      <c r="M85" s="30"/>
      <c r="N85" s="30"/>
      <c r="O85" s="30"/>
      <c r="P85" s="30"/>
      <c r="Q85" s="30"/>
      <c r="R85" s="30"/>
      <c r="S85" s="30"/>
      <c r="T85" s="30"/>
      <c r="U85" s="30"/>
      <c r="V85" s="30"/>
      <c r="W85" s="30"/>
      <c r="X85" s="30"/>
      <c r="Y85" s="30"/>
      <c r="Z85" s="30"/>
    </row>
    <row r="86" customFormat="false" ht="15.75" hidden="false" customHeight="true" outlineLevel="0" collapsed="false">
      <c r="A86" s="52" t="s">
        <v>80</v>
      </c>
      <c r="B86" s="32" t="s">
        <v>169</v>
      </c>
      <c r="C86" s="57" t="n">
        <f aca="false">(7/360)</f>
        <v>0.0194444444444444</v>
      </c>
      <c r="D86" s="54" t="n">
        <f aca="false">$D$33*C86</f>
        <v>124.413333333333</v>
      </c>
      <c r="E86" s="30" t="s">
        <v>170</v>
      </c>
      <c r="F86" s="30"/>
      <c r="G86" s="30"/>
      <c r="H86" s="30"/>
      <c r="I86" s="30"/>
      <c r="J86" s="30"/>
      <c r="K86" s="30"/>
      <c r="L86" s="30"/>
      <c r="M86" s="30"/>
      <c r="N86" s="30"/>
      <c r="O86" s="30"/>
      <c r="P86" s="30"/>
      <c r="Q86" s="30"/>
      <c r="R86" s="30"/>
      <c r="S86" s="30"/>
      <c r="T86" s="30"/>
      <c r="U86" s="30"/>
      <c r="V86" s="30"/>
      <c r="W86" s="30"/>
      <c r="X86" s="30"/>
      <c r="Y86" s="30"/>
      <c r="Z86" s="30"/>
    </row>
    <row r="87" customFormat="false" ht="15.75" hidden="false" customHeight="true" outlineLevel="0" collapsed="false">
      <c r="A87" s="52" t="s">
        <v>106</v>
      </c>
      <c r="B87" s="101" t="s">
        <v>171</v>
      </c>
      <c r="C87" s="57" t="n">
        <f aca="false">C86*C58</f>
        <v>0.00793333333333334</v>
      </c>
      <c r="D87" s="54" t="n">
        <f aca="false">$D$33*C87</f>
        <v>50.76064</v>
      </c>
      <c r="E87" s="30" t="s">
        <v>172</v>
      </c>
      <c r="F87" s="102"/>
      <c r="G87" s="30"/>
      <c r="H87" s="30"/>
      <c r="I87" s="30"/>
      <c r="J87" s="30"/>
      <c r="K87" s="30"/>
      <c r="L87" s="30"/>
      <c r="M87" s="30"/>
      <c r="N87" s="30"/>
      <c r="O87" s="30"/>
      <c r="P87" s="30"/>
      <c r="Q87" s="30"/>
      <c r="R87" s="30"/>
      <c r="S87" s="30"/>
      <c r="T87" s="30"/>
      <c r="U87" s="30"/>
      <c r="V87" s="30"/>
      <c r="W87" s="30"/>
      <c r="X87" s="30"/>
      <c r="Y87" s="30"/>
      <c r="Z87" s="30"/>
    </row>
    <row r="88" customFormat="false" ht="15.75" hidden="false" customHeight="true" outlineLevel="0" collapsed="false">
      <c r="A88" s="52" t="s">
        <v>109</v>
      </c>
      <c r="B88" s="60" t="s">
        <v>173</v>
      </c>
      <c r="C88" s="57" t="n">
        <f aca="false">4%-C85</f>
        <v>0.0398394266666667</v>
      </c>
      <c r="D88" s="54" t="n">
        <f aca="false">$D$33*C88</f>
        <v>254.908587584</v>
      </c>
      <c r="E88" s="30" t="s">
        <v>174</v>
      </c>
      <c r="F88" s="79"/>
      <c r="G88" s="30"/>
      <c r="H88" s="30"/>
      <c r="I88" s="30"/>
      <c r="J88" s="30"/>
      <c r="K88" s="30"/>
      <c r="L88" s="30"/>
      <c r="M88" s="30"/>
      <c r="N88" s="30"/>
      <c r="O88" s="30"/>
      <c r="P88" s="30"/>
      <c r="Q88" s="30"/>
      <c r="R88" s="30"/>
      <c r="S88" s="30"/>
      <c r="T88" s="30"/>
      <c r="U88" s="30"/>
      <c r="V88" s="30"/>
      <c r="W88" s="30"/>
      <c r="X88" s="30"/>
      <c r="Y88" s="30"/>
      <c r="Z88" s="30"/>
    </row>
    <row r="89" customFormat="false" ht="15.75" hidden="false" customHeight="true" outlineLevel="0" collapsed="false">
      <c r="A89" s="50" t="s">
        <v>47</v>
      </c>
      <c r="B89" s="50"/>
      <c r="C89" s="50"/>
      <c r="D89" s="61" t="n">
        <f aca="false">TRUNC(SUM(D83:D88),2)</f>
        <v>465.78</v>
      </c>
      <c r="E89" s="30"/>
      <c r="F89" s="30"/>
      <c r="G89" s="30"/>
      <c r="H89" s="30"/>
      <c r="I89" s="30"/>
      <c r="J89" s="30"/>
      <c r="K89" s="30"/>
      <c r="L89" s="30"/>
      <c r="M89" s="30"/>
      <c r="N89" s="30"/>
      <c r="O89" s="30"/>
      <c r="P89" s="30"/>
      <c r="Q89" s="30"/>
      <c r="R89" s="30"/>
      <c r="S89" s="30"/>
      <c r="T89" s="30"/>
      <c r="U89" s="30"/>
      <c r="V89" s="30"/>
      <c r="W89" s="30"/>
      <c r="X89" s="30"/>
      <c r="Y89" s="30"/>
      <c r="Z89" s="30"/>
    </row>
    <row r="90" customFormat="false" ht="15.75" hidden="false" customHeight="true" outlineLevel="0" collapsed="false">
      <c r="A90" s="63" t="s">
        <v>175</v>
      </c>
      <c r="B90" s="63"/>
      <c r="C90" s="63"/>
      <c r="D90" s="63"/>
      <c r="E90" s="30"/>
      <c r="F90" s="30"/>
      <c r="G90" s="30"/>
      <c r="H90" s="30"/>
      <c r="I90" s="30"/>
      <c r="J90" s="30"/>
      <c r="K90" s="30"/>
      <c r="L90" s="30"/>
      <c r="M90" s="30"/>
      <c r="N90" s="30"/>
      <c r="O90" s="30"/>
      <c r="P90" s="30"/>
      <c r="Q90" s="30"/>
      <c r="R90" s="30"/>
      <c r="S90" s="30"/>
      <c r="T90" s="30"/>
      <c r="U90" s="30"/>
      <c r="V90" s="30"/>
      <c r="W90" s="30"/>
      <c r="X90" s="30"/>
      <c r="Y90" s="30"/>
      <c r="Z90" s="30"/>
    </row>
    <row r="91" customFormat="false" ht="15.75" hidden="false" customHeight="true" outlineLevel="0" collapsed="false">
      <c r="A91" s="37"/>
      <c r="B91" s="37"/>
      <c r="C91" s="37"/>
      <c r="D91" s="37"/>
      <c r="E91" s="30"/>
      <c r="F91" s="30"/>
      <c r="G91" s="30"/>
      <c r="H91" s="30"/>
      <c r="I91" s="30"/>
      <c r="J91" s="30"/>
      <c r="K91" s="30"/>
      <c r="L91" s="30"/>
      <c r="M91" s="30"/>
      <c r="N91" s="30"/>
      <c r="O91" s="30"/>
      <c r="P91" s="30"/>
      <c r="Q91" s="30"/>
      <c r="R91" s="30"/>
      <c r="S91" s="30"/>
      <c r="T91" s="30"/>
      <c r="U91" s="30"/>
      <c r="V91" s="30"/>
      <c r="W91" s="30"/>
      <c r="X91" s="30"/>
      <c r="Y91" s="30"/>
      <c r="Z91" s="30"/>
    </row>
    <row r="92" customFormat="false" ht="15.75" hidden="false" customHeight="true" outlineLevel="0" collapsed="false">
      <c r="A92" s="66" t="s">
        <v>176</v>
      </c>
      <c r="B92" s="66"/>
      <c r="C92" s="66"/>
      <c r="D92" s="66"/>
      <c r="E92" s="30"/>
      <c r="F92" s="30"/>
      <c r="G92" s="30"/>
      <c r="H92" s="30"/>
      <c r="I92" s="30"/>
      <c r="J92" s="30"/>
      <c r="K92" s="30"/>
      <c r="L92" s="30"/>
      <c r="M92" s="30"/>
      <c r="N92" s="30"/>
      <c r="O92" s="30"/>
      <c r="P92" s="30"/>
      <c r="Q92" s="30"/>
      <c r="R92" s="30"/>
      <c r="S92" s="30"/>
      <c r="T92" s="30"/>
      <c r="U92" s="30"/>
      <c r="V92" s="30"/>
      <c r="W92" s="30"/>
      <c r="X92" s="30"/>
      <c r="Y92" s="30"/>
      <c r="Z92" s="30"/>
    </row>
    <row r="93" customFormat="false" ht="15.75" hidden="false" customHeight="true" outlineLevel="0" collapsed="false">
      <c r="A93" s="45" t="s">
        <v>177</v>
      </c>
      <c r="B93" s="50" t="s">
        <v>178</v>
      </c>
      <c r="C93" s="45" t="s">
        <v>96</v>
      </c>
      <c r="D93" s="45" t="s">
        <v>97</v>
      </c>
      <c r="E93" s="30"/>
      <c r="F93" s="30"/>
      <c r="G93" s="30"/>
      <c r="H93" s="30"/>
      <c r="I93" s="30"/>
      <c r="J93" s="30"/>
      <c r="K93" s="30"/>
      <c r="L93" s="30"/>
      <c r="M93" s="30"/>
      <c r="N93" s="30"/>
      <c r="O93" s="30"/>
      <c r="P93" s="30"/>
      <c r="Q93" s="30"/>
      <c r="R93" s="30"/>
      <c r="S93" s="30"/>
      <c r="T93" s="30"/>
      <c r="U93" s="30"/>
      <c r="V93" s="30"/>
      <c r="W93" s="30"/>
      <c r="X93" s="30"/>
      <c r="Y93" s="30"/>
      <c r="Z93" s="30"/>
    </row>
    <row r="94" customFormat="false" ht="15.75" hidden="false" customHeight="true" outlineLevel="0" collapsed="false">
      <c r="A94" s="52" t="s">
        <v>73</v>
      </c>
      <c r="B94" s="32" t="s">
        <v>179</v>
      </c>
      <c r="C94" s="57" t="n">
        <f aca="false">5/55</f>
        <v>0.0909090909090909</v>
      </c>
      <c r="D94" s="54" t="n">
        <f aca="false">$D$33*C94</f>
        <v>581.672727272727</v>
      </c>
      <c r="E94" s="103" t="s">
        <v>180</v>
      </c>
      <c r="F94" s="30"/>
      <c r="G94" s="30"/>
      <c r="H94" s="30"/>
      <c r="I94" s="30"/>
      <c r="J94" s="30"/>
      <c r="K94" s="30"/>
      <c r="L94" s="30"/>
      <c r="M94" s="30"/>
      <c r="N94" s="30"/>
      <c r="O94" s="30"/>
      <c r="P94" s="30"/>
      <c r="Q94" s="30"/>
      <c r="R94" s="30"/>
      <c r="S94" s="30"/>
      <c r="T94" s="30"/>
      <c r="U94" s="30"/>
      <c r="V94" s="30"/>
      <c r="W94" s="30"/>
      <c r="X94" s="30"/>
      <c r="Y94" s="30"/>
      <c r="Z94" s="30"/>
    </row>
    <row r="95" customFormat="false" ht="15.75" hidden="false" customHeight="true" outlineLevel="0" collapsed="false">
      <c r="A95" s="52" t="s">
        <v>75</v>
      </c>
      <c r="B95" s="32" t="s">
        <v>181</v>
      </c>
      <c r="C95" s="57" t="n">
        <f aca="false">((2.96)/30)/12</f>
        <v>0.00822222222222222</v>
      </c>
      <c r="D95" s="54" t="n">
        <f aca="false">$D$33*C95</f>
        <v>52.6090666666667</v>
      </c>
      <c r="E95" s="30" t="s">
        <v>182</v>
      </c>
      <c r="F95" s="30"/>
      <c r="G95" s="30"/>
      <c r="H95" s="30"/>
      <c r="I95" s="30"/>
      <c r="J95" s="30"/>
      <c r="K95" s="30"/>
      <c r="L95" s="30"/>
      <c r="M95" s="30"/>
      <c r="N95" s="30"/>
      <c r="O95" s="30"/>
      <c r="P95" s="30"/>
      <c r="Q95" s="30"/>
      <c r="R95" s="30"/>
      <c r="S95" s="30"/>
      <c r="T95" s="30"/>
      <c r="U95" s="30"/>
      <c r="V95" s="30"/>
      <c r="W95" s="30"/>
      <c r="X95" s="30"/>
      <c r="Y95" s="30"/>
      <c r="Z95" s="30"/>
    </row>
    <row r="96" customFormat="false" ht="15.75" hidden="false" customHeight="true" outlineLevel="0" collapsed="false">
      <c r="A96" s="52" t="s">
        <v>78</v>
      </c>
      <c r="B96" s="32" t="s">
        <v>183</v>
      </c>
      <c r="C96" s="100" t="n">
        <f aca="false">((20/30)/12)*1.57%*15.4%</f>
        <v>0.000134322222222222</v>
      </c>
      <c r="D96" s="54" t="n">
        <f aca="false">$D$33*C96</f>
        <v>0.859447306666667</v>
      </c>
      <c r="E96" s="30" t="s">
        <v>184</v>
      </c>
      <c r="F96" s="30"/>
      <c r="G96" s="30"/>
      <c r="H96" s="30"/>
      <c r="I96" s="30"/>
      <c r="J96" s="30"/>
      <c r="K96" s="30"/>
      <c r="L96" s="30"/>
      <c r="M96" s="30"/>
      <c r="N96" s="30"/>
      <c r="O96" s="30"/>
      <c r="P96" s="30"/>
      <c r="Q96" s="30"/>
      <c r="R96" s="30"/>
      <c r="S96" s="30"/>
      <c r="T96" s="30"/>
      <c r="U96" s="30"/>
      <c r="V96" s="30"/>
      <c r="W96" s="30"/>
      <c r="X96" s="30"/>
      <c r="Y96" s="30"/>
      <c r="Z96" s="30"/>
    </row>
    <row r="97" customFormat="false" ht="15.75" hidden="false" customHeight="true" outlineLevel="0" collapsed="false">
      <c r="A97" s="52" t="s">
        <v>80</v>
      </c>
      <c r="B97" s="32" t="s">
        <v>185</v>
      </c>
      <c r="C97" s="57" t="n">
        <f aca="false">(0.91/30)/12</f>
        <v>0.00252777777777778</v>
      </c>
      <c r="D97" s="54" t="n">
        <f aca="false">$D$33*C97</f>
        <v>16.1737333333333</v>
      </c>
      <c r="E97" s="30" t="s">
        <v>186</v>
      </c>
      <c r="F97" s="30"/>
      <c r="G97" s="30"/>
      <c r="H97" s="30"/>
      <c r="I97" s="30"/>
      <c r="J97" s="30"/>
      <c r="K97" s="30"/>
      <c r="L97" s="30"/>
      <c r="M97" s="30"/>
      <c r="N97" s="30"/>
      <c r="O97" s="30"/>
      <c r="P97" s="30"/>
      <c r="Q97" s="30"/>
      <c r="R97" s="30"/>
      <c r="S97" s="30"/>
      <c r="T97" s="30"/>
      <c r="U97" s="30"/>
      <c r="V97" s="30"/>
      <c r="W97" s="30"/>
      <c r="X97" s="30"/>
      <c r="Y97" s="30"/>
      <c r="Z97" s="30"/>
    </row>
    <row r="98" customFormat="false" ht="15.75" hidden="false" customHeight="true" outlineLevel="0" collapsed="false">
      <c r="A98" s="52" t="s">
        <v>106</v>
      </c>
      <c r="B98" s="32" t="s">
        <v>187</v>
      </c>
      <c r="C98" s="57" t="n">
        <f aca="false">((108/30)/12)*1.57%*84.6%*36.8%</f>
        <v>0.00146635488</v>
      </c>
      <c r="D98" s="54" t="n">
        <f aca="false">$D$33*C98</f>
        <v>9.382325064192</v>
      </c>
      <c r="E98" s="30" t="s">
        <v>188</v>
      </c>
      <c r="F98" s="30"/>
      <c r="G98" s="30"/>
      <c r="H98" s="30"/>
      <c r="I98" s="30"/>
      <c r="J98" s="30"/>
      <c r="K98" s="30"/>
      <c r="L98" s="30"/>
      <c r="M98" s="30"/>
      <c r="N98" s="30"/>
      <c r="O98" s="30"/>
      <c r="P98" s="30"/>
      <c r="Q98" s="30"/>
      <c r="R98" s="30"/>
      <c r="S98" s="30"/>
      <c r="T98" s="30"/>
      <c r="U98" s="30"/>
      <c r="V98" s="30"/>
      <c r="W98" s="30"/>
      <c r="X98" s="30"/>
      <c r="Y98" s="30"/>
      <c r="Z98" s="30"/>
    </row>
    <row r="99" customFormat="false" ht="15.75" hidden="false" customHeight="true" outlineLevel="0" collapsed="false">
      <c r="A99" s="104" t="s">
        <v>109</v>
      </c>
      <c r="B99" s="105" t="s">
        <v>189</v>
      </c>
      <c r="C99" s="57"/>
      <c r="D99" s="54"/>
      <c r="E99" s="30"/>
      <c r="F99" s="30"/>
      <c r="G99" s="30"/>
      <c r="H99" s="30"/>
      <c r="I99" s="30"/>
      <c r="J99" s="30"/>
      <c r="K99" s="30"/>
      <c r="L99" s="30"/>
      <c r="M99" s="30"/>
      <c r="N99" s="30"/>
      <c r="O99" s="30"/>
      <c r="P99" s="30"/>
      <c r="Q99" s="30"/>
      <c r="R99" s="30"/>
      <c r="S99" s="30"/>
      <c r="T99" s="30"/>
      <c r="U99" s="30"/>
      <c r="V99" s="30"/>
      <c r="W99" s="30"/>
      <c r="X99" s="30"/>
      <c r="Y99" s="30"/>
      <c r="Z99" s="30"/>
    </row>
    <row r="100" customFormat="false" ht="15.75" hidden="false" customHeight="true" outlineLevel="0" collapsed="false">
      <c r="A100" s="74" t="s">
        <v>119</v>
      </c>
      <c r="B100" s="74"/>
      <c r="C100" s="106"/>
      <c r="D100" s="107" t="n">
        <f aca="false">TRUNC(SUM(D94:D99),2)</f>
        <v>660.69</v>
      </c>
      <c r="E100" s="30"/>
      <c r="F100" s="30"/>
      <c r="G100" s="30"/>
      <c r="H100" s="30"/>
      <c r="I100" s="30"/>
      <c r="J100" s="30"/>
      <c r="K100" s="30"/>
      <c r="L100" s="30"/>
      <c r="M100" s="30"/>
      <c r="N100" s="30"/>
      <c r="O100" s="30"/>
      <c r="P100" s="30"/>
      <c r="Q100" s="30"/>
      <c r="R100" s="30"/>
      <c r="S100" s="30"/>
      <c r="T100" s="30"/>
      <c r="U100" s="30"/>
      <c r="V100" s="30"/>
      <c r="W100" s="30"/>
      <c r="X100" s="30"/>
      <c r="Y100" s="30"/>
      <c r="Z100" s="30"/>
    </row>
    <row r="101" customFormat="false" ht="15.75" hidden="false" customHeight="true" outlineLevel="0" collapsed="false">
      <c r="A101" s="52" t="s">
        <v>133</v>
      </c>
      <c r="B101" s="56" t="s">
        <v>190</v>
      </c>
      <c r="C101" s="57"/>
      <c r="D101" s="108" t="n">
        <f aca="false">D100*C101</f>
        <v>0</v>
      </c>
      <c r="E101" s="30"/>
      <c r="F101" s="30"/>
      <c r="G101" s="30"/>
      <c r="H101" s="30"/>
      <c r="I101" s="30"/>
      <c r="J101" s="30"/>
      <c r="K101" s="30"/>
      <c r="L101" s="30"/>
      <c r="M101" s="30"/>
      <c r="N101" s="30"/>
      <c r="O101" s="30"/>
      <c r="P101" s="30"/>
      <c r="Q101" s="30"/>
      <c r="R101" s="30"/>
      <c r="S101" s="30"/>
      <c r="T101" s="30"/>
      <c r="U101" s="30"/>
      <c r="V101" s="30"/>
      <c r="W101" s="30"/>
      <c r="X101" s="30"/>
      <c r="Y101" s="30"/>
      <c r="Z101" s="30"/>
    </row>
    <row r="102" customFormat="false" ht="15.75" hidden="false" customHeight="true" outlineLevel="0" collapsed="false">
      <c r="A102" s="50" t="s">
        <v>47</v>
      </c>
      <c r="B102" s="50"/>
      <c r="C102" s="50"/>
      <c r="D102" s="61" t="n">
        <f aca="false">TRUNC(SUM(D100:D101),2)</f>
        <v>660.69</v>
      </c>
      <c r="E102" s="30"/>
      <c r="F102" s="30"/>
      <c r="G102" s="30"/>
      <c r="H102" s="30"/>
      <c r="I102" s="30"/>
      <c r="J102" s="30"/>
      <c r="K102" s="30"/>
      <c r="L102" s="30"/>
      <c r="M102" s="30"/>
      <c r="N102" s="30"/>
      <c r="O102" s="30"/>
      <c r="P102" s="30"/>
      <c r="Q102" s="30"/>
      <c r="R102" s="30"/>
      <c r="S102" s="30"/>
      <c r="T102" s="30"/>
      <c r="U102" s="30"/>
      <c r="V102" s="30"/>
      <c r="W102" s="30"/>
      <c r="X102" s="30"/>
      <c r="Y102" s="30"/>
      <c r="Z102" s="30"/>
    </row>
    <row r="103" customFormat="false" ht="27.75" hidden="false" customHeight="true" outlineLevel="0" collapsed="false">
      <c r="A103" s="109" t="s">
        <v>191</v>
      </c>
      <c r="B103" s="109"/>
      <c r="C103" s="109"/>
      <c r="D103" s="109"/>
      <c r="E103" s="30"/>
      <c r="F103" s="30"/>
      <c r="G103" s="30"/>
      <c r="H103" s="30"/>
      <c r="I103" s="30"/>
      <c r="J103" s="30"/>
      <c r="K103" s="30"/>
      <c r="L103" s="30"/>
      <c r="M103" s="30"/>
      <c r="N103" s="30"/>
      <c r="O103" s="30"/>
      <c r="P103" s="30"/>
      <c r="Q103" s="30"/>
      <c r="R103" s="30"/>
      <c r="S103" s="30"/>
      <c r="T103" s="30"/>
      <c r="U103" s="30"/>
      <c r="V103" s="30"/>
      <c r="W103" s="30"/>
      <c r="X103" s="30"/>
      <c r="Y103" s="30"/>
      <c r="Z103" s="30"/>
    </row>
    <row r="104" customFormat="false" ht="15.75" hidden="false" customHeight="true" outlineLevel="0" collapsed="false">
      <c r="A104" s="67"/>
      <c r="B104" s="67"/>
      <c r="C104" s="110"/>
      <c r="D104" s="111"/>
      <c r="E104" s="30"/>
      <c r="F104" s="30"/>
      <c r="G104" s="30"/>
      <c r="H104" s="30"/>
      <c r="I104" s="30"/>
      <c r="J104" s="30"/>
      <c r="K104" s="30"/>
      <c r="L104" s="30"/>
      <c r="M104" s="30"/>
      <c r="N104" s="30"/>
      <c r="O104" s="30"/>
      <c r="P104" s="30"/>
      <c r="Q104" s="30"/>
      <c r="R104" s="30"/>
      <c r="S104" s="30"/>
      <c r="T104" s="30"/>
      <c r="U104" s="30"/>
      <c r="V104" s="30"/>
      <c r="W104" s="30"/>
      <c r="X104" s="30"/>
      <c r="Y104" s="30"/>
      <c r="Z104" s="30"/>
    </row>
    <row r="105" customFormat="false" ht="15.75" hidden="false" customHeight="true" outlineLevel="0" collapsed="false">
      <c r="A105" s="45" t="s">
        <v>192</v>
      </c>
      <c r="B105" s="50" t="s">
        <v>193</v>
      </c>
      <c r="C105" s="45" t="s">
        <v>154</v>
      </c>
      <c r="D105" s="45" t="s">
        <v>97</v>
      </c>
      <c r="E105" s="30"/>
      <c r="F105" s="30"/>
      <c r="G105" s="30"/>
      <c r="H105" s="30"/>
      <c r="I105" s="30"/>
      <c r="J105" s="30"/>
      <c r="K105" s="30"/>
      <c r="L105" s="30"/>
      <c r="M105" s="30"/>
      <c r="N105" s="30"/>
      <c r="O105" s="30"/>
      <c r="P105" s="30"/>
      <c r="Q105" s="30"/>
      <c r="R105" s="30"/>
      <c r="S105" s="30"/>
      <c r="T105" s="30"/>
      <c r="U105" s="30"/>
      <c r="V105" s="30"/>
      <c r="W105" s="30"/>
      <c r="X105" s="30"/>
      <c r="Y105" s="30"/>
      <c r="Z105" s="30"/>
    </row>
    <row r="106" customFormat="false" ht="15.75" hidden="false" customHeight="true" outlineLevel="0" collapsed="false">
      <c r="A106" s="52" t="s">
        <v>73</v>
      </c>
      <c r="B106" s="56" t="s">
        <v>194</v>
      </c>
      <c r="C106" s="112" t="s">
        <v>156</v>
      </c>
      <c r="D106" s="54" t="n">
        <f aca="false">IF(C106="SIM",1*26*(D27+D29)/220)</f>
        <v>0</v>
      </c>
      <c r="E106" s="62" t="s">
        <v>195</v>
      </c>
      <c r="F106" s="30"/>
      <c r="G106" s="30"/>
      <c r="H106" s="30"/>
      <c r="I106" s="30"/>
      <c r="J106" s="30"/>
      <c r="K106" s="30"/>
      <c r="L106" s="30"/>
      <c r="M106" s="30"/>
      <c r="N106" s="30"/>
      <c r="O106" s="30"/>
      <c r="P106" s="30"/>
      <c r="Q106" s="30"/>
      <c r="R106" s="30"/>
      <c r="S106" s="30"/>
      <c r="T106" s="30"/>
      <c r="U106" s="30"/>
      <c r="V106" s="30"/>
      <c r="W106" s="30"/>
      <c r="X106" s="30"/>
      <c r="Y106" s="30"/>
      <c r="Z106" s="30"/>
    </row>
    <row r="107" customFormat="false" ht="15.75" hidden="false" customHeight="true" outlineLevel="0" collapsed="false">
      <c r="A107" s="113"/>
      <c r="B107" s="113"/>
      <c r="C107" s="113"/>
      <c r="D107" s="113"/>
      <c r="E107" s="30"/>
      <c r="F107" s="30"/>
      <c r="G107" s="30"/>
      <c r="H107" s="30"/>
      <c r="I107" s="30"/>
      <c r="J107" s="30"/>
      <c r="K107" s="30"/>
      <c r="L107" s="30"/>
      <c r="M107" s="30"/>
      <c r="N107" s="30"/>
      <c r="O107" s="30"/>
      <c r="P107" s="30"/>
      <c r="Q107" s="30"/>
      <c r="R107" s="30"/>
      <c r="S107" s="30"/>
      <c r="T107" s="30"/>
      <c r="U107" s="30"/>
      <c r="V107" s="30"/>
      <c r="W107" s="30"/>
      <c r="X107" s="30"/>
      <c r="Y107" s="30"/>
      <c r="Z107" s="30"/>
    </row>
    <row r="108" customFormat="false" ht="15.75" hidden="false" customHeight="true" outlineLevel="0" collapsed="false">
      <c r="A108" s="114" t="s">
        <v>196</v>
      </c>
      <c r="B108" s="114"/>
      <c r="C108" s="114"/>
      <c r="D108" s="114"/>
      <c r="E108" s="30"/>
      <c r="F108" s="30"/>
      <c r="G108" s="30"/>
      <c r="H108" s="30"/>
      <c r="I108" s="30"/>
      <c r="J108" s="30"/>
      <c r="K108" s="30"/>
      <c r="L108" s="30"/>
      <c r="M108" s="30"/>
      <c r="N108" s="30"/>
      <c r="O108" s="30"/>
      <c r="P108" s="30"/>
      <c r="Q108" s="30"/>
      <c r="R108" s="30"/>
      <c r="S108" s="30"/>
      <c r="T108" s="30"/>
      <c r="U108" s="30"/>
      <c r="V108" s="30"/>
      <c r="W108" s="30"/>
      <c r="X108" s="30"/>
      <c r="Y108" s="30"/>
      <c r="Z108" s="30"/>
    </row>
    <row r="109" customFormat="false" ht="15.75" hidden="false" customHeight="true" outlineLevel="0" collapsed="false">
      <c r="A109" s="45" t="n">
        <v>4</v>
      </c>
      <c r="B109" s="50" t="s">
        <v>197</v>
      </c>
      <c r="C109" s="50"/>
      <c r="D109" s="45" t="s">
        <v>97</v>
      </c>
      <c r="E109" s="30"/>
      <c r="F109" s="30"/>
      <c r="G109" s="30"/>
      <c r="H109" s="30"/>
      <c r="I109" s="30"/>
      <c r="J109" s="30"/>
      <c r="K109" s="30"/>
      <c r="L109" s="30"/>
      <c r="M109" s="30"/>
      <c r="N109" s="30"/>
      <c r="O109" s="30"/>
      <c r="P109" s="30"/>
      <c r="Q109" s="30"/>
      <c r="R109" s="30"/>
      <c r="S109" s="30"/>
      <c r="T109" s="30"/>
      <c r="U109" s="30"/>
      <c r="V109" s="30"/>
      <c r="W109" s="30"/>
      <c r="X109" s="30"/>
      <c r="Y109" s="30"/>
      <c r="Z109" s="30"/>
    </row>
    <row r="110" customFormat="false" ht="15.75" hidden="false" customHeight="true" outlineLevel="0" collapsed="false">
      <c r="A110" s="52" t="s">
        <v>177</v>
      </c>
      <c r="B110" s="32" t="s">
        <v>178</v>
      </c>
      <c r="C110" s="32"/>
      <c r="D110" s="54" t="n">
        <f aca="false">D102</f>
        <v>660.69</v>
      </c>
      <c r="E110" s="30"/>
      <c r="F110" s="30"/>
      <c r="G110" s="30"/>
      <c r="H110" s="30"/>
      <c r="I110" s="30"/>
      <c r="J110" s="30"/>
      <c r="K110" s="30"/>
      <c r="L110" s="30"/>
      <c r="M110" s="30"/>
      <c r="N110" s="30"/>
      <c r="O110" s="30"/>
      <c r="P110" s="30"/>
      <c r="Q110" s="30"/>
      <c r="R110" s="30"/>
      <c r="S110" s="30"/>
      <c r="T110" s="30"/>
      <c r="U110" s="30"/>
      <c r="V110" s="30"/>
      <c r="W110" s="30"/>
      <c r="X110" s="30"/>
      <c r="Y110" s="30"/>
      <c r="Z110" s="30"/>
    </row>
    <row r="111" customFormat="false" ht="15.75" hidden="false" customHeight="true" outlineLevel="0" collapsed="false">
      <c r="A111" s="52" t="s">
        <v>192</v>
      </c>
      <c r="B111" s="32" t="s">
        <v>198</v>
      </c>
      <c r="C111" s="32"/>
      <c r="D111" s="54" t="n">
        <f aca="false">D106</f>
        <v>0</v>
      </c>
      <c r="E111" s="30"/>
      <c r="F111" s="30"/>
      <c r="G111" s="30"/>
      <c r="H111" s="30"/>
      <c r="I111" s="30"/>
      <c r="J111" s="30"/>
      <c r="K111" s="30"/>
      <c r="L111" s="30"/>
      <c r="M111" s="30"/>
      <c r="N111" s="30"/>
      <c r="O111" s="30"/>
      <c r="P111" s="30"/>
      <c r="Q111" s="30"/>
      <c r="R111" s="30"/>
      <c r="S111" s="30"/>
      <c r="T111" s="30"/>
      <c r="U111" s="30"/>
      <c r="V111" s="30"/>
      <c r="W111" s="30"/>
      <c r="X111" s="30"/>
      <c r="Y111" s="30"/>
      <c r="Z111" s="30"/>
    </row>
    <row r="112" customFormat="false" ht="15.75" hidden="false" customHeight="true" outlineLevel="0" collapsed="false">
      <c r="A112" s="50" t="s">
        <v>161</v>
      </c>
      <c r="B112" s="50"/>
      <c r="C112" s="50"/>
      <c r="D112" s="61" t="n">
        <f aca="false">TRUNC(SUM(D110:D111),2)</f>
        <v>660.69</v>
      </c>
      <c r="E112" s="30"/>
      <c r="F112" s="30"/>
      <c r="G112" s="30"/>
      <c r="H112" s="30"/>
      <c r="I112" s="30"/>
      <c r="J112" s="30"/>
      <c r="K112" s="30"/>
      <c r="L112" s="30"/>
      <c r="M112" s="30"/>
      <c r="N112" s="30"/>
      <c r="O112" s="30"/>
      <c r="P112" s="30"/>
      <c r="Q112" s="30"/>
      <c r="R112" s="30"/>
      <c r="S112" s="30"/>
      <c r="T112" s="30"/>
      <c r="U112" s="30"/>
      <c r="V112" s="30"/>
      <c r="W112" s="30"/>
      <c r="X112" s="30"/>
      <c r="Y112" s="30"/>
      <c r="Z112" s="30"/>
    </row>
    <row r="113" customFormat="false" ht="15.75" hidden="false" customHeight="true" outlineLevel="0" collapsed="false">
      <c r="A113" s="115"/>
      <c r="B113" s="115"/>
      <c r="C113" s="115"/>
      <c r="D113" s="115"/>
      <c r="E113" s="30"/>
      <c r="F113" s="30"/>
      <c r="G113" s="30"/>
      <c r="H113" s="30"/>
      <c r="I113" s="30"/>
      <c r="J113" s="30"/>
      <c r="K113" s="30"/>
      <c r="L113" s="30"/>
      <c r="M113" s="30"/>
      <c r="N113" s="30"/>
      <c r="O113" s="30"/>
      <c r="P113" s="30"/>
      <c r="Q113" s="30"/>
      <c r="R113" s="30"/>
      <c r="S113" s="30"/>
      <c r="T113" s="30"/>
      <c r="U113" s="30"/>
      <c r="V113" s="30"/>
      <c r="W113" s="30"/>
      <c r="X113" s="30"/>
      <c r="Y113" s="30"/>
      <c r="Z113" s="30"/>
    </row>
    <row r="114" customFormat="false" ht="15.75" hidden="false" customHeight="true" outlineLevel="0" collapsed="false">
      <c r="A114" s="45" t="n">
        <v>5</v>
      </c>
      <c r="B114" s="50" t="s">
        <v>199</v>
      </c>
      <c r="C114" s="45" t="s">
        <v>144</v>
      </c>
      <c r="D114" s="45" t="s">
        <v>97</v>
      </c>
      <c r="E114" s="30"/>
      <c r="F114" s="30"/>
      <c r="G114" s="30"/>
      <c r="H114" s="30"/>
      <c r="I114" s="30"/>
      <c r="J114" s="30"/>
      <c r="K114" s="30"/>
      <c r="L114" s="30"/>
      <c r="M114" s="30"/>
      <c r="N114" s="30"/>
      <c r="O114" s="30"/>
      <c r="P114" s="30"/>
      <c r="Q114" s="30"/>
      <c r="R114" s="30"/>
      <c r="S114" s="30"/>
      <c r="T114" s="30"/>
      <c r="U114" s="30"/>
      <c r="V114" s="30"/>
      <c r="W114" s="30"/>
      <c r="X114" s="30"/>
      <c r="Y114" s="30"/>
      <c r="Z114" s="30"/>
    </row>
    <row r="115" customFormat="false" ht="15.75" hidden="false" customHeight="true" outlineLevel="0" collapsed="false">
      <c r="A115" s="52" t="s">
        <v>73</v>
      </c>
      <c r="B115" s="32" t="s">
        <v>200</v>
      </c>
      <c r="C115" s="93" t="n">
        <f aca="false">'Insumos diversos'!G9</f>
        <v>1175.88</v>
      </c>
      <c r="D115" s="54" t="n">
        <f aca="false">C115/12</f>
        <v>97.99</v>
      </c>
      <c r="E115" s="30" t="s">
        <v>201</v>
      </c>
      <c r="F115" s="30"/>
      <c r="G115" s="30"/>
      <c r="H115" s="30"/>
      <c r="I115" s="30"/>
      <c r="J115" s="30"/>
      <c r="K115" s="30"/>
      <c r="L115" s="30"/>
      <c r="M115" s="30"/>
      <c r="N115" s="30"/>
      <c r="O115" s="30"/>
      <c r="P115" s="30"/>
      <c r="Q115" s="30"/>
      <c r="R115" s="30"/>
      <c r="S115" s="30"/>
      <c r="T115" s="30"/>
      <c r="U115" s="30"/>
      <c r="V115" s="30"/>
      <c r="W115" s="30"/>
      <c r="X115" s="30"/>
      <c r="Y115" s="30"/>
      <c r="Z115" s="30"/>
    </row>
    <row r="116" customFormat="false" ht="15.75" hidden="false" customHeight="true" outlineLevel="0" collapsed="false">
      <c r="A116" s="52" t="s">
        <v>75</v>
      </c>
      <c r="B116" s="53" t="s">
        <v>202</v>
      </c>
      <c r="C116" s="93" t="n">
        <f aca="false">'Insumos diversos'!G17</f>
        <v>0</v>
      </c>
      <c r="D116" s="54" t="n">
        <f aca="false">C116/12/2</f>
        <v>0</v>
      </c>
      <c r="E116" s="30" t="s">
        <v>203</v>
      </c>
      <c r="F116" s="30"/>
      <c r="G116" s="30"/>
      <c r="H116" s="30"/>
      <c r="I116" s="30"/>
      <c r="J116" s="30"/>
      <c r="K116" s="30"/>
      <c r="L116" s="30"/>
      <c r="M116" s="30"/>
      <c r="N116" s="30"/>
      <c r="O116" s="30"/>
      <c r="P116" s="30"/>
      <c r="Q116" s="30"/>
      <c r="R116" s="30"/>
      <c r="S116" s="30"/>
      <c r="T116" s="30"/>
      <c r="U116" s="30"/>
      <c r="V116" s="30"/>
      <c r="W116" s="30"/>
      <c r="X116" s="30"/>
      <c r="Y116" s="30"/>
      <c r="Z116" s="30"/>
    </row>
    <row r="117" customFormat="false" ht="15.75" hidden="false" customHeight="true" outlineLevel="0" collapsed="false">
      <c r="A117" s="116" t="s">
        <v>78</v>
      </c>
      <c r="B117" s="53" t="s">
        <v>204</v>
      </c>
      <c r="C117" s="93" t="n">
        <f aca="false">'Insumos diversos'!F23*20%</f>
        <v>0</v>
      </c>
      <c r="D117" s="54" t="n">
        <f aca="false">C117/12/2</f>
        <v>0</v>
      </c>
      <c r="E117" s="30" t="s">
        <v>205</v>
      </c>
      <c r="F117" s="30"/>
      <c r="G117" s="30"/>
      <c r="H117" s="30"/>
      <c r="I117" s="30"/>
      <c r="J117" s="30"/>
      <c r="K117" s="30"/>
      <c r="L117" s="30"/>
      <c r="M117" s="30"/>
      <c r="N117" s="30"/>
      <c r="O117" s="30"/>
      <c r="P117" s="30"/>
      <c r="Q117" s="30"/>
      <c r="R117" s="30"/>
      <c r="S117" s="30"/>
      <c r="T117" s="30"/>
      <c r="U117" s="30"/>
      <c r="V117" s="30"/>
      <c r="W117" s="30"/>
      <c r="X117" s="30"/>
      <c r="Y117" s="30"/>
      <c r="Z117" s="30"/>
    </row>
    <row r="118" customFormat="false" ht="15.75" hidden="false" customHeight="true" outlineLevel="0" collapsed="false">
      <c r="A118" s="116" t="s">
        <v>80</v>
      </c>
      <c r="B118" s="53" t="s">
        <v>206</v>
      </c>
      <c r="C118" s="33"/>
      <c r="D118" s="54"/>
      <c r="E118" s="30"/>
      <c r="F118" s="30"/>
      <c r="G118" s="30"/>
      <c r="H118" s="30"/>
      <c r="I118" s="30"/>
      <c r="J118" s="30"/>
      <c r="K118" s="30"/>
      <c r="L118" s="30"/>
      <c r="M118" s="30"/>
      <c r="N118" s="30"/>
      <c r="O118" s="30"/>
      <c r="P118" s="30"/>
      <c r="Q118" s="30"/>
      <c r="R118" s="30"/>
      <c r="S118" s="30"/>
      <c r="T118" s="30"/>
      <c r="U118" s="30"/>
      <c r="V118" s="30"/>
      <c r="W118" s="30"/>
      <c r="X118" s="30"/>
      <c r="Y118" s="30"/>
      <c r="Z118" s="30"/>
    </row>
    <row r="119" customFormat="false" ht="15.75" hidden="false" customHeight="true" outlineLevel="0" collapsed="false">
      <c r="A119" s="50" t="s">
        <v>47</v>
      </c>
      <c r="B119" s="50"/>
      <c r="C119" s="50"/>
      <c r="D119" s="61" t="n">
        <f aca="false">TRUNC(SUM(D115:D118),2)</f>
        <v>97.99</v>
      </c>
      <c r="E119" s="30"/>
      <c r="F119" s="30"/>
      <c r="G119" s="30"/>
      <c r="H119" s="30"/>
      <c r="I119" s="30"/>
      <c r="J119" s="30"/>
      <c r="K119" s="30"/>
      <c r="L119" s="30"/>
      <c r="M119" s="30"/>
      <c r="N119" s="30"/>
      <c r="O119" s="30"/>
      <c r="P119" s="30"/>
      <c r="Q119" s="30"/>
      <c r="R119" s="30"/>
      <c r="S119" s="30"/>
      <c r="T119" s="30"/>
      <c r="U119" s="30"/>
      <c r="V119" s="30"/>
      <c r="W119" s="30"/>
      <c r="X119" s="30"/>
      <c r="Y119" s="30"/>
      <c r="Z119" s="30"/>
    </row>
    <row r="120" customFormat="false" ht="15" hidden="false" customHeight="true" outlineLevel="0" collapsed="false">
      <c r="A120" s="117" t="s">
        <v>207</v>
      </c>
      <c r="B120" s="117"/>
      <c r="C120" s="117"/>
      <c r="D120" s="117"/>
      <c r="E120" s="30"/>
      <c r="F120" s="30"/>
      <c r="G120" s="30"/>
      <c r="H120" s="30"/>
      <c r="I120" s="30"/>
      <c r="J120" s="30"/>
      <c r="K120" s="30"/>
      <c r="L120" s="30"/>
      <c r="M120" s="30"/>
      <c r="N120" s="30"/>
      <c r="O120" s="30"/>
      <c r="P120" s="30"/>
      <c r="Q120" s="30"/>
      <c r="R120" s="30"/>
      <c r="S120" s="30"/>
      <c r="T120" s="30"/>
      <c r="U120" s="30"/>
      <c r="V120" s="30"/>
      <c r="W120" s="30"/>
      <c r="X120" s="30"/>
      <c r="Y120" s="30"/>
      <c r="Z120" s="30"/>
    </row>
    <row r="121" customFormat="false" ht="15.75" hidden="false" customHeight="true" outlineLevel="0" collapsed="false">
      <c r="A121" s="84"/>
      <c r="B121" s="84"/>
      <c r="C121" s="84"/>
      <c r="D121" s="84"/>
      <c r="E121" s="30"/>
      <c r="F121" s="30"/>
      <c r="G121" s="30"/>
      <c r="H121" s="30"/>
      <c r="I121" s="30"/>
      <c r="J121" s="30"/>
      <c r="K121" s="30"/>
      <c r="L121" s="30"/>
      <c r="M121" s="30"/>
      <c r="N121" s="30"/>
      <c r="O121" s="30"/>
      <c r="P121" s="30"/>
      <c r="Q121" s="30"/>
      <c r="R121" s="30"/>
      <c r="S121" s="30"/>
      <c r="T121" s="30"/>
      <c r="U121" s="30"/>
      <c r="V121" s="30"/>
      <c r="W121" s="30"/>
      <c r="X121" s="30"/>
      <c r="Y121" s="30"/>
      <c r="Z121" s="30"/>
    </row>
    <row r="122" customFormat="false" ht="15.75" hidden="false" customHeight="true" outlineLevel="0" collapsed="false">
      <c r="A122" s="45" t="n">
        <v>6</v>
      </c>
      <c r="B122" s="50" t="s">
        <v>208</v>
      </c>
      <c r="C122" s="45" t="s">
        <v>96</v>
      </c>
      <c r="D122" s="45" t="s">
        <v>97</v>
      </c>
      <c r="E122" s="30"/>
      <c r="F122" s="30"/>
      <c r="G122" s="30"/>
      <c r="H122" s="30"/>
      <c r="I122" s="30"/>
      <c r="J122" s="30"/>
      <c r="K122" s="30"/>
      <c r="L122" s="30"/>
      <c r="M122" s="30"/>
      <c r="N122" s="30"/>
      <c r="O122" s="30"/>
      <c r="P122" s="30"/>
      <c r="Q122" s="30"/>
      <c r="R122" s="30"/>
      <c r="S122" s="30"/>
      <c r="T122" s="30"/>
      <c r="U122" s="30"/>
      <c r="V122" s="30"/>
      <c r="W122" s="30"/>
      <c r="X122" s="30"/>
      <c r="Y122" s="30"/>
      <c r="Z122" s="30"/>
    </row>
    <row r="123" customFormat="false" ht="15.75" hidden="false" customHeight="true" outlineLevel="0" collapsed="false">
      <c r="A123" s="52" t="s">
        <v>73</v>
      </c>
      <c r="B123" s="32" t="s">
        <v>209</v>
      </c>
      <c r="C123" s="57" t="n">
        <v>0.05</v>
      </c>
      <c r="D123" s="54" t="n">
        <f aca="false">D140*C123</f>
        <v>578.557</v>
      </c>
      <c r="E123" s="30" t="s">
        <v>210</v>
      </c>
      <c r="F123" s="30"/>
      <c r="G123" s="30"/>
      <c r="H123" s="30"/>
      <c r="I123" s="30"/>
      <c r="J123" s="30"/>
      <c r="K123" s="30"/>
      <c r="L123" s="30"/>
      <c r="M123" s="30"/>
      <c r="N123" s="30"/>
      <c r="O123" s="30"/>
      <c r="P123" s="30"/>
      <c r="Q123" s="30"/>
      <c r="R123" s="30"/>
      <c r="S123" s="30"/>
      <c r="T123" s="30"/>
      <c r="U123" s="30"/>
      <c r="V123" s="30"/>
      <c r="W123" s="30"/>
      <c r="X123" s="30"/>
      <c r="Y123" s="30"/>
      <c r="Z123" s="30"/>
    </row>
    <row r="124" customFormat="false" ht="15.75" hidden="false" customHeight="true" outlineLevel="0" collapsed="false">
      <c r="A124" s="52" t="s">
        <v>75</v>
      </c>
      <c r="B124" s="60" t="s">
        <v>211</v>
      </c>
      <c r="C124" s="57" t="n">
        <v>0.1</v>
      </c>
      <c r="D124" s="54" t="n">
        <f aca="false">(D140+D123)*C124</f>
        <v>1214.9697</v>
      </c>
      <c r="E124" s="30" t="s">
        <v>212</v>
      </c>
      <c r="F124" s="30"/>
      <c r="G124" s="30"/>
      <c r="H124" s="30"/>
      <c r="I124" s="30"/>
      <c r="J124" s="30"/>
      <c r="K124" s="30"/>
      <c r="L124" s="30"/>
      <c r="M124" s="30"/>
      <c r="N124" s="30"/>
      <c r="O124" s="30"/>
      <c r="P124" s="30"/>
      <c r="Q124" s="30"/>
      <c r="R124" s="30"/>
      <c r="S124" s="30"/>
      <c r="T124" s="30"/>
      <c r="U124" s="30"/>
      <c r="V124" s="30"/>
      <c r="W124" s="30"/>
      <c r="X124" s="30"/>
      <c r="Y124" s="30"/>
      <c r="Z124" s="30"/>
    </row>
    <row r="125" customFormat="false" ht="15.75" hidden="false" customHeight="true" outlineLevel="0" collapsed="false">
      <c r="A125" s="45" t="s">
        <v>78</v>
      </c>
      <c r="B125" s="50" t="s">
        <v>213</v>
      </c>
      <c r="C125" s="91" t="n">
        <f aca="false">SUM(C126:C128)</f>
        <v>0.0765</v>
      </c>
      <c r="D125" s="118"/>
      <c r="E125" s="119"/>
      <c r="F125" s="119"/>
      <c r="G125" s="119"/>
      <c r="H125" s="119"/>
      <c r="I125" s="119"/>
      <c r="J125" s="119"/>
      <c r="K125" s="119"/>
      <c r="L125" s="119"/>
      <c r="M125" s="119"/>
      <c r="N125" s="30"/>
      <c r="O125" s="30"/>
      <c r="P125" s="30"/>
      <c r="Q125" s="30"/>
      <c r="R125" s="30"/>
      <c r="S125" s="30"/>
      <c r="T125" s="30"/>
      <c r="U125" s="30"/>
      <c r="V125" s="30"/>
      <c r="W125" s="30"/>
      <c r="X125" s="30"/>
      <c r="Y125" s="30"/>
      <c r="Z125" s="30"/>
    </row>
    <row r="126" customFormat="false" ht="15.75" hidden="false" customHeight="true" outlineLevel="0" collapsed="false">
      <c r="A126" s="52" t="s">
        <v>214</v>
      </c>
      <c r="B126" s="32" t="s">
        <v>215</v>
      </c>
      <c r="C126" s="120" t="n">
        <v>0.0065</v>
      </c>
      <c r="D126" s="54" t="n">
        <f aca="false">(($D$140+$D$123+$D$124)/(1-$C$125))*C126</f>
        <v>94.066414239307</v>
      </c>
      <c r="E126" s="119"/>
      <c r="F126" s="119"/>
      <c r="G126" s="119"/>
      <c r="H126" s="119"/>
      <c r="I126" s="119"/>
      <c r="J126" s="119"/>
      <c r="K126" s="119"/>
      <c r="L126" s="119"/>
      <c r="M126" s="119"/>
      <c r="N126" s="119"/>
      <c r="O126" s="30"/>
      <c r="P126" s="30"/>
      <c r="Q126" s="30"/>
      <c r="R126" s="30"/>
      <c r="S126" s="30"/>
      <c r="T126" s="30"/>
      <c r="U126" s="30"/>
      <c r="V126" s="30"/>
      <c r="W126" s="30"/>
      <c r="X126" s="30"/>
      <c r="Y126" s="30"/>
      <c r="Z126" s="30"/>
    </row>
    <row r="127" customFormat="false" ht="15.75" hidden="false" customHeight="true" outlineLevel="0" collapsed="false">
      <c r="A127" s="52" t="s">
        <v>216</v>
      </c>
      <c r="B127" s="32" t="s">
        <v>217</v>
      </c>
      <c r="C127" s="120" t="n">
        <v>0.03</v>
      </c>
      <c r="D127" s="54" t="n">
        <f aca="false">(($D$140+$D$123+$D$124)/(1-$C$125))*C127</f>
        <v>434.152681104494</v>
      </c>
      <c r="E127" s="119"/>
      <c r="F127" s="119"/>
      <c r="G127" s="119"/>
      <c r="H127" s="119"/>
      <c r="I127" s="119"/>
      <c r="J127" s="119"/>
      <c r="K127" s="119"/>
      <c r="L127" s="119"/>
      <c r="M127" s="119"/>
      <c r="N127" s="119"/>
      <c r="O127" s="30"/>
      <c r="P127" s="30"/>
      <c r="Q127" s="30"/>
      <c r="R127" s="30"/>
      <c r="S127" s="30"/>
      <c r="T127" s="30"/>
      <c r="U127" s="30"/>
      <c r="V127" s="30"/>
      <c r="W127" s="30"/>
      <c r="X127" s="30"/>
      <c r="Y127" s="30"/>
      <c r="Z127" s="30"/>
    </row>
    <row r="128" customFormat="false" ht="15.75" hidden="false" customHeight="true" outlineLevel="0" collapsed="false">
      <c r="A128" s="52" t="s">
        <v>218</v>
      </c>
      <c r="B128" s="32" t="s">
        <v>219</v>
      </c>
      <c r="C128" s="120" t="n">
        <v>0.04</v>
      </c>
      <c r="D128" s="54" t="n">
        <f aca="false">(($D$140+$D$123+$D$124)/(1-$C$125))*C128</f>
        <v>578.870241472658</v>
      </c>
      <c r="E128" s="119"/>
      <c r="F128" s="121"/>
      <c r="G128" s="119"/>
      <c r="H128" s="119"/>
      <c r="I128" s="119"/>
      <c r="J128" s="119"/>
      <c r="K128" s="119"/>
      <c r="L128" s="119"/>
      <c r="M128" s="119"/>
      <c r="N128" s="119"/>
      <c r="O128" s="30"/>
      <c r="P128" s="30"/>
      <c r="Q128" s="30"/>
      <c r="S128" s="30"/>
      <c r="T128" s="30"/>
      <c r="U128" s="30"/>
      <c r="V128" s="30"/>
      <c r="W128" s="30"/>
      <c r="X128" s="30"/>
      <c r="Y128" s="30"/>
      <c r="Z128" s="30"/>
    </row>
    <row r="129" customFormat="false" ht="15.75" hidden="false" customHeight="true" outlineLevel="0" collapsed="false">
      <c r="A129" s="50" t="s">
        <v>47</v>
      </c>
      <c r="B129" s="50"/>
      <c r="C129" s="50"/>
      <c r="D129" s="122" t="n">
        <f aca="false">TRUNC(SUM(D123:D128),2)</f>
        <v>2900.61</v>
      </c>
      <c r="E129" s="119"/>
      <c r="F129" s="119"/>
      <c r="G129" s="119"/>
      <c r="H129" s="119"/>
      <c r="I129" s="119"/>
      <c r="J129" s="119"/>
      <c r="K129" s="119"/>
      <c r="L129" s="119"/>
      <c r="M129" s="119"/>
      <c r="N129" s="30"/>
      <c r="O129" s="30"/>
      <c r="P129" s="30"/>
      <c r="Q129" s="30"/>
      <c r="R129" s="30"/>
      <c r="S129" s="30"/>
      <c r="T129" s="30"/>
      <c r="U129" s="30"/>
      <c r="V129" s="30"/>
      <c r="W129" s="30"/>
      <c r="X129" s="30"/>
      <c r="Y129" s="30"/>
      <c r="Z129" s="30"/>
    </row>
    <row r="130" customFormat="false" ht="15.75" hidden="false" customHeight="true" outlineLevel="0" collapsed="false">
      <c r="A130" s="82" t="s">
        <v>220</v>
      </c>
      <c r="B130" s="82"/>
      <c r="C130" s="82"/>
      <c r="D130" s="82"/>
      <c r="E130" s="30"/>
      <c r="F130" s="30"/>
      <c r="G130" s="62"/>
      <c r="H130" s="30"/>
      <c r="I130" s="30"/>
      <c r="J130" s="30"/>
      <c r="K130" s="30"/>
      <c r="L130" s="30"/>
      <c r="M130" s="30"/>
      <c r="N130" s="30"/>
      <c r="O130" s="30"/>
      <c r="P130" s="30"/>
      <c r="Q130" s="30"/>
      <c r="R130" s="30"/>
      <c r="S130" s="30"/>
      <c r="T130" s="30"/>
      <c r="U130" s="30"/>
      <c r="V130" s="30"/>
      <c r="W130" s="30"/>
      <c r="X130" s="30"/>
      <c r="Y130" s="30"/>
      <c r="Z130" s="30"/>
    </row>
    <row r="131" customFormat="false" ht="15.75" hidden="false" customHeight="true" outlineLevel="0" collapsed="false">
      <c r="A131" s="82" t="s">
        <v>221</v>
      </c>
      <c r="B131" s="82"/>
      <c r="C131" s="82"/>
      <c r="D131" s="82"/>
      <c r="E131" s="30"/>
      <c r="F131" s="30"/>
      <c r="G131" s="62"/>
      <c r="H131" s="30"/>
      <c r="I131" s="30"/>
      <c r="J131" s="30"/>
      <c r="K131" s="30"/>
      <c r="L131" s="30"/>
      <c r="M131" s="30"/>
      <c r="N131" s="30"/>
      <c r="O131" s="30"/>
      <c r="P131" s="30"/>
      <c r="Q131" s="30"/>
      <c r="R131" s="30"/>
      <c r="S131" s="30"/>
      <c r="T131" s="30"/>
      <c r="U131" s="30"/>
      <c r="V131" s="30"/>
      <c r="W131" s="30"/>
      <c r="X131" s="30"/>
      <c r="Y131" s="30"/>
      <c r="Z131" s="30"/>
    </row>
    <row r="132" customFormat="false" ht="15.75" hidden="false" customHeight="true" outlineLevel="0" collapsed="false">
      <c r="A132" s="39"/>
      <c r="B132" s="39"/>
      <c r="C132" s="39"/>
      <c r="D132" s="65"/>
      <c r="E132" s="30"/>
      <c r="F132" s="30"/>
      <c r="G132" s="62"/>
      <c r="H132" s="30"/>
      <c r="I132" s="30"/>
      <c r="J132" s="30"/>
      <c r="K132" s="30"/>
      <c r="L132" s="30"/>
      <c r="M132" s="30"/>
      <c r="N132" s="30"/>
      <c r="O132" s="30"/>
      <c r="P132" s="30"/>
      <c r="Q132" s="30"/>
      <c r="R132" s="30"/>
      <c r="S132" s="30"/>
      <c r="T132" s="30"/>
      <c r="U132" s="30"/>
      <c r="V132" s="30"/>
      <c r="W132" s="30"/>
      <c r="X132" s="30"/>
      <c r="Y132" s="30"/>
      <c r="Z132" s="30"/>
    </row>
    <row r="133" customFormat="false" ht="15.75" hidden="false" customHeight="true" outlineLevel="0" collapsed="false">
      <c r="A133" s="37" t="s">
        <v>222</v>
      </c>
      <c r="B133" s="37"/>
      <c r="C133" s="37"/>
      <c r="D133" s="37"/>
      <c r="E133" s="30"/>
      <c r="F133" s="30"/>
      <c r="G133" s="30"/>
      <c r="H133" s="30"/>
      <c r="I133" s="30"/>
      <c r="J133" s="30"/>
      <c r="K133" s="30"/>
      <c r="L133" s="30"/>
      <c r="M133" s="30"/>
      <c r="N133" s="30"/>
      <c r="O133" s="30"/>
      <c r="P133" s="30"/>
      <c r="Q133" s="30"/>
      <c r="R133" s="30"/>
      <c r="S133" s="30"/>
      <c r="T133" s="30"/>
      <c r="U133" s="30"/>
      <c r="V133" s="30"/>
      <c r="W133" s="30"/>
      <c r="X133" s="30"/>
      <c r="Y133" s="30"/>
      <c r="Z133" s="30"/>
    </row>
    <row r="134" customFormat="false" ht="15.75" hidden="false" customHeight="true" outlineLevel="0" collapsed="false">
      <c r="A134" s="50" t="s">
        <v>223</v>
      </c>
      <c r="B134" s="50"/>
      <c r="C134" s="50"/>
      <c r="D134" s="45" t="s">
        <v>97</v>
      </c>
      <c r="E134" s="30"/>
      <c r="F134" s="30"/>
      <c r="G134" s="30"/>
      <c r="H134" s="30"/>
      <c r="I134" s="30"/>
      <c r="J134" s="30"/>
      <c r="K134" s="30"/>
      <c r="L134" s="30"/>
      <c r="M134" s="30"/>
      <c r="N134" s="30"/>
      <c r="O134" s="30"/>
      <c r="P134" s="30"/>
      <c r="Q134" s="30"/>
      <c r="R134" s="30"/>
      <c r="S134" s="30"/>
      <c r="T134" s="30"/>
      <c r="U134" s="30"/>
      <c r="V134" s="30"/>
      <c r="W134" s="30"/>
      <c r="X134" s="30"/>
      <c r="Y134" s="30"/>
      <c r="Z134" s="30"/>
    </row>
    <row r="135" customFormat="false" ht="15.75" hidden="false" customHeight="true" outlineLevel="0" collapsed="false">
      <c r="A135" s="33" t="s">
        <v>73</v>
      </c>
      <c r="B135" s="32" t="s">
        <v>95</v>
      </c>
      <c r="C135" s="32"/>
      <c r="D135" s="54" t="n">
        <f aca="false">D33</f>
        <v>6398.4</v>
      </c>
      <c r="E135" s="30"/>
      <c r="F135" s="30"/>
      <c r="G135" s="30"/>
      <c r="H135" s="30"/>
      <c r="I135" s="30"/>
      <c r="J135" s="30"/>
      <c r="K135" s="30"/>
      <c r="L135" s="30"/>
      <c r="M135" s="30"/>
      <c r="N135" s="30"/>
      <c r="O135" s="30"/>
      <c r="P135" s="30"/>
      <c r="Q135" s="30"/>
      <c r="R135" s="30"/>
      <c r="S135" s="30"/>
      <c r="T135" s="30"/>
      <c r="U135" s="30"/>
      <c r="V135" s="30"/>
      <c r="W135" s="30"/>
      <c r="X135" s="30"/>
      <c r="Y135" s="30"/>
      <c r="Z135" s="30"/>
    </row>
    <row r="136" customFormat="false" ht="15.75" hidden="false" customHeight="true" outlineLevel="0" collapsed="false">
      <c r="A136" s="33" t="s">
        <v>75</v>
      </c>
      <c r="B136" s="32" t="s">
        <v>159</v>
      </c>
      <c r="C136" s="32"/>
      <c r="D136" s="54" t="n">
        <f aca="false">D80</f>
        <v>3948.28</v>
      </c>
      <c r="E136" s="30"/>
      <c r="F136" s="30"/>
      <c r="G136" s="30"/>
      <c r="H136" s="30"/>
      <c r="I136" s="30"/>
      <c r="J136" s="30"/>
      <c r="K136" s="30"/>
      <c r="L136" s="30"/>
      <c r="M136" s="30"/>
      <c r="N136" s="30"/>
      <c r="O136" s="30"/>
      <c r="P136" s="30"/>
      <c r="Q136" s="30"/>
      <c r="R136" s="30"/>
      <c r="S136" s="30"/>
      <c r="T136" s="30"/>
      <c r="U136" s="30"/>
      <c r="V136" s="30"/>
      <c r="W136" s="30"/>
      <c r="X136" s="30"/>
      <c r="Y136" s="30"/>
      <c r="Z136" s="30"/>
    </row>
    <row r="137" customFormat="false" ht="15.75" hidden="false" customHeight="true" outlineLevel="0" collapsed="false">
      <c r="A137" s="33" t="s">
        <v>78</v>
      </c>
      <c r="B137" s="32" t="s">
        <v>224</v>
      </c>
      <c r="C137" s="32"/>
      <c r="D137" s="54" t="n">
        <f aca="false">D89</f>
        <v>465.78</v>
      </c>
      <c r="E137" s="30"/>
      <c r="F137" s="30"/>
      <c r="G137" s="30"/>
      <c r="H137" s="30"/>
      <c r="I137" s="30"/>
      <c r="J137" s="30"/>
      <c r="K137" s="30"/>
      <c r="L137" s="30"/>
      <c r="M137" s="30"/>
      <c r="N137" s="30"/>
      <c r="O137" s="30"/>
      <c r="P137" s="30"/>
      <c r="Q137" s="30"/>
      <c r="R137" s="30"/>
      <c r="S137" s="30"/>
      <c r="T137" s="30"/>
      <c r="U137" s="30"/>
      <c r="V137" s="30"/>
      <c r="W137" s="30"/>
      <c r="X137" s="30"/>
      <c r="Y137" s="30"/>
      <c r="Z137" s="30"/>
    </row>
    <row r="138" customFormat="false" ht="15.75" hidden="false" customHeight="true" outlineLevel="0" collapsed="false">
      <c r="A138" s="33" t="s">
        <v>80</v>
      </c>
      <c r="B138" s="32" t="s">
        <v>197</v>
      </c>
      <c r="C138" s="32"/>
      <c r="D138" s="54" t="n">
        <f aca="false">D112</f>
        <v>660.69</v>
      </c>
      <c r="E138" s="30"/>
      <c r="F138" s="30"/>
      <c r="G138" s="30"/>
      <c r="H138" s="30"/>
      <c r="I138" s="30"/>
      <c r="J138" s="30"/>
      <c r="K138" s="30"/>
      <c r="L138" s="30"/>
      <c r="M138" s="30"/>
      <c r="N138" s="30"/>
      <c r="O138" s="30"/>
      <c r="P138" s="30"/>
      <c r="Q138" s="30"/>
      <c r="R138" s="30"/>
      <c r="S138" s="30"/>
      <c r="T138" s="30"/>
      <c r="U138" s="30"/>
      <c r="V138" s="30"/>
      <c r="W138" s="30"/>
      <c r="X138" s="30"/>
      <c r="Y138" s="30"/>
      <c r="Z138" s="30"/>
    </row>
    <row r="139" customFormat="false" ht="15.75" hidden="false" customHeight="true" outlineLevel="0" collapsed="false">
      <c r="A139" s="33" t="s">
        <v>106</v>
      </c>
      <c r="B139" s="32" t="s">
        <v>199</v>
      </c>
      <c r="C139" s="32"/>
      <c r="D139" s="54" t="n">
        <f aca="false">D119</f>
        <v>97.99</v>
      </c>
      <c r="E139" s="30"/>
      <c r="F139" s="30"/>
      <c r="G139" s="30"/>
      <c r="H139" s="30"/>
      <c r="I139" s="30"/>
      <c r="J139" s="30"/>
      <c r="K139" s="30"/>
      <c r="L139" s="30"/>
      <c r="M139" s="30"/>
      <c r="N139" s="30"/>
      <c r="O139" s="30"/>
      <c r="P139" s="30"/>
      <c r="Q139" s="30"/>
      <c r="R139" s="30"/>
      <c r="S139" s="30"/>
      <c r="T139" s="30"/>
      <c r="U139" s="30"/>
      <c r="V139" s="30"/>
      <c r="W139" s="30"/>
      <c r="X139" s="30"/>
      <c r="Y139" s="30"/>
      <c r="Z139" s="30"/>
    </row>
    <row r="140" customFormat="false" ht="15.75" hidden="false" customHeight="true" outlineLevel="0" collapsed="false">
      <c r="A140" s="74" t="s">
        <v>225</v>
      </c>
      <c r="B140" s="74"/>
      <c r="C140" s="74"/>
      <c r="D140" s="123" t="n">
        <f aca="false">TRUNC(SUM(D135:D139),2)</f>
        <v>11571.14</v>
      </c>
      <c r="E140" s="30" t="s">
        <v>226</v>
      </c>
      <c r="F140" s="30"/>
      <c r="G140" s="30"/>
      <c r="H140" s="30"/>
      <c r="I140" s="30"/>
      <c r="J140" s="30"/>
      <c r="K140" s="30"/>
      <c r="L140" s="30"/>
      <c r="M140" s="30"/>
      <c r="N140" s="30"/>
      <c r="O140" s="30"/>
      <c r="P140" s="30"/>
      <c r="Q140" s="30"/>
      <c r="R140" s="30"/>
      <c r="S140" s="30"/>
      <c r="T140" s="30"/>
      <c r="U140" s="30"/>
      <c r="V140" s="30"/>
      <c r="W140" s="30"/>
      <c r="X140" s="30"/>
      <c r="Y140" s="30"/>
      <c r="Z140" s="30"/>
    </row>
    <row r="141" customFormat="false" ht="15.75" hidden="false" customHeight="true" outlineLevel="0" collapsed="false">
      <c r="A141" s="33" t="s">
        <v>109</v>
      </c>
      <c r="B141" s="32" t="s">
        <v>227</v>
      </c>
      <c r="C141" s="32"/>
      <c r="D141" s="54" t="n">
        <f aca="false">D129</f>
        <v>2900.61</v>
      </c>
      <c r="E141" s="30"/>
      <c r="F141" s="30"/>
      <c r="G141" s="30"/>
      <c r="H141" s="30"/>
      <c r="I141" s="30"/>
      <c r="J141" s="30"/>
      <c r="K141" s="30"/>
      <c r="L141" s="30"/>
      <c r="M141" s="30"/>
      <c r="N141" s="30"/>
      <c r="O141" s="30"/>
      <c r="P141" s="30"/>
      <c r="Q141" s="30"/>
      <c r="R141" s="30"/>
      <c r="S141" s="30"/>
      <c r="T141" s="30"/>
      <c r="U141" s="30"/>
      <c r="V141" s="30"/>
      <c r="W141" s="30"/>
      <c r="X141" s="30"/>
      <c r="Y141" s="30"/>
      <c r="Z141" s="30"/>
    </row>
    <row r="142" customFormat="false" ht="15.75" hidden="false" customHeight="true" outlineLevel="0" collapsed="false">
      <c r="A142" s="50" t="s">
        <v>228</v>
      </c>
      <c r="B142" s="50"/>
      <c r="C142" s="50"/>
      <c r="D142" s="61" t="n">
        <f aca="false">TRUNC(SUM(D140:D141),2)</f>
        <v>14471.75</v>
      </c>
      <c r="E142" s="30"/>
      <c r="F142" s="30"/>
      <c r="G142" s="30"/>
      <c r="H142" s="30"/>
      <c r="I142" s="30"/>
      <c r="J142" s="30"/>
      <c r="K142" s="30"/>
      <c r="L142" s="30"/>
      <c r="M142" s="30"/>
      <c r="N142" s="30"/>
      <c r="O142" s="30"/>
      <c r="P142" s="30"/>
      <c r="Q142" s="30"/>
      <c r="R142" s="30"/>
      <c r="S142" s="30"/>
      <c r="T142" s="30"/>
      <c r="U142" s="30"/>
      <c r="V142" s="30"/>
      <c r="W142" s="30"/>
      <c r="X142" s="30"/>
      <c r="Y142" s="30"/>
      <c r="Z142" s="30"/>
    </row>
    <row r="143" customFormat="false" ht="15.75" hidden="false" customHeight="true" outlineLevel="0" collapsed="false">
      <c r="A143" s="30"/>
      <c r="B143" s="30"/>
      <c r="C143" s="30"/>
      <c r="D143" s="124"/>
      <c r="E143" s="30"/>
      <c r="F143" s="30"/>
      <c r="G143" s="30"/>
      <c r="H143" s="30"/>
      <c r="I143" s="30"/>
      <c r="J143" s="30"/>
      <c r="K143" s="30"/>
      <c r="L143" s="30"/>
      <c r="M143" s="30"/>
      <c r="N143" s="30"/>
      <c r="O143" s="30"/>
      <c r="P143" s="30"/>
      <c r="Q143" s="30"/>
      <c r="R143" s="30"/>
      <c r="S143" s="30"/>
      <c r="T143" s="30"/>
      <c r="U143" s="30"/>
      <c r="V143" s="30"/>
      <c r="W143" s="30"/>
      <c r="X143" s="30"/>
      <c r="Y143" s="30"/>
      <c r="Z143" s="30"/>
    </row>
    <row r="144" customFormat="false" ht="12.75" hidden="true" customHeight="true" outlineLevel="0" collapsed="false">
      <c r="A144" s="39"/>
      <c r="B144" s="39" t="s">
        <v>229</v>
      </c>
      <c r="C144" s="64"/>
      <c r="D144" s="64"/>
      <c r="E144" s="30"/>
      <c r="F144" s="30"/>
      <c r="G144" s="30"/>
      <c r="H144" s="30"/>
      <c r="I144" s="30"/>
      <c r="J144" s="30"/>
      <c r="K144" s="30"/>
      <c r="L144" s="30"/>
      <c r="M144" s="30"/>
      <c r="N144" s="30"/>
      <c r="O144" s="30"/>
      <c r="P144" s="30"/>
      <c r="Q144" s="30"/>
      <c r="R144" s="30"/>
      <c r="S144" s="30"/>
      <c r="T144" s="30"/>
      <c r="U144" s="30"/>
      <c r="V144" s="30"/>
      <c r="W144" s="30"/>
      <c r="X144" s="30"/>
      <c r="Y144" s="30"/>
      <c r="Z144" s="30"/>
    </row>
    <row r="145" customFormat="false" ht="40.5" hidden="true" customHeight="true" outlineLevel="0" collapsed="false">
      <c r="A145" s="125" t="s">
        <v>230</v>
      </c>
      <c r="B145" s="125"/>
      <c r="C145" s="125" t="s">
        <v>231</v>
      </c>
      <c r="D145" s="126" t="s">
        <v>232</v>
      </c>
      <c r="E145" s="30"/>
      <c r="F145" s="30"/>
      <c r="G145" s="30"/>
      <c r="H145" s="30"/>
      <c r="I145" s="30"/>
      <c r="J145" s="30"/>
      <c r="K145" s="30"/>
      <c r="L145" s="30"/>
      <c r="M145" s="30"/>
      <c r="N145" s="30"/>
      <c r="O145" s="30"/>
      <c r="P145" s="30"/>
      <c r="Q145" s="30"/>
      <c r="R145" s="30"/>
      <c r="S145" s="30"/>
      <c r="T145" s="30"/>
      <c r="U145" s="30"/>
      <c r="V145" s="30"/>
      <c r="W145" s="30"/>
      <c r="X145" s="30"/>
      <c r="Y145" s="30"/>
      <c r="Z145" s="30"/>
    </row>
    <row r="146" customFormat="false" ht="12.75" hidden="true" customHeight="true" outlineLevel="0" collapsed="false">
      <c r="A146" s="127" t="s">
        <v>233</v>
      </c>
      <c r="B146" s="127"/>
      <c r="C146" s="128"/>
      <c r="D146" s="129" t="n">
        <v>0</v>
      </c>
      <c r="E146" s="30"/>
      <c r="F146" s="30"/>
      <c r="G146" s="30"/>
      <c r="H146" s="30"/>
      <c r="I146" s="30"/>
      <c r="J146" s="30"/>
      <c r="K146" s="30"/>
      <c r="L146" s="30"/>
      <c r="M146" s="30"/>
      <c r="N146" s="30"/>
      <c r="O146" s="30"/>
      <c r="P146" s="30"/>
      <c r="Q146" s="30"/>
      <c r="R146" s="30"/>
      <c r="S146" s="30"/>
      <c r="T146" s="30"/>
      <c r="U146" s="30"/>
      <c r="V146" s="30"/>
      <c r="W146" s="30"/>
      <c r="X146" s="30"/>
      <c r="Y146" s="30"/>
      <c r="Z146" s="30"/>
    </row>
    <row r="147" customFormat="false" ht="12.75" hidden="true" customHeight="true" outlineLevel="0" collapsed="false">
      <c r="A147" s="33" t="s">
        <v>234</v>
      </c>
      <c r="B147" s="33"/>
      <c r="C147" s="130"/>
      <c r="D147" s="131" t="n">
        <v>0</v>
      </c>
      <c r="E147" s="30"/>
      <c r="F147" s="30"/>
      <c r="G147" s="30"/>
      <c r="H147" s="30"/>
      <c r="I147" s="30"/>
      <c r="J147" s="30"/>
      <c r="K147" s="30"/>
      <c r="L147" s="30"/>
      <c r="M147" s="30"/>
      <c r="N147" s="30"/>
      <c r="O147" s="30"/>
      <c r="P147" s="30"/>
      <c r="Q147" s="30"/>
      <c r="R147" s="30"/>
      <c r="S147" s="30"/>
      <c r="T147" s="30"/>
      <c r="U147" s="30"/>
      <c r="V147" s="30"/>
      <c r="W147" s="30"/>
      <c r="X147" s="30"/>
      <c r="Y147" s="30"/>
      <c r="Z147" s="30"/>
    </row>
    <row r="148" customFormat="false" ht="12.75" hidden="true" customHeight="true" outlineLevel="0" collapsed="false">
      <c r="A148" s="33" t="s">
        <v>235</v>
      </c>
      <c r="B148" s="33"/>
      <c r="C148" s="130"/>
      <c r="D148" s="131" t="n">
        <v>0</v>
      </c>
      <c r="E148" s="30"/>
      <c r="F148" s="30"/>
      <c r="G148" s="30"/>
      <c r="H148" s="30"/>
      <c r="I148" s="30"/>
      <c r="J148" s="30"/>
      <c r="K148" s="30"/>
      <c r="L148" s="30"/>
      <c r="M148" s="30"/>
      <c r="N148" s="30"/>
      <c r="O148" s="30"/>
      <c r="P148" s="30"/>
      <c r="Q148" s="30"/>
      <c r="R148" s="30"/>
      <c r="S148" s="30"/>
      <c r="T148" s="30"/>
      <c r="U148" s="30"/>
      <c r="V148" s="30"/>
      <c r="W148" s="30"/>
      <c r="X148" s="30"/>
      <c r="Y148" s="30"/>
      <c r="Z148" s="30"/>
    </row>
    <row r="149" customFormat="false" ht="12.75" hidden="true" customHeight="true" outlineLevel="0" collapsed="false">
      <c r="A149" s="33" t="s">
        <v>236</v>
      </c>
      <c r="B149" s="33"/>
      <c r="C149" s="130"/>
      <c r="D149" s="131" t="n">
        <v>0</v>
      </c>
      <c r="E149" s="30"/>
      <c r="F149" s="30"/>
      <c r="G149" s="30"/>
      <c r="H149" s="30"/>
      <c r="I149" s="30"/>
      <c r="J149" s="30"/>
      <c r="K149" s="30"/>
      <c r="L149" s="30"/>
      <c r="M149" s="30"/>
      <c r="N149" s="30"/>
      <c r="O149" s="30"/>
      <c r="P149" s="30"/>
      <c r="Q149" s="30"/>
      <c r="R149" s="30"/>
      <c r="S149" s="30"/>
      <c r="T149" s="30"/>
      <c r="U149" s="30"/>
      <c r="V149" s="30"/>
      <c r="W149" s="30"/>
      <c r="X149" s="30"/>
      <c r="Y149" s="30"/>
      <c r="Z149" s="30"/>
    </row>
    <row r="150" customFormat="false" ht="12.75" hidden="true" customHeight="true" outlineLevel="0" collapsed="false">
      <c r="A150" s="132"/>
      <c r="B150" s="132"/>
      <c r="C150" s="133"/>
      <c r="D150" s="131"/>
      <c r="E150" s="30"/>
      <c r="F150" s="30"/>
      <c r="G150" s="30"/>
      <c r="H150" s="30"/>
      <c r="I150" s="30"/>
      <c r="J150" s="30"/>
      <c r="K150" s="30"/>
      <c r="L150" s="30"/>
      <c r="M150" s="30"/>
      <c r="N150" s="30"/>
      <c r="O150" s="30"/>
      <c r="P150" s="30"/>
      <c r="Q150" s="30"/>
      <c r="R150" s="30"/>
      <c r="S150" s="30"/>
      <c r="T150" s="30"/>
      <c r="U150" s="30"/>
      <c r="V150" s="30"/>
      <c r="W150" s="30"/>
      <c r="X150" s="30"/>
      <c r="Y150" s="30"/>
      <c r="Z150" s="30"/>
    </row>
    <row r="151" customFormat="false" ht="13.5" hidden="true" customHeight="true" outlineLevel="0" collapsed="false">
      <c r="A151" s="134"/>
      <c r="B151" s="134"/>
      <c r="C151" s="135"/>
      <c r="D151" s="136"/>
      <c r="E151" s="30"/>
      <c r="F151" s="30"/>
      <c r="G151" s="30"/>
      <c r="H151" s="30"/>
      <c r="I151" s="30"/>
      <c r="J151" s="30"/>
      <c r="K151" s="30"/>
      <c r="L151" s="30"/>
      <c r="M151" s="30"/>
      <c r="N151" s="30"/>
      <c r="O151" s="30"/>
      <c r="P151" s="30"/>
      <c r="Q151" s="30"/>
      <c r="R151" s="30"/>
      <c r="S151" s="30"/>
      <c r="T151" s="30"/>
      <c r="U151" s="30"/>
      <c r="V151" s="30"/>
      <c r="W151" s="30"/>
      <c r="X151" s="30"/>
      <c r="Y151" s="30"/>
      <c r="Z151" s="30"/>
    </row>
    <row r="152" customFormat="false" ht="15.75" hidden="true" customHeight="true" outlineLevel="0" collapsed="false">
      <c r="A152" s="137" t="s">
        <v>237</v>
      </c>
      <c r="B152" s="137"/>
      <c r="C152" s="137"/>
      <c r="D152" s="138" t="n">
        <f aca="false">SUM(D150:D151)</f>
        <v>0</v>
      </c>
      <c r="E152" s="30"/>
      <c r="F152" s="30"/>
      <c r="G152" s="30"/>
      <c r="H152" s="30"/>
      <c r="I152" s="30"/>
      <c r="J152" s="30"/>
      <c r="K152" s="30"/>
      <c r="L152" s="30"/>
      <c r="M152" s="30"/>
      <c r="N152" s="30"/>
      <c r="O152" s="30"/>
      <c r="P152" s="30"/>
      <c r="Q152" s="30"/>
      <c r="R152" s="30"/>
      <c r="S152" s="30"/>
      <c r="T152" s="30"/>
      <c r="U152" s="30"/>
      <c r="V152" s="30"/>
      <c r="W152" s="30"/>
      <c r="X152" s="30"/>
      <c r="Y152" s="30"/>
      <c r="Z152" s="30"/>
    </row>
    <row r="153" customFormat="false" ht="15.75" hidden="true" customHeight="true" outlineLevel="0" collapsed="false">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customFormat="false" ht="12.75" hidden="true" customHeight="true" outlineLevel="0" collapsed="false">
      <c r="A154" s="39" t="s">
        <v>238</v>
      </c>
      <c r="B154" s="39" t="s">
        <v>239</v>
      </c>
      <c r="C154" s="64"/>
      <c r="D154" s="64"/>
      <c r="E154" s="30"/>
      <c r="F154" s="30"/>
      <c r="G154" s="30"/>
      <c r="H154" s="30"/>
      <c r="I154" s="30"/>
      <c r="J154" s="30"/>
      <c r="K154" s="30"/>
      <c r="L154" s="30"/>
      <c r="M154" s="30"/>
      <c r="N154" s="30"/>
      <c r="O154" s="30"/>
      <c r="P154" s="30"/>
      <c r="Q154" s="30"/>
      <c r="R154" s="30"/>
      <c r="S154" s="30"/>
      <c r="T154" s="30"/>
      <c r="U154" s="30"/>
      <c r="V154" s="30"/>
      <c r="W154" s="30"/>
      <c r="X154" s="30"/>
      <c r="Y154" s="30"/>
      <c r="Z154" s="30"/>
    </row>
    <row r="155" customFormat="false" ht="15.75" hidden="true" customHeight="true" outlineLevel="0" collapsed="false">
      <c r="A155" s="126" t="s">
        <v>240</v>
      </c>
      <c r="B155" s="126"/>
      <c r="C155" s="126"/>
      <c r="D155" s="126"/>
      <c r="E155" s="30"/>
      <c r="F155" s="30"/>
      <c r="G155" s="30"/>
      <c r="H155" s="30"/>
      <c r="I155" s="30"/>
      <c r="J155" s="30"/>
      <c r="K155" s="30"/>
      <c r="L155" s="30"/>
      <c r="M155" s="30"/>
      <c r="N155" s="30"/>
      <c r="O155" s="30"/>
      <c r="P155" s="30"/>
      <c r="Q155" s="30"/>
      <c r="R155" s="30"/>
      <c r="S155" s="30"/>
      <c r="T155" s="30"/>
      <c r="U155" s="30"/>
      <c r="V155" s="30"/>
      <c r="W155" s="30"/>
      <c r="X155" s="30"/>
      <c r="Y155" s="30"/>
      <c r="Z155" s="30"/>
    </row>
    <row r="156" customFormat="false" ht="15.75" hidden="true" customHeight="true" outlineLevel="0" collapsed="false">
      <c r="A156" s="139"/>
      <c r="B156" s="140" t="s">
        <v>241</v>
      </c>
      <c r="C156" s="140"/>
      <c r="D156" s="126" t="s">
        <v>232</v>
      </c>
      <c r="E156" s="30"/>
      <c r="F156" s="30"/>
      <c r="G156" s="30"/>
      <c r="H156" s="30"/>
      <c r="I156" s="30"/>
      <c r="J156" s="30"/>
      <c r="K156" s="30"/>
      <c r="L156" s="30"/>
      <c r="M156" s="30"/>
      <c r="N156" s="30"/>
      <c r="O156" s="30"/>
      <c r="P156" s="30"/>
      <c r="Q156" s="30"/>
      <c r="R156" s="30"/>
      <c r="S156" s="30"/>
      <c r="T156" s="30"/>
      <c r="U156" s="30"/>
      <c r="V156" s="30"/>
      <c r="W156" s="30"/>
      <c r="X156" s="30"/>
      <c r="Y156" s="30"/>
      <c r="Z156" s="30"/>
    </row>
    <row r="157" customFormat="false" ht="15.75" hidden="true" customHeight="true" outlineLevel="0" collapsed="false">
      <c r="A157" s="141" t="s">
        <v>73</v>
      </c>
      <c r="B157" s="142" t="s">
        <v>242</v>
      </c>
      <c r="C157" s="142"/>
      <c r="D157" s="143" t="n">
        <f aca="false">D126</f>
        <v>94.066414239307</v>
      </c>
      <c r="E157" s="30"/>
      <c r="F157" s="30"/>
      <c r="G157" s="30"/>
      <c r="H157" s="30"/>
      <c r="I157" s="30"/>
      <c r="J157" s="30"/>
      <c r="K157" s="30"/>
      <c r="L157" s="30"/>
      <c r="M157" s="30"/>
      <c r="N157" s="30"/>
      <c r="O157" s="30"/>
      <c r="P157" s="30"/>
      <c r="Q157" s="30"/>
      <c r="R157" s="30"/>
      <c r="S157" s="30"/>
      <c r="T157" s="30"/>
      <c r="U157" s="30"/>
      <c r="V157" s="30"/>
      <c r="W157" s="30"/>
      <c r="X157" s="30"/>
      <c r="Y157" s="30"/>
      <c r="Z157" s="30"/>
    </row>
    <row r="158" customFormat="false" ht="15.75" hidden="true" customHeight="true" outlineLevel="0" collapsed="false">
      <c r="A158" s="144" t="s">
        <v>75</v>
      </c>
      <c r="B158" s="32" t="s">
        <v>243</v>
      </c>
      <c r="C158" s="32"/>
      <c r="D158" s="145" t="e">
        <f aca="false">#REF!</f>
        <v>#REF!</v>
      </c>
      <c r="E158" s="30"/>
      <c r="F158" s="30"/>
      <c r="G158" s="30"/>
      <c r="H158" s="30"/>
      <c r="I158" s="30"/>
      <c r="J158" s="30"/>
      <c r="K158" s="30"/>
      <c r="L158" s="30"/>
      <c r="M158" s="30"/>
      <c r="N158" s="30"/>
      <c r="O158" s="30"/>
      <c r="P158" s="30"/>
      <c r="Q158" s="30"/>
      <c r="R158" s="30"/>
      <c r="S158" s="30"/>
      <c r="T158" s="30"/>
      <c r="U158" s="30"/>
      <c r="V158" s="30"/>
      <c r="W158" s="30"/>
      <c r="X158" s="30"/>
      <c r="Y158" s="30"/>
      <c r="Z158" s="30"/>
    </row>
    <row r="159" customFormat="false" ht="15.75" hidden="true" customHeight="true" outlineLevel="0" collapsed="false">
      <c r="A159" s="144" t="s">
        <v>78</v>
      </c>
      <c r="B159" s="146" t="s">
        <v>244</v>
      </c>
      <c r="C159" s="146"/>
      <c r="D159" s="145" t="n">
        <f aca="false">D129</f>
        <v>2900.61</v>
      </c>
      <c r="E159" s="30"/>
      <c r="F159" s="30"/>
      <c r="G159" s="30"/>
      <c r="H159" s="30"/>
      <c r="I159" s="30"/>
      <c r="J159" s="30"/>
      <c r="K159" s="30"/>
      <c r="L159" s="30"/>
      <c r="M159" s="30"/>
      <c r="N159" s="30"/>
      <c r="O159" s="30"/>
      <c r="P159" s="30"/>
      <c r="Q159" s="30"/>
      <c r="R159" s="30"/>
      <c r="S159" s="30"/>
      <c r="T159" s="30"/>
      <c r="U159" s="30"/>
      <c r="V159" s="30"/>
      <c r="W159" s="30"/>
      <c r="X159" s="30"/>
      <c r="Y159" s="30"/>
      <c r="Z159" s="30"/>
    </row>
    <row r="160" customFormat="false" ht="15.75" hidden="true" customHeight="true" outlineLevel="0" collapsed="false">
      <c r="A160" s="139" t="s">
        <v>161</v>
      </c>
      <c r="B160" s="139"/>
      <c r="C160" s="139"/>
      <c r="D160" s="138" t="e">
        <f aca="false">SUM(D157:D159)</f>
        <v>#REF!</v>
      </c>
      <c r="E160" s="30"/>
      <c r="F160" s="30"/>
      <c r="G160" s="30"/>
      <c r="H160" s="30"/>
      <c r="I160" s="30"/>
      <c r="J160" s="30"/>
      <c r="K160" s="30"/>
      <c r="L160" s="30"/>
      <c r="M160" s="30"/>
      <c r="N160" s="30"/>
      <c r="O160" s="30"/>
      <c r="P160" s="30"/>
      <c r="Q160" s="30"/>
      <c r="R160" s="30"/>
      <c r="S160" s="30"/>
      <c r="T160" s="30"/>
      <c r="U160" s="30"/>
      <c r="V160" s="30"/>
      <c r="W160" s="30"/>
      <c r="X160" s="30"/>
      <c r="Y160" s="30"/>
      <c r="Z160" s="30"/>
    </row>
    <row r="161" customFormat="false" ht="15.75" hidden="true" customHeight="true" outlineLevel="0" collapsed="false">
      <c r="A161" s="39" t="s">
        <v>245</v>
      </c>
      <c r="B161" s="30" t="s">
        <v>246</v>
      </c>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customFormat="false" ht="15.75" hidden="true" customHeight="true" outlineLevel="0" collapsed="false">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customFormat="false" ht="15.75" hidden="true" customHeight="true" outlineLevel="0" collapsed="false">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customFormat="false" ht="15.75" hidden="false" customHeight="true" outlineLevel="0" collapsed="false">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customFormat="false" ht="15.75" hidden="false" customHeight="true" outlineLevel="0" collapsed="false">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customFormat="false" ht="15.75" hidden="false" customHeight="true" outlineLevel="0" collapsed="false">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customFormat="false" ht="15.75" hidden="false" customHeight="true" outlineLevel="0" collapsed="false">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customFormat="false" ht="15.75" hidden="false" customHeight="true" outlineLevel="0" collapsed="false">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customFormat="false" ht="15.75" hidden="false" customHeight="true" outlineLevel="0" collapsed="false">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customFormat="false" ht="15.75" hidden="false" customHeight="true" outlineLevel="0" collapsed="false">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customFormat="false" ht="15.75" hidden="false" customHeight="true" outlineLevel="0" collapsed="false">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customFormat="false" ht="15.75" hidden="false" customHeight="true" outlineLevel="0" collapsed="false">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customFormat="false" ht="15.75" hidden="false" customHeight="true" outlineLevel="0" collapsed="false">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customFormat="false" ht="15.75" hidden="false" customHeight="true" outlineLevel="0" collapsed="false">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customFormat="false" ht="15.75" hidden="false" customHeight="true" outlineLevel="0" collapsed="false">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customFormat="false" ht="15.75" hidden="false" customHeight="true" outlineLevel="0" collapsed="false">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customFormat="false" ht="15.75" hidden="false" customHeight="true" outlineLevel="0" collapsed="false">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customFormat="false" ht="15.75" hidden="false" customHeight="true" outlineLevel="0" collapsed="false">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customFormat="false" ht="15.75" hidden="false" customHeight="true" outlineLevel="0" collapsed="false">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customFormat="false" ht="15.75" hidden="false" customHeight="true" outlineLevel="0" collapsed="false">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customFormat="false" ht="15.75" hidden="false" customHeight="true" outlineLevel="0" collapsed="false">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customFormat="false" ht="15.75" hidden="false" customHeight="true" outlineLevel="0" collapsed="false">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customFormat="false" ht="15.75" hidden="false" customHeight="true" outlineLevel="0" collapsed="false">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customFormat="false" ht="15.75" hidden="false" customHeight="true" outlineLevel="0" collapsed="false">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customFormat="false" ht="15.75" hidden="false" customHeight="true" outlineLevel="0" collapsed="false">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customFormat="false" ht="15.75" hidden="false" customHeight="true" outlineLevel="0" collapsed="false">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customFormat="false" ht="15.75" hidden="false" customHeight="true" outlineLevel="0" collapsed="false">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customFormat="false" ht="15.75" hidden="false" customHeight="true" outlineLevel="0" collapsed="false">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customFormat="false" ht="15.75" hidden="false" customHeight="true" outlineLevel="0" collapsed="false">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customFormat="false" ht="15.75" hidden="false" customHeight="true" outlineLevel="0" collapsed="false">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customFormat="false" ht="15.75" hidden="false" customHeight="true" outlineLevel="0" collapsed="false">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customFormat="false" ht="15.75" hidden="false" customHeight="true" outlineLevel="0" collapsed="false">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customFormat="false" ht="15.75" hidden="false" customHeight="true" outlineLevel="0" collapsed="false">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customFormat="false" ht="15.75" hidden="false" customHeight="true" outlineLevel="0" collapsed="false">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customFormat="false" ht="15.75" hidden="false" customHeight="true" outlineLevel="0" collapsed="false">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customFormat="false" ht="15.75" hidden="false" customHeight="true" outlineLevel="0" collapsed="false">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customFormat="false" ht="15.75" hidden="false" customHeight="true" outlineLevel="0" collapsed="false">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customFormat="false" ht="15.75" hidden="false" customHeight="true" outlineLevel="0" collapsed="false">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customFormat="false" ht="15.75" hidden="false" customHeight="true" outlineLevel="0" collapsed="false">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customFormat="false" ht="15.75" hidden="false" customHeight="true" outlineLevel="0" collapsed="false">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customFormat="false" ht="15.75" hidden="false" customHeight="true" outlineLevel="0" collapsed="false">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customFormat="false" ht="15.75" hidden="false" customHeight="true" outlineLevel="0" collapsed="false">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customFormat="false" ht="15.75" hidden="false" customHeight="true" outlineLevel="0" collapsed="false">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customFormat="false" ht="15.75" hidden="false" customHeight="true" outlineLevel="0" collapsed="false">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customFormat="false" ht="15.75" hidden="false" customHeight="true" outlineLevel="0" collapsed="false">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customFormat="false" ht="15.75" hidden="false" customHeight="true" outlineLevel="0" collapsed="false">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customFormat="false" ht="15.75" hidden="false" customHeight="true" outlineLevel="0" collapsed="false">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customFormat="false" ht="15.75" hidden="false" customHeight="true" outlineLevel="0" collapsed="false">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customFormat="false" ht="15.75" hidden="false" customHeight="true" outlineLevel="0" collapsed="false">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customFormat="false" ht="15.75" hidden="false" customHeight="true" outlineLevel="0" collapsed="false">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customFormat="false" ht="15.75" hidden="false" customHeight="true" outlineLevel="0" collapsed="false">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customFormat="false" ht="15.75" hidden="false" customHeight="true" outlineLevel="0" collapsed="false">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customFormat="false" ht="15.75" hidden="false" customHeight="true" outlineLevel="0" collapsed="false">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customFormat="false" ht="15.75" hidden="false" customHeight="true" outlineLevel="0" collapsed="false">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customFormat="false" ht="15.75" hidden="false" customHeight="true" outlineLevel="0" collapsed="false">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customFormat="false" ht="15.75" hidden="false" customHeight="true" outlineLevel="0" collapsed="false">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customFormat="false" ht="15.75" hidden="false" customHeight="true" outlineLevel="0" collapsed="false">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customFormat="false" ht="15.75" hidden="false" customHeight="true" outlineLevel="0" collapsed="false">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customFormat="false" ht="15.75" hidden="false" customHeight="true" outlineLevel="0" collapsed="false">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customFormat="false" ht="15.75" hidden="false" customHeight="true" outlineLevel="0" collapsed="false">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customFormat="false" ht="15.75" hidden="false" customHeight="true" outlineLevel="0" collapsed="false">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customFormat="false" ht="15.75" hidden="false" customHeight="true" outlineLevel="0" collapsed="false">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customFormat="false" ht="15.75" hidden="false" customHeight="true" outlineLevel="0" collapsed="false">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customFormat="false" ht="15.75" hidden="false" customHeight="true" outlineLevel="0" collapsed="false">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customFormat="false" ht="15.75" hidden="false" customHeight="true" outlineLevel="0" collapsed="false">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customFormat="false" ht="15.75" hidden="false" customHeight="true" outlineLevel="0" collapsed="false">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customFormat="false" ht="15.75" hidden="false" customHeight="true" outlineLevel="0" collapsed="false">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customFormat="false" ht="15.75" hidden="false" customHeight="true" outlineLevel="0" collapsed="false">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customFormat="false" ht="15.75" hidden="false" customHeight="true" outlineLevel="0" collapsed="false">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customFormat="false" ht="15.75" hidden="false" customHeight="true" outlineLevel="0" collapsed="false">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customFormat="false" ht="15.75" hidden="false" customHeight="true" outlineLevel="0" collapsed="false">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customFormat="false" ht="15.75" hidden="false" customHeight="true" outlineLevel="0" collapsed="false">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customFormat="false" ht="15.75" hidden="false" customHeight="true" outlineLevel="0" collapsed="false">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customFormat="false" ht="15.75" hidden="false" customHeight="true" outlineLevel="0" collapsed="false">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customFormat="false" ht="15.75" hidden="false" customHeight="true" outlineLevel="0" collapsed="false">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customFormat="false" ht="15.75" hidden="false" customHeight="true" outlineLevel="0" collapsed="false">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customFormat="false" ht="15.75" hidden="false" customHeight="true" outlineLevel="0" collapsed="false">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customFormat="false" ht="15.75" hidden="false" customHeight="true" outlineLevel="0" collapsed="false">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customFormat="false" ht="15.75" hidden="false" customHeight="true" outlineLevel="0" collapsed="false">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customFormat="false" ht="15.75" hidden="false" customHeight="true" outlineLevel="0" collapsed="false">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customFormat="false" ht="15.75" hidden="false" customHeight="true" outlineLevel="0" collapsed="false">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customFormat="false" ht="15.75" hidden="false" customHeight="true" outlineLevel="0" collapsed="false">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customFormat="false" ht="15.75" hidden="false" customHeight="true" outlineLevel="0" collapsed="false">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customFormat="false" ht="15.75" hidden="false" customHeight="true" outlineLevel="0" collapsed="false">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customFormat="false" ht="15.75" hidden="false" customHeight="true" outlineLevel="0" collapsed="false">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customFormat="false" ht="15.75" hidden="false" customHeight="true" outlineLevel="0" collapsed="false">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customFormat="false" ht="15.75" hidden="false" customHeight="true" outlineLevel="0" collapsed="false">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customFormat="false" ht="15.75" hidden="false" customHeight="true" outlineLevel="0" collapsed="false">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customFormat="false" ht="15.75" hidden="false" customHeight="true" outlineLevel="0" collapsed="false">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customFormat="false" ht="15.75" hidden="false" customHeight="true" outlineLevel="0" collapsed="false">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customFormat="false" ht="15.75" hidden="false" customHeight="true" outlineLevel="0" collapsed="false">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customFormat="false" ht="15.75" hidden="false" customHeight="true" outlineLevel="0" collapsed="false">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customFormat="false" ht="15.75" hidden="false" customHeight="true" outlineLevel="0" collapsed="false">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customFormat="false" ht="15.75" hidden="false" customHeight="true" outlineLevel="0" collapsed="false">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customFormat="false" ht="15.75" hidden="false" customHeight="true" outlineLevel="0" collapsed="false">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customFormat="false" ht="15.75" hidden="false" customHeight="true" outlineLevel="0" collapsed="false">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customFormat="false" ht="15.75" hidden="false" customHeight="true" outlineLevel="0" collapsed="false">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customFormat="false" ht="15.75" hidden="false" customHeight="true" outlineLevel="0" collapsed="false">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customFormat="false" ht="15.75" hidden="false" customHeight="true" outlineLevel="0" collapsed="false">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customFormat="false" ht="15.75" hidden="false" customHeight="true" outlineLevel="0" collapsed="false">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customFormat="false" ht="15.75" hidden="false" customHeight="true" outlineLevel="0" collapsed="false">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customFormat="false" ht="15.75" hidden="false" customHeight="true" outlineLevel="0" collapsed="false">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customFormat="false" ht="15.75" hidden="false" customHeight="true" outlineLevel="0" collapsed="false">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customFormat="false" ht="15.75" hidden="false" customHeight="true" outlineLevel="0" collapsed="false">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customFormat="false" ht="15.75" hidden="false" customHeight="true" outlineLevel="0" collapsed="false">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customFormat="false" ht="15.75" hidden="false" customHeight="true" outlineLevel="0" collapsed="false">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customFormat="false" ht="15.75" hidden="false" customHeight="true" outlineLevel="0" collapsed="false">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customFormat="false" ht="15.75" hidden="false" customHeight="true" outlineLevel="0" collapsed="false">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customFormat="false" ht="15.75" hidden="false" customHeight="true" outlineLevel="0" collapsed="false">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customFormat="false" ht="15.75" hidden="false" customHeight="true" outlineLevel="0" collapsed="false">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customFormat="false" ht="15.75" hidden="false" customHeight="true" outlineLevel="0" collapsed="false">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customFormat="false" ht="15.75" hidden="false" customHeight="true" outlineLevel="0" collapsed="false">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customFormat="false" ht="15.75" hidden="false" customHeight="true" outlineLevel="0" collapsed="false">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customFormat="false" ht="15.75" hidden="false" customHeight="true" outlineLevel="0" collapsed="false">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customFormat="false" ht="15.75" hidden="false" customHeight="true" outlineLevel="0" collapsed="false">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customFormat="false" ht="15.75" hidden="false" customHeight="true" outlineLevel="0" collapsed="false">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customFormat="false" ht="15.75" hidden="false" customHeight="true" outlineLevel="0" collapsed="false">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customFormat="false" ht="15.75" hidden="false" customHeight="true" outlineLevel="0" collapsed="false">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customFormat="false" ht="15.75" hidden="false" customHeight="true" outlineLevel="0" collapsed="false">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customFormat="false" ht="15.75" hidden="false" customHeight="true" outlineLevel="0" collapsed="false">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customFormat="false" ht="15.75" hidden="false" customHeight="true" outlineLevel="0" collapsed="false">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customFormat="false" ht="15.75" hidden="false" customHeight="true" outlineLevel="0" collapsed="false">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customFormat="false" ht="15.75" hidden="false" customHeight="true" outlineLevel="0" collapsed="false">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customFormat="false" ht="15.75" hidden="false" customHeight="true" outlineLevel="0" collapsed="false">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customFormat="false" ht="15.75" hidden="false" customHeight="true" outlineLevel="0" collapsed="false">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customFormat="false" ht="15.75" hidden="false" customHeight="true" outlineLevel="0" collapsed="false">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customFormat="false" ht="15.75" hidden="false" customHeight="true" outlineLevel="0" collapsed="false">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customFormat="false" ht="15.75" hidden="false" customHeight="true" outlineLevel="0" collapsed="false">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customFormat="false" ht="15.75" hidden="false" customHeight="true" outlineLevel="0" collapsed="false">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customFormat="false" ht="15.75" hidden="false" customHeight="true" outlineLevel="0" collapsed="false">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customFormat="false" ht="15.75" hidden="false" customHeight="true" outlineLevel="0" collapsed="false">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customFormat="false" ht="15.75" hidden="false" customHeight="true" outlineLevel="0" collapsed="false">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customFormat="false" ht="15.75" hidden="false" customHeight="true" outlineLevel="0" collapsed="false">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customFormat="false" ht="15.75" hidden="false" customHeight="true" outlineLevel="0" collapsed="false">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customFormat="false" ht="15.75" hidden="false" customHeight="true" outlineLevel="0" collapsed="false">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customFormat="false" ht="15.75" hidden="false" customHeight="true" outlineLevel="0" collapsed="false">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customFormat="false" ht="15.75" hidden="false" customHeight="true" outlineLevel="0" collapsed="false">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customFormat="false" ht="15.75" hidden="false" customHeight="true" outlineLevel="0" collapsed="false">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customFormat="false" ht="15.75" hidden="false" customHeight="true" outlineLevel="0" collapsed="false">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customFormat="false" ht="15.75" hidden="false" customHeight="true" outlineLevel="0" collapsed="false">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customFormat="false" ht="15.75" hidden="false" customHeight="true" outlineLevel="0" collapsed="false">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customFormat="false" ht="15.75" hidden="false" customHeight="true" outlineLevel="0" collapsed="false">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customFormat="false" ht="15.75" hidden="false" customHeight="true" outlineLevel="0" collapsed="false">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customFormat="false" ht="15.75" hidden="false" customHeight="true" outlineLevel="0" collapsed="false">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customFormat="false" ht="15.75" hidden="false" customHeight="true" outlineLevel="0" collapsed="false">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customFormat="false" ht="15.75" hidden="false" customHeight="true" outlineLevel="0" collapsed="false">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customFormat="false" ht="15.75" hidden="false" customHeight="true" outlineLevel="0" collapsed="false">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customFormat="false" ht="15.75" hidden="false" customHeight="true" outlineLevel="0" collapsed="false">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customFormat="false" ht="15.75" hidden="false" customHeight="true" outlineLevel="0" collapsed="false">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customFormat="false" ht="15.75" hidden="false" customHeight="true" outlineLevel="0" collapsed="false">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customFormat="false" ht="15.75" hidden="false" customHeight="true" outlineLevel="0" collapsed="false">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customFormat="false" ht="15.75" hidden="false" customHeight="true" outlineLevel="0" collapsed="false">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customFormat="false" ht="15.75" hidden="false" customHeight="true" outlineLevel="0" collapsed="false">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customFormat="false" ht="15.75" hidden="false" customHeight="true" outlineLevel="0" collapsed="false">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customFormat="false" ht="15.75" hidden="false" customHeight="true" outlineLevel="0" collapsed="false">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customFormat="false" ht="15.75" hidden="false" customHeight="true" outlineLevel="0" collapsed="false">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customFormat="false" ht="15.75" hidden="false" customHeight="true" outlineLevel="0" collapsed="false">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customFormat="false" ht="15.75" hidden="false" customHeight="true" outlineLevel="0" collapsed="false">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customFormat="false" ht="15.75" hidden="false" customHeight="true" outlineLevel="0" collapsed="false">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customFormat="false" ht="15.75" hidden="false" customHeight="true" outlineLevel="0" collapsed="false">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customFormat="false" ht="15.75" hidden="false" customHeight="true" outlineLevel="0" collapsed="false">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customFormat="false" ht="15.75" hidden="false" customHeight="true" outlineLevel="0" collapsed="false">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customFormat="false" ht="15.75" hidden="false" customHeight="true" outlineLevel="0" collapsed="false">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customFormat="false" ht="15.75" hidden="false" customHeight="true" outlineLevel="0" collapsed="false">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customFormat="false" ht="15.75" hidden="false" customHeight="true" outlineLevel="0" collapsed="false">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customFormat="false" ht="15.75" hidden="false" customHeight="true" outlineLevel="0" collapsed="false">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customFormat="false" ht="15.75" hidden="false" customHeight="true" outlineLevel="0" collapsed="false">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customFormat="false" ht="15.75" hidden="false" customHeight="true" outlineLevel="0" collapsed="false">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customFormat="false" ht="15.75" hidden="false" customHeight="true" outlineLevel="0" collapsed="false">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customFormat="false" ht="15.75" hidden="false" customHeight="true" outlineLevel="0" collapsed="false">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customFormat="false" ht="15.75" hidden="false" customHeight="true" outlineLevel="0" collapsed="false">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customFormat="false" ht="15.75" hidden="false" customHeight="true" outlineLevel="0" collapsed="false">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customFormat="false" ht="15.75" hidden="false" customHeight="true" outlineLevel="0" collapsed="false">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customFormat="false" ht="15.75" hidden="false" customHeight="true" outlineLevel="0" collapsed="false">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customFormat="false" ht="15.75" hidden="false" customHeight="true" outlineLevel="0" collapsed="false">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customFormat="false" ht="15.75" hidden="false" customHeight="true" outlineLevel="0" collapsed="false">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customFormat="false" ht="15.75" hidden="false" customHeight="true" outlineLevel="0" collapsed="false">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customFormat="false" ht="15.75" hidden="false" customHeight="true" outlineLevel="0" collapsed="false">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customFormat="false" ht="15.75" hidden="false" customHeight="true" outlineLevel="0" collapsed="false">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customFormat="false" ht="15.75" hidden="false" customHeight="true" outlineLevel="0" collapsed="false">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customFormat="false" ht="15.75" hidden="false" customHeight="true" outlineLevel="0" collapsed="false">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customFormat="false" ht="15.75" hidden="false" customHeight="true" outlineLevel="0" collapsed="false">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customFormat="false" ht="15.75" hidden="false" customHeight="true" outlineLevel="0" collapsed="false">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customFormat="false" ht="15.75" hidden="false" customHeight="true" outlineLevel="0" collapsed="false">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customFormat="false" ht="15.75" hidden="false" customHeight="true" outlineLevel="0" collapsed="false">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customFormat="false" ht="15.75" hidden="false" customHeight="true" outlineLevel="0" collapsed="false">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customFormat="false" ht="15.75" hidden="false" customHeight="true" outlineLevel="0" collapsed="false">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customFormat="false" ht="15.75" hidden="false" customHeight="true" outlineLevel="0" collapsed="false">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customFormat="false" ht="15.75" hidden="false" customHeight="true" outlineLevel="0" collapsed="false">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customFormat="false" ht="15.75" hidden="false" customHeight="true" outlineLevel="0" collapsed="false">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customFormat="false" ht="15.75" hidden="false" customHeight="true" outlineLevel="0" collapsed="false">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customFormat="false" ht="15.75" hidden="false" customHeight="true" outlineLevel="0" collapsed="false">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customFormat="false" ht="15.75" hidden="false" customHeight="true" outlineLevel="0" collapsed="false">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customFormat="false" ht="15.75" hidden="false" customHeight="true" outlineLevel="0" collapsed="false">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customFormat="false" ht="15.75" hidden="false" customHeight="true" outlineLevel="0" collapsed="false">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customFormat="false" ht="15.75" hidden="false" customHeight="true" outlineLevel="0" collapsed="false">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customFormat="false" ht="15.75" hidden="false" customHeight="true" outlineLevel="0" collapsed="false">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customFormat="false" ht="15.75" hidden="false" customHeight="true" outlineLevel="0" collapsed="false">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customFormat="false" ht="15.75" hidden="false" customHeight="true" outlineLevel="0" collapsed="false">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customFormat="false" ht="15.75" hidden="false" customHeight="true" outlineLevel="0" collapsed="false">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customFormat="false" ht="15.75" hidden="false" customHeight="true" outlineLevel="0" collapsed="false">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row r="1001" customFormat="false" ht="15.75" hidden="false" customHeight="true" outlineLevel="0" collapsed="false"/>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hyperlinks>
    <hyperlink ref="E22" r:id="rId2" display="Conforme Lei Federal 14434/2022"/>
  </hyperlinks>
  <printOptions headings="false" gridLines="false" gridLinesSet="true" horizontalCentered="true" verticalCentered="false"/>
  <pageMargins left="0.7875" right="0.7875" top="0.590277777777778" bottom="0.590277777777778" header="0.511811023622047" footer="0.511811023622047"/>
  <pageSetup paperSize="9" scale="30" fitToWidth="1" fitToHeight="1" pageOrder="downThenOver" orientation="portrait" blackAndWhite="false" draft="false" cellComments="none" horizontalDpi="300" verticalDpi="300" copies="1"/>
  <headerFooter differentFirst="false" differentOddEven="false">
    <oddHeader/>
    <oddFooter/>
  </headerFooter>
  <rowBreaks count="2" manualBreakCount="2">
    <brk id="47" man="true" max="16383" min="0"/>
    <brk id="90" man="true" max="16383" min="0"/>
  </rowBreaks>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000"/>
  <sheetViews>
    <sheetView showFormulas="false" showGridLines="true" showRowColHeaders="true" showZeros="true" rightToLeft="false" tabSelected="false" showOutlineSymbols="true" defaultGridColor="true" view="normal" topLeftCell="A118" colorId="64" zoomScale="100" zoomScaleNormal="100" zoomScalePageLayoutView="100" workbookViewId="0">
      <selection pane="topLeft" activeCell="D30" activeCellId="0" sqref="D30"/>
    </sheetView>
  </sheetViews>
  <sheetFormatPr defaultColWidth="12.625" defaultRowHeight="15" customHeight="tru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6.13"/>
    <col collapsed="false" customWidth="true" hidden="false" outlineLevel="0" max="5" min="5" style="0" width="12.12"/>
    <col collapsed="false" customWidth="true" hidden="false" outlineLevel="0" max="6" min="6" style="0" width="18.38"/>
    <col collapsed="false" customWidth="true" hidden="false" outlineLevel="0" max="24" min="7" style="0" width="7.62"/>
  </cols>
  <sheetData>
    <row r="1" customFormat="false" ht="15" hidden="false" customHeight="false" outlineLevel="0" collapsed="false">
      <c r="A1" s="29" t="s">
        <v>67</v>
      </c>
      <c r="B1" s="29"/>
      <c r="C1" s="29"/>
      <c r="D1" s="29"/>
      <c r="E1" s="30"/>
      <c r="F1" s="30"/>
      <c r="G1" s="30"/>
      <c r="H1" s="30"/>
      <c r="I1" s="30"/>
      <c r="J1" s="30"/>
      <c r="K1" s="30"/>
      <c r="L1" s="30"/>
      <c r="M1" s="30"/>
      <c r="N1" s="30"/>
      <c r="O1" s="30"/>
      <c r="P1" s="30"/>
      <c r="Q1" s="30"/>
      <c r="R1" s="30"/>
      <c r="S1" s="30"/>
      <c r="T1" s="30"/>
      <c r="U1" s="30"/>
      <c r="V1" s="30"/>
      <c r="W1" s="30"/>
      <c r="X1" s="30"/>
      <c r="Y1" s="30"/>
      <c r="Z1" s="30"/>
    </row>
    <row r="2" customFormat="false" ht="15" hidden="false" customHeight="false" outlineLevel="0" collapsed="false">
      <c r="A2" s="31" t="s">
        <v>68</v>
      </c>
      <c r="B2" s="31"/>
      <c r="C2" s="31"/>
      <c r="D2" s="31"/>
      <c r="E2" s="30"/>
      <c r="F2" s="30"/>
      <c r="G2" s="30"/>
      <c r="H2" s="30"/>
      <c r="I2" s="30"/>
      <c r="J2" s="30"/>
      <c r="K2" s="30"/>
      <c r="L2" s="30"/>
      <c r="M2" s="30"/>
      <c r="N2" s="30"/>
      <c r="O2" s="30"/>
      <c r="P2" s="30"/>
      <c r="Q2" s="30"/>
      <c r="R2" s="30"/>
      <c r="S2" s="30"/>
      <c r="T2" s="30"/>
      <c r="U2" s="30"/>
      <c r="V2" s="30"/>
      <c r="W2" s="30"/>
      <c r="X2" s="30"/>
      <c r="Y2" s="30"/>
      <c r="Z2" s="30"/>
    </row>
    <row r="3" customFormat="false" ht="15" hidden="false" customHeight="false" outlineLevel="0" collapsed="false">
      <c r="A3" s="32" t="s">
        <v>69</v>
      </c>
      <c r="B3" s="32"/>
      <c r="C3" s="33"/>
      <c r="D3" s="33"/>
      <c r="E3" s="30"/>
      <c r="F3" s="30"/>
      <c r="G3" s="30"/>
      <c r="H3" s="30"/>
      <c r="I3" s="30"/>
      <c r="J3" s="30"/>
      <c r="K3" s="30"/>
      <c r="L3" s="30"/>
      <c r="M3" s="30"/>
      <c r="N3" s="30"/>
      <c r="O3" s="30"/>
      <c r="P3" s="30"/>
      <c r="Q3" s="30"/>
      <c r="R3" s="30"/>
      <c r="S3" s="30"/>
      <c r="T3" s="30"/>
      <c r="U3" s="30"/>
      <c r="V3" s="30"/>
      <c r="W3" s="30"/>
      <c r="X3" s="30"/>
      <c r="Y3" s="30"/>
      <c r="Z3" s="30"/>
    </row>
    <row r="4" customFormat="false" ht="15" hidden="false" customHeight="false" outlineLevel="0" collapsed="false">
      <c r="A4" s="32" t="s">
        <v>70</v>
      </c>
      <c r="B4" s="32"/>
      <c r="C4" s="34"/>
      <c r="D4" s="34"/>
      <c r="E4" s="30"/>
      <c r="F4" s="30"/>
      <c r="G4" s="30"/>
      <c r="H4" s="30"/>
      <c r="I4" s="30"/>
      <c r="J4" s="30"/>
      <c r="K4" s="30"/>
      <c r="L4" s="30"/>
      <c r="M4" s="30"/>
      <c r="N4" s="30"/>
      <c r="O4" s="30"/>
      <c r="P4" s="30"/>
      <c r="Q4" s="30"/>
      <c r="R4" s="30"/>
      <c r="S4" s="30"/>
      <c r="T4" s="30"/>
      <c r="U4" s="30"/>
      <c r="V4" s="30"/>
      <c r="W4" s="30"/>
      <c r="X4" s="30"/>
      <c r="Y4" s="30"/>
      <c r="Z4" s="30"/>
    </row>
    <row r="5" customFormat="false" ht="15" hidden="false" customHeight="false" outlineLevel="0" collapsed="false">
      <c r="A5" s="32" t="s">
        <v>71</v>
      </c>
      <c r="B5" s="32"/>
      <c r="C5" s="35"/>
      <c r="D5" s="35"/>
      <c r="E5" s="30"/>
      <c r="F5" s="30"/>
      <c r="G5" s="30"/>
      <c r="H5" s="30"/>
      <c r="I5" s="30"/>
      <c r="J5" s="30"/>
      <c r="K5" s="30"/>
      <c r="L5" s="30"/>
      <c r="M5" s="30"/>
      <c r="N5" s="30"/>
      <c r="O5" s="30"/>
      <c r="P5" s="30"/>
      <c r="Q5" s="30"/>
      <c r="R5" s="30"/>
      <c r="S5" s="30"/>
      <c r="T5" s="30"/>
      <c r="U5" s="30"/>
      <c r="V5" s="30"/>
      <c r="W5" s="30"/>
      <c r="X5" s="30"/>
      <c r="Y5" s="30"/>
      <c r="Z5" s="30"/>
    </row>
    <row r="6" customFormat="false" ht="15" hidden="false" customHeight="false" outlineLevel="0" collapsed="false">
      <c r="A6" s="36"/>
      <c r="B6" s="36"/>
      <c r="C6" s="36"/>
      <c r="D6" s="36"/>
      <c r="E6" s="30"/>
      <c r="F6" s="30"/>
      <c r="G6" s="30"/>
      <c r="H6" s="30"/>
      <c r="I6" s="30"/>
      <c r="J6" s="30"/>
      <c r="K6" s="30"/>
      <c r="L6" s="30"/>
      <c r="M6" s="30"/>
      <c r="N6" s="30"/>
      <c r="O6" s="30"/>
      <c r="P6" s="30"/>
      <c r="Q6" s="30"/>
      <c r="R6" s="30"/>
      <c r="S6" s="30"/>
      <c r="T6" s="30"/>
      <c r="U6" s="30"/>
      <c r="V6" s="30"/>
      <c r="W6" s="30"/>
      <c r="X6" s="30"/>
      <c r="Y6" s="30"/>
      <c r="Z6" s="30"/>
    </row>
    <row r="7" customFormat="false" ht="15" hidden="false" customHeight="false" outlineLevel="0" collapsed="false">
      <c r="A7" s="37" t="s">
        <v>72</v>
      </c>
      <c r="B7" s="37"/>
      <c r="C7" s="37"/>
      <c r="D7" s="37"/>
      <c r="E7" s="30"/>
      <c r="F7" s="30"/>
      <c r="G7" s="30"/>
      <c r="H7" s="30"/>
      <c r="I7" s="30"/>
      <c r="J7" s="30"/>
      <c r="K7" s="30"/>
      <c r="L7" s="30"/>
      <c r="M7" s="30"/>
      <c r="N7" s="30"/>
      <c r="O7" s="30"/>
      <c r="P7" s="30"/>
      <c r="Q7" s="30"/>
      <c r="R7" s="30"/>
      <c r="S7" s="30"/>
      <c r="T7" s="30"/>
      <c r="U7" s="30"/>
      <c r="V7" s="30"/>
      <c r="W7" s="30"/>
      <c r="X7" s="30"/>
      <c r="Y7" s="30"/>
      <c r="Z7" s="30"/>
    </row>
    <row r="8" customFormat="false" ht="15" hidden="false" customHeight="false" outlineLevel="0" collapsed="false">
      <c r="A8" s="33" t="s">
        <v>73</v>
      </c>
      <c r="B8" s="32" t="s">
        <v>74</v>
      </c>
      <c r="C8" s="32"/>
      <c r="D8" s="35"/>
      <c r="E8" s="30"/>
      <c r="F8" s="30"/>
      <c r="G8" s="30"/>
      <c r="H8" s="30"/>
      <c r="I8" s="30"/>
      <c r="J8" s="30"/>
      <c r="K8" s="30"/>
      <c r="L8" s="30"/>
      <c r="M8" s="30"/>
      <c r="N8" s="30"/>
      <c r="O8" s="30"/>
      <c r="P8" s="30"/>
      <c r="Q8" s="30"/>
      <c r="R8" s="30"/>
      <c r="S8" s="30"/>
      <c r="T8" s="30"/>
      <c r="U8" s="30"/>
      <c r="V8" s="30"/>
      <c r="W8" s="30"/>
      <c r="X8" s="30"/>
      <c r="Y8" s="30"/>
      <c r="Z8" s="30"/>
    </row>
    <row r="9" customFormat="false" ht="15" hidden="false" customHeight="false" outlineLevel="0" collapsed="false">
      <c r="A9" s="33" t="s">
        <v>75</v>
      </c>
      <c r="B9" s="32" t="s">
        <v>76</v>
      </c>
      <c r="C9" s="32"/>
      <c r="D9" s="38" t="s">
        <v>77</v>
      </c>
      <c r="E9" s="30"/>
      <c r="F9" s="30"/>
      <c r="G9" s="30"/>
      <c r="H9" s="30"/>
      <c r="I9" s="30"/>
      <c r="J9" s="30"/>
      <c r="K9" s="30"/>
      <c r="L9" s="30"/>
      <c r="M9" s="30"/>
      <c r="N9" s="30"/>
      <c r="O9" s="30"/>
      <c r="P9" s="30"/>
      <c r="Q9" s="30"/>
      <c r="R9" s="30"/>
      <c r="S9" s="30"/>
      <c r="T9" s="30"/>
      <c r="U9" s="30"/>
      <c r="V9" s="30"/>
      <c r="W9" s="30"/>
      <c r="X9" s="30"/>
      <c r="Y9" s="30"/>
      <c r="Z9" s="30"/>
    </row>
    <row r="10" customFormat="false" ht="15" hidden="false" customHeight="false" outlineLevel="0" collapsed="false">
      <c r="A10" s="33" t="s">
        <v>78</v>
      </c>
      <c r="B10" s="32" t="s">
        <v>79</v>
      </c>
      <c r="C10" s="32"/>
      <c r="D10" s="147" t="n">
        <v>2022</v>
      </c>
      <c r="E10" s="30"/>
      <c r="F10" s="30"/>
      <c r="G10" s="30"/>
      <c r="H10" s="30"/>
      <c r="I10" s="30"/>
      <c r="J10" s="30"/>
      <c r="K10" s="30"/>
      <c r="L10" s="30"/>
      <c r="M10" s="30"/>
      <c r="N10" s="30"/>
      <c r="O10" s="30"/>
      <c r="P10" s="30"/>
      <c r="Q10" s="30"/>
      <c r="R10" s="30"/>
      <c r="S10" s="30"/>
      <c r="T10" s="30"/>
      <c r="U10" s="30"/>
      <c r="V10" s="30"/>
      <c r="W10" s="30"/>
      <c r="X10" s="30"/>
      <c r="Y10" s="30"/>
      <c r="Z10" s="30"/>
    </row>
    <row r="11" customFormat="false" ht="15" hidden="false" customHeight="false" outlineLevel="0" collapsed="false">
      <c r="A11" s="33" t="s">
        <v>80</v>
      </c>
      <c r="B11" s="32" t="s">
        <v>81</v>
      </c>
      <c r="C11" s="32"/>
      <c r="D11" s="148" t="n">
        <v>12</v>
      </c>
      <c r="E11" s="30"/>
      <c r="F11" s="30"/>
      <c r="G11" s="30"/>
      <c r="H11" s="30"/>
      <c r="I11" s="30"/>
      <c r="J11" s="30"/>
      <c r="K11" s="30"/>
      <c r="L11" s="30"/>
      <c r="M11" s="30"/>
      <c r="N11" s="30"/>
      <c r="O11" s="30"/>
      <c r="P11" s="30"/>
      <c r="Q11" s="30"/>
      <c r="R11" s="30"/>
      <c r="S11" s="30"/>
      <c r="T11" s="30"/>
      <c r="U11" s="30"/>
      <c r="V11" s="30"/>
      <c r="W11" s="30"/>
      <c r="X11" s="30"/>
      <c r="Y11" s="30"/>
      <c r="Z11" s="30"/>
    </row>
    <row r="12" customFormat="false" ht="15" hidden="false" customHeight="false" outlineLevel="0" collapsed="false">
      <c r="A12" s="39"/>
      <c r="B12" s="36"/>
      <c r="C12" s="39"/>
      <c r="D12" s="39"/>
      <c r="E12" s="30"/>
      <c r="F12" s="30"/>
      <c r="G12" s="30"/>
      <c r="H12" s="30"/>
      <c r="I12" s="30"/>
      <c r="J12" s="30"/>
      <c r="K12" s="30"/>
      <c r="L12" s="30"/>
      <c r="M12" s="30"/>
      <c r="N12" s="30"/>
      <c r="O12" s="30"/>
      <c r="P12" s="30"/>
      <c r="Q12" s="30"/>
      <c r="R12" s="30"/>
      <c r="S12" s="30"/>
      <c r="T12" s="30"/>
      <c r="U12" s="30"/>
      <c r="V12" s="30"/>
      <c r="W12" s="30"/>
      <c r="X12" s="30"/>
      <c r="Y12" s="30"/>
      <c r="Z12" s="30"/>
    </row>
    <row r="13" customFormat="false" ht="15" hidden="false" customHeight="false" outlineLevel="0" collapsed="false">
      <c r="A13" s="37" t="s">
        <v>82</v>
      </c>
      <c r="B13" s="37"/>
      <c r="C13" s="37"/>
      <c r="D13" s="37"/>
      <c r="E13" s="30"/>
      <c r="F13" s="30"/>
      <c r="G13" s="30"/>
      <c r="H13" s="30"/>
      <c r="I13" s="30"/>
      <c r="J13" s="30"/>
      <c r="K13" s="30"/>
      <c r="L13" s="30"/>
      <c r="M13" s="30"/>
      <c r="N13" s="30"/>
      <c r="O13" s="30"/>
      <c r="P13" s="30"/>
      <c r="Q13" s="30"/>
      <c r="R13" s="30"/>
      <c r="S13" s="30"/>
      <c r="T13" s="30"/>
      <c r="U13" s="30"/>
      <c r="V13" s="30"/>
      <c r="W13" s="30"/>
      <c r="X13" s="30"/>
      <c r="Y13" s="30"/>
      <c r="Z13" s="30"/>
    </row>
    <row r="14" customFormat="false" ht="24.05" hidden="false" customHeight="false" outlineLevel="0" collapsed="false">
      <c r="A14" s="40" t="s">
        <v>83</v>
      </c>
      <c r="B14" s="40"/>
      <c r="C14" s="41" t="s">
        <v>84</v>
      </c>
      <c r="D14" s="41" t="s">
        <v>85</v>
      </c>
      <c r="E14" s="30"/>
      <c r="F14" s="30"/>
      <c r="G14" s="30"/>
      <c r="H14" s="30"/>
      <c r="I14" s="30"/>
      <c r="J14" s="30"/>
      <c r="K14" s="30"/>
      <c r="L14" s="30"/>
      <c r="M14" s="30"/>
      <c r="N14" s="30"/>
      <c r="O14" s="30"/>
      <c r="P14" s="30"/>
      <c r="Q14" s="30"/>
      <c r="R14" s="30"/>
      <c r="S14" s="30"/>
      <c r="T14" s="30"/>
      <c r="U14" s="30"/>
      <c r="V14" s="30"/>
      <c r="W14" s="30"/>
      <c r="X14" s="30"/>
      <c r="Y14" s="30"/>
      <c r="Z14" s="30"/>
    </row>
    <row r="15" customFormat="false" ht="15" hidden="false" customHeight="true" outlineLevel="0" collapsed="false">
      <c r="A15" s="42" t="s">
        <v>68</v>
      </c>
      <c r="B15" s="42"/>
      <c r="C15" s="43" t="n">
        <v>1</v>
      </c>
      <c r="D15" s="44" t="n">
        <v>1</v>
      </c>
      <c r="E15" s="30"/>
      <c r="F15" s="30"/>
      <c r="G15" s="30"/>
      <c r="H15" s="30"/>
      <c r="I15" s="30"/>
      <c r="J15" s="30"/>
      <c r="K15" s="30"/>
      <c r="L15" s="30"/>
      <c r="M15" s="30"/>
      <c r="N15" s="30"/>
      <c r="O15" s="30"/>
      <c r="P15" s="30"/>
      <c r="Q15" s="30"/>
      <c r="R15" s="30"/>
      <c r="S15" s="30"/>
      <c r="T15" s="30"/>
      <c r="U15" s="30"/>
      <c r="V15" s="30"/>
      <c r="W15" s="30"/>
      <c r="X15" s="30"/>
      <c r="Y15" s="30"/>
      <c r="Z15" s="30"/>
    </row>
    <row r="16" customFormat="false" ht="15" hidden="false" customHeight="false" outlineLevel="0" collapsed="false">
      <c r="A16" s="39"/>
      <c r="B16" s="36"/>
      <c r="C16" s="39"/>
      <c r="D16" s="39"/>
      <c r="E16" s="30"/>
      <c r="F16" s="30"/>
      <c r="G16" s="30"/>
      <c r="H16" s="30"/>
      <c r="I16" s="30"/>
      <c r="J16" s="30"/>
      <c r="K16" s="30"/>
      <c r="L16" s="30"/>
      <c r="M16" s="30"/>
      <c r="N16" s="30"/>
      <c r="O16" s="30"/>
      <c r="P16" s="30"/>
      <c r="Q16" s="30"/>
      <c r="R16" s="30"/>
      <c r="S16" s="30"/>
      <c r="T16" s="30"/>
      <c r="U16" s="30"/>
      <c r="V16" s="30"/>
      <c r="W16" s="30"/>
      <c r="X16" s="30"/>
      <c r="Y16" s="30"/>
      <c r="Z16" s="30"/>
    </row>
    <row r="17" customFormat="false" ht="15" hidden="false" customHeight="false" outlineLevel="0" collapsed="false">
      <c r="A17" s="45" t="s">
        <v>86</v>
      </c>
      <c r="B17" s="45"/>
      <c r="C17" s="45"/>
      <c r="D17" s="45"/>
      <c r="E17" s="30"/>
      <c r="F17" s="30"/>
      <c r="G17" s="30"/>
      <c r="H17" s="30"/>
      <c r="I17" s="30"/>
      <c r="J17" s="30"/>
      <c r="K17" s="30"/>
      <c r="L17" s="30"/>
      <c r="M17" s="30"/>
      <c r="N17" s="30"/>
      <c r="O17" s="30"/>
      <c r="P17" s="30"/>
      <c r="Q17" s="30"/>
      <c r="R17" s="30"/>
      <c r="S17" s="30"/>
      <c r="T17" s="30"/>
      <c r="U17" s="30"/>
      <c r="V17" s="30"/>
      <c r="W17" s="30"/>
      <c r="X17" s="30"/>
      <c r="Y17" s="30"/>
      <c r="Z17" s="30"/>
    </row>
    <row r="18" customFormat="false" ht="15" hidden="false" customHeight="false" outlineLevel="0" collapsed="false">
      <c r="A18" s="39"/>
      <c r="B18" s="36"/>
      <c r="C18" s="39"/>
      <c r="D18" s="39"/>
      <c r="E18" s="30"/>
      <c r="F18" s="30"/>
      <c r="G18" s="30"/>
      <c r="H18" s="30"/>
      <c r="I18" s="30"/>
      <c r="J18" s="30"/>
      <c r="K18" s="30"/>
      <c r="L18" s="30"/>
      <c r="M18" s="30"/>
      <c r="N18" s="30"/>
      <c r="O18" s="30"/>
      <c r="P18" s="30"/>
      <c r="Q18" s="30"/>
      <c r="R18" s="30"/>
      <c r="S18" s="30"/>
      <c r="T18" s="30"/>
      <c r="U18" s="30"/>
      <c r="V18" s="30"/>
      <c r="W18" s="30"/>
      <c r="X18" s="30"/>
      <c r="Y18" s="30"/>
      <c r="Z18" s="30"/>
    </row>
    <row r="19" customFormat="false" ht="15" hidden="false" customHeight="false" outlineLevel="0" collapsed="false">
      <c r="A19" s="46" t="s">
        <v>87</v>
      </c>
      <c r="B19" s="46"/>
      <c r="C19" s="46"/>
      <c r="D19" s="46"/>
      <c r="E19" s="30"/>
      <c r="F19" s="30"/>
      <c r="G19" s="30"/>
      <c r="H19" s="30"/>
      <c r="I19" s="30"/>
      <c r="J19" s="30"/>
      <c r="K19" s="30"/>
      <c r="L19" s="30"/>
      <c r="M19" s="30"/>
      <c r="N19" s="30"/>
      <c r="O19" s="30"/>
      <c r="P19" s="30"/>
      <c r="Q19" s="30"/>
      <c r="R19" s="30"/>
      <c r="S19" s="30"/>
      <c r="T19" s="30"/>
      <c r="U19" s="30"/>
      <c r="V19" s="30"/>
      <c r="W19" s="30"/>
      <c r="X19" s="30"/>
      <c r="Y19" s="30"/>
      <c r="Z19" s="30"/>
    </row>
    <row r="20" customFormat="false" ht="15" hidden="false" customHeight="false" outlineLevel="0" collapsed="false">
      <c r="A20" s="33" t="n">
        <v>1</v>
      </c>
      <c r="B20" s="32" t="s">
        <v>88</v>
      </c>
      <c r="C20" s="32"/>
      <c r="D20" s="38" t="str">
        <f aca="false">RESUMO!B7</f>
        <v>Téc. Enfremagem 12x36 noturno</v>
      </c>
      <c r="E20" s="30"/>
      <c r="F20" s="30"/>
      <c r="G20" s="30"/>
      <c r="H20" s="30"/>
      <c r="I20" s="30"/>
      <c r="J20" s="30"/>
      <c r="K20" s="30"/>
      <c r="L20" s="30"/>
      <c r="M20" s="30"/>
      <c r="N20" s="30"/>
      <c r="O20" s="30"/>
      <c r="P20" s="30"/>
      <c r="Q20" s="30"/>
      <c r="R20" s="30"/>
      <c r="S20" s="30"/>
      <c r="T20" s="30"/>
      <c r="U20" s="30"/>
      <c r="V20" s="30"/>
      <c r="W20" s="30"/>
      <c r="X20" s="30"/>
      <c r="Y20" s="30"/>
      <c r="Z20" s="30"/>
    </row>
    <row r="21" customFormat="false" ht="15.75" hidden="false" customHeight="true" outlineLevel="0" collapsed="false">
      <c r="A21" s="33" t="n">
        <v>2</v>
      </c>
      <c r="B21" s="32" t="s">
        <v>90</v>
      </c>
      <c r="C21" s="32"/>
      <c r="D21" s="38" t="str">
        <f aca="false">RESUMO!C7</f>
        <v>3222-05</v>
      </c>
      <c r="E21" s="30"/>
      <c r="F21" s="30"/>
      <c r="G21" s="30"/>
      <c r="H21" s="30"/>
      <c r="I21" s="30"/>
      <c r="J21" s="30"/>
      <c r="K21" s="30"/>
      <c r="L21" s="30"/>
      <c r="M21" s="30"/>
      <c r="N21" s="30"/>
      <c r="O21" s="30"/>
      <c r="P21" s="30"/>
      <c r="Q21" s="30"/>
      <c r="R21" s="30"/>
      <c r="S21" s="30"/>
      <c r="T21" s="30"/>
      <c r="U21" s="30"/>
      <c r="V21" s="30"/>
      <c r="W21" s="30"/>
      <c r="X21" s="30"/>
      <c r="Y21" s="30"/>
      <c r="Z21" s="30"/>
    </row>
    <row r="22" customFormat="false" ht="15.75" hidden="false" customHeight="true" outlineLevel="0" collapsed="false">
      <c r="A22" s="33" t="n">
        <v>3</v>
      </c>
      <c r="B22" s="32" t="s">
        <v>91</v>
      </c>
      <c r="C22" s="32"/>
      <c r="D22" s="47" t="n">
        <f aca="false">(42*3325)/44</f>
        <v>3173.86363636364</v>
      </c>
      <c r="E22" s="48" t="s">
        <v>92</v>
      </c>
      <c r="F22" s="30"/>
      <c r="G22" s="30"/>
      <c r="H22" s="30"/>
      <c r="I22" s="30"/>
      <c r="J22" s="30"/>
      <c r="K22" s="30"/>
      <c r="L22" s="30"/>
      <c r="M22" s="30"/>
      <c r="N22" s="30"/>
      <c r="O22" s="30"/>
      <c r="P22" s="30"/>
      <c r="Q22" s="30"/>
      <c r="R22" s="30"/>
      <c r="S22" s="30"/>
      <c r="T22" s="30"/>
      <c r="U22" s="30"/>
      <c r="V22" s="30"/>
      <c r="W22" s="30"/>
      <c r="X22" s="30"/>
      <c r="Y22" s="30"/>
      <c r="Z22" s="30"/>
    </row>
    <row r="23" customFormat="false" ht="15.75" hidden="false" customHeight="true" outlineLevel="0" collapsed="false">
      <c r="A23" s="33" t="n">
        <v>4</v>
      </c>
      <c r="B23" s="32" t="s">
        <v>93</v>
      </c>
      <c r="C23" s="32"/>
      <c r="D23" s="38" t="s">
        <v>247</v>
      </c>
      <c r="F23" s="149"/>
      <c r="G23" s="30"/>
      <c r="H23" s="30"/>
      <c r="I23" s="30"/>
      <c r="J23" s="30"/>
      <c r="K23" s="30"/>
      <c r="L23" s="30"/>
      <c r="M23" s="30"/>
      <c r="N23" s="30"/>
      <c r="O23" s="30"/>
      <c r="P23" s="30"/>
      <c r="Q23" s="30"/>
      <c r="R23" s="30"/>
      <c r="S23" s="30"/>
      <c r="T23" s="30"/>
      <c r="U23" s="30"/>
      <c r="V23" s="30"/>
      <c r="W23" s="30"/>
      <c r="X23" s="30"/>
      <c r="Y23" s="30"/>
      <c r="Z23" s="30"/>
    </row>
    <row r="24" customFormat="false" ht="15.75" hidden="false" customHeight="true" outlineLevel="0" collapsed="false">
      <c r="A24" s="33" t="n">
        <v>5</v>
      </c>
      <c r="B24" s="32" t="s">
        <v>94</v>
      </c>
      <c r="C24" s="32"/>
      <c r="D24" s="150"/>
      <c r="E24" s="30"/>
      <c r="F24" s="30"/>
      <c r="G24" s="30"/>
      <c r="H24" s="30"/>
      <c r="I24" s="30"/>
      <c r="J24" s="30"/>
      <c r="K24" s="30"/>
      <c r="L24" s="30"/>
      <c r="M24" s="30"/>
      <c r="N24" s="30"/>
      <c r="O24" s="30"/>
      <c r="P24" s="30"/>
      <c r="Q24" s="30"/>
      <c r="R24" s="30"/>
      <c r="S24" s="30"/>
      <c r="T24" s="30"/>
      <c r="U24" s="30"/>
      <c r="V24" s="30"/>
      <c r="W24" s="30"/>
      <c r="X24" s="30"/>
      <c r="Y24" s="30"/>
      <c r="Z24" s="30"/>
    </row>
    <row r="25" customFormat="false" ht="15.75" hidden="false" customHeight="true" outlineLevel="0" collapsed="false">
      <c r="A25" s="31"/>
      <c r="B25" s="31"/>
      <c r="C25" s="31"/>
      <c r="D25" s="31"/>
      <c r="E25" s="30"/>
      <c r="F25" s="30"/>
      <c r="G25" s="30"/>
      <c r="H25" s="30"/>
      <c r="I25" s="30"/>
      <c r="J25" s="30"/>
      <c r="K25" s="30"/>
      <c r="L25" s="30"/>
      <c r="M25" s="30"/>
      <c r="N25" s="30"/>
      <c r="O25" s="30"/>
      <c r="P25" s="30"/>
      <c r="Q25" s="30"/>
      <c r="R25" s="30"/>
      <c r="S25" s="30"/>
      <c r="T25" s="30"/>
      <c r="U25" s="30"/>
      <c r="V25" s="30"/>
      <c r="W25" s="30"/>
      <c r="X25" s="30"/>
      <c r="Y25" s="30"/>
      <c r="Z25" s="30"/>
    </row>
    <row r="26" customFormat="false" ht="15.75" hidden="false" customHeight="true" outlineLevel="0" collapsed="false">
      <c r="A26" s="45" t="n">
        <v>1</v>
      </c>
      <c r="B26" s="50" t="s">
        <v>95</v>
      </c>
      <c r="C26" s="151" t="s">
        <v>96</v>
      </c>
      <c r="D26" s="45" t="s">
        <v>97</v>
      </c>
      <c r="E26" s="51" t="s">
        <v>98</v>
      </c>
      <c r="F26" s="51"/>
      <c r="G26" s="30"/>
      <c r="H26" s="30"/>
      <c r="I26" s="30"/>
      <c r="J26" s="30"/>
      <c r="K26" s="30"/>
      <c r="L26" s="30"/>
      <c r="M26" s="30"/>
      <c r="N26" s="30"/>
      <c r="O26" s="30"/>
      <c r="P26" s="30"/>
      <c r="Q26" s="30"/>
      <c r="R26" s="30"/>
      <c r="S26" s="30"/>
      <c r="T26" s="30"/>
      <c r="U26" s="30"/>
      <c r="V26" s="30"/>
      <c r="W26" s="30"/>
      <c r="X26" s="30"/>
      <c r="Y26" s="30"/>
      <c r="Z26" s="30"/>
    </row>
    <row r="27" customFormat="false" ht="15.75" hidden="false" customHeight="true" outlineLevel="0" collapsed="false">
      <c r="A27" s="52" t="s">
        <v>73</v>
      </c>
      <c r="B27" s="32" t="s">
        <v>99</v>
      </c>
      <c r="C27" s="53"/>
      <c r="D27" s="152" t="n">
        <f aca="false">D22</f>
        <v>3173.86363636364</v>
      </c>
      <c r="E27" s="55" t="n">
        <v>1621</v>
      </c>
      <c r="F27" s="55"/>
      <c r="G27" s="30"/>
      <c r="H27" s="30"/>
      <c r="I27" s="30"/>
      <c r="J27" s="30"/>
      <c r="K27" s="30"/>
      <c r="L27" s="30"/>
      <c r="M27" s="30"/>
      <c r="N27" s="30"/>
      <c r="O27" s="30"/>
      <c r="P27" s="30"/>
      <c r="Q27" s="30"/>
      <c r="R27" s="30"/>
      <c r="S27" s="30"/>
      <c r="T27" s="30"/>
      <c r="U27" s="30"/>
      <c r="V27" s="30"/>
      <c r="W27" s="30"/>
      <c r="X27" s="30"/>
      <c r="Y27" s="30"/>
      <c r="Z27" s="30"/>
    </row>
    <row r="28" customFormat="false" ht="15.75" hidden="false" customHeight="true" outlineLevel="0" collapsed="false">
      <c r="A28" s="52" t="s">
        <v>75</v>
      </c>
      <c r="B28" s="56" t="s">
        <v>100</v>
      </c>
      <c r="C28" s="57"/>
      <c r="D28" s="54" t="n">
        <f aca="false">C28*D27</f>
        <v>0</v>
      </c>
      <c r="E28" s="30" t="s">
        <v>101</v>
      </c>
      <c r="F28" s="30"/>
      <c r="G28" s="30"/>
      <c r="H28" s="30"/>
      <c r="I28" s="30"/>
      <c r="J28" s="30"/>
      <c r="K28" s="30"/>
      <c r="L28" s="30"/>
      <c r="M28" s="30"/>
      <c r="N28" s="30"/>
      <c r="O28" s="30"/>
      <c r="P28" s="30"/>
      <c r="Q28" s="30"/>
      <c r="R28" s="30"/>
      <c r="S28" s="30"/>
      <c r="T28" s="30"/>
      <c r="U28" s="30"/>
      <c r="V28" s="30"/>
      <c r="W28" s="30"/>
      <c r="X28" s="30"/>
      <c r="Y28" s="30"/>
      <c r="Z28" s="30"/>
    </row>
    <row r="29" customFormat="false" ht="15.75" hidden="false" customHeight="true" outlineLevel="0" collapsed="false">
      <c r="A29" s="52" t="s">
        <v>78</v>
      </c>
      <c r="B29" s="56" t="s">
        <v>102</v>
      </c>
      <c r="C29" s="153" t="n">
        <v>0.4</v>
      </c>
      <c r="D29" s="54" t="n">
        <f aca="false">C29*E27</f>
        <v>648.4</v>
      </c>
      <c r="E29" s="30" t="s">
        <v>103</v>
      </c>
      <c r="F29" s="30"/>
      <c r="G29" s="30"/>
      <c r="H29" s="30"/>
      <c r="I29" s="30"/>
      <c r="J29" s="30"/>
      <c r="K29" s="30"/>
      <c r="L29" s="30"/>
      <c r="M29" s="30"/>
      <c r="N29" s="30"/>
      <c r="O29" s="30"/>
      <c r="P29" s="30"/>
      <c r="Q29" s="30"/>
      <c r="R29" s="30"/>
      <c r="S29" s="30"/>
      <c r="T29" s="30"/>
      <c r="U29" s="30"/>
      <c r="V29" s="30"/>
      <c r="W29" s="30"/>
      <c r="X29" s="30"/>
      <c r="Y29" s="30"/>
      <c r="Z29" s="30"/>
    </row>
    <row r="30" customFormat="false" ht="15.75" hidden="false" customHeight="true" outlineLevel="0" collapsed="false">
      <c r="A30" s="52" t="s">
        <v>80</v>
      </c>
      <c r="B30" s="58" t="s">
        <v>104</v>
      </c>
      <c r="C30" s="154" t="n">
        <v>7</v>
      </c>
      <c r="D30" s="54" t="n">
        <f aca="false">IF(C30="",0,C30*15.2*((D27+D28)/220)*0.2)</f>
        <v>306.999173553719</v>
      </c>
      <c r="E30" s="30" t="s">
        <v>105</v>
      </c>
      <c r="F30" s="30"/>
      <c r="G30" s="30"/>
      <c r="H30" s="30"/>
      <c r="I30" s="30"/>
      <c r="J30" s="30"/>
      <c r="K30" s="30"/>
      <c r="L30" s="30"/>
      <c r="M30" s="30"/>
      <c r="N30" s="30"/>
      <c r="O30" s="30"/>
      <c r="P30" s="30"/>
      <c r="Q30" s="30"/>
      <c r="R30" s="30"/>
      <c r="S30" s="30"/>
      <c r="T30" s="30"/>
      <c r="U30" s="30"/>
      <c r="V30" s="30"/>
      <c r="W30" s="30"/>
      <c r="X30" s="30"/>
      <c r="Y30" s="30"/>
      <c r="Z30" s="30"/>
    </row>
    <row r="31" customFormat="false" ht="15.75" hidden="false" customHeight="true" outlineLevel="0" collapsed="false">
      <c r="A31" s="52" t="s">
        <v>106</v>
      </c>
      <c r="B31" s="56" t="s">
        <v>107</v>
      </c>
      <c r="C31" s="59" t="n">
        <f aca="false">IF(C30=8,"",IF(C30=7,1,""))</f>
        <v>1</v>
      </c>
      <c r="D31" s="54" t="n">
        <f aca="false">IF(C31&lt;&gt;1,0,1*15.2*(D27+D28)/220*0.2)</f>
        <v>43.8570247933884</v>
      </c>
      <c r="E31" s="30" t="s">
        <v>108</v>
      </c>
      <c r="F31" s="30"/>
      <c r="G31" s="30"/>
      <c r="H31" s="30"/>
      <c r="I31" s="30"/>
      <c r="J31" s="30"/>
      <c r="K31" s="30"/>
      <c r="L31" s="30"/>
      <c r="M31" s="30"/>
      <c r="N31" s="30"/>
      <c r="O31" s="30"/>
      <c r="P31" s="30"/>
      <c r="Q31" s="30"/>
      <c r="R31" s="30"/>
      <c r="S31" s="30"/>
      <c r="T31" s="30"/>
      <c r="U31" s="30"/>
      <c r="V31" s="30"/>
      <c r="W31" s="30"/>
      <c r="X31" s="30"/>
      <c r="Y31" s="30"/>
      <c r="Z31" s="30"/>
    </row>
    <row r="32" customFormat="false" ht="15.75" hidden="false" customHeight="true" outlineLevel="0" collapsed="false">
      <c r="A32" s="52" t="s">
        <v>109</v>
      </c>
      <c r="B32" s="60" t="s">
        <v>110</v>
      </c>
      <c r="C32" s="57"/>
      <c r="D32" s="54" t="n">
        <v>0</v>
      </c>
      <c r="E32" s="30"/>
      <c r="F32" s="30"/>
      <c r="G32" s="30"/>
      <c r="H32" s="30"/>
      <c r="I32" s="30"/>
      <c r="J32" s="30"/>
      <c r="K32" s="30"/>
      <c r="L32" s="30"/>
      <c r="M32" s="30"/>
      <c r="N32" s="30"/>
      <c r="O32" s="30"/>
      <c r="P32" s="30"/>
      <c r="Q32" s="30"/>
      <c r="R32" s="30"/>
      <c r="S32" s="30"/>
      <c r="T32" s="30"/>
      <c r="U32" s="30"/>
      <c r="V32" s="30"/>
      <c r="W32" s="30"/>
      <c r="X32" s="30"/>
      <c r="Y32" s="30"/>
      <c r="Z32" s="30"/>
    </row>
    <row r="33" customFormat="false" ht="15.75" hidden="false" customHeight="true" outlineLevel="0" collapsed="false">
      <c r="A33" s="50" t="s">
        <v>111</v>
      </c>
      <c r="B33" s="50"/>
      <c r="C33" s="50"/>
      <c r="D33" s="61" t="n">
        <f aca="false">TRUNC(SUM(D27:D32),2)</f>
        <v>4173.11</v>
      </c>
      <c r="E33" s="30"/>
      <c r="F33" s="62"/>
      <c r="G33" s="30"/>
      <c r="H33" s="30"/>
      <c r="I33" s="30"/>
      <c r="J33" s="30"/>
      <c r="K33" s="30"/>
      <c r="L33" s="30"/>
      <c r="M33" s="30"/>
      <c r="N33" s="30"/>
      <c r="O33" s="30"/>
      <c r="P33" s="30"/>
      <c r="Q33" s="30"/>
      <c r="R33" s="30"/>
      <c r="S33" s="30"/>
      <c r="T33" s="30"/>
      <c r="U33" s="30"/>
      <c r="V33" s="30"/>
      <c r="W33" s="30"/>
      <c r="X33" s="30"/>
      <c r="Y33" s="30"/>
      <c r="Z33" s="30"/>
    </row>
    <row r="34" customFormat="false" ht="10.5" hidden="false" customHeight="true" outlineLevel="0" collapsed="false">
      <c r="A34" s="63" t="s">
        <v>112</v>
      </c>
      <c r="B34" s="63"/>
      <c r="C34" s="63"/>
      <c r="D34" s="63"/>
      <c r="E34" s="30"/>
      <c r="F34" s="30"/>
      <c r="G34" s="30"/>
      <c r="H34" s="30"/>
      <c r="I34" s="30"/>
      <c r="J34" s="30"/>
      <c r="K34" s="30"/>
      <c r="L34" s="30"/>
      <c r="M34" s="30"/>
      <c r="N34" s="30"/>
      <c r="O34" s="30"/>
      <c r="P34" s="30"/>
      <c r="Q34" s="30"/>
      <c r="R34" s="30"/>
      <c r="S34" s="30"/>
      <c r="T34" s="30"/>
      <c r="U34" s="30"/>
      <c r="V34" s="30"/>
      <c r="W34" s="30"/>
      <c r="X34" s="30"/>
      <c r="Y34" s="30"/>
      <c r="Z34" s="30"/>
    </row>
    <row r="35" customFormat="false" ht="15.75" hidden="false" customHeight="true" outlineLevel="0" collapsed="false">
      <c r="A35" s="64"/>
      <c r="B35" s="64"/>
      <c r="C35" s="64"/>
      <c r="D35" s="65"/>
      <c r="E35" s="30"/>
      <c r="F35" s="30"/>
      <c r="G35" s="30"/>
      <c r="H35" s="30"/>
      <c r="I35" s="30"/>
      <c r="J35" s="30"/>
      <c r="K35" s="30"/>
      <c r="L35" s="30"/>
      <c r="M35" s="30"/>
      <c r="N35" s="30"/>
      <c r="O35" s="30"/>
      <c r="P35" s="30"/>
      <c r="Q35" s="30"/>
      <c r="R35" s="30"/>
      <c r="S35" s="30"/>
      <c r="T35" s="30"/>
      <c r="U35" s="30"/>
      <c r="V35" s="30"/>
      <c r="W35" s="30"/>
      <c r="X35" s="30"/>
      <c r="Y35" s="30"/>
      <c r="Z35" s="30"/>
    </row>
    <row r="36" customFormat="false" ht="15.75" hidden="false" customHeight="true" outlineLevel="0" collapsed="false">
      <c r="A36" s="66" t="s">
        <v>113</v>
      </c>
      <c r="B36" s="66"/>
      <c r="C36" s="66"/>
      <c r="D36" s="66"/>
      <c r="E36" s="30"/>
      <c r="F36" s="30"/>
      <c r="G36" s="30"/>
      <c r="H36" s="30"/>
      <c r="I36" s="30"/>
      <c r="J36" s="30"/>
      <c r="K36" s="30"/>
      <c r="L36" s="30"/>
      <c r="M36" s="30"/>
      <c r="N36" s="30"/>
      <c r="O36" s="30"/>
      <c r="P36" s="30"/>
      <c r="Q36" s="30"/>
      <c r="R36" s="30"/>
      <c r="S36" s="30"/>
      <c r="T36" s="30"/>
      <c r="U36" s="30"/>
      <c r="V36" s="30"/>
      <c r="W36" s="30"/>
      <c r="X36" s="30"/>
      <c r="Y36" s="30"/>
      <c r="Z36" s="30"/>
    </row>
    <row r="37" customFormat="false" ht="15.75" hidden="false" customHeight="true" outlineLevel="0" collapsed="false">
      <c r="A37" s="67"/>
      <c r="B37" s="67"/>
      <c r="C37" s="67"/>
      <c r="D37" s="67"/>
      <c r="E37" s="30"/>
      <c r="F37" s="30"/>
      <c r="G37" s="30"/>
      <c r="H37" s="30"/>
      <c r="I37" s="30"/>
      <c r="J37" s="30"/>
      <c r="K37" s="30"/>
      <c r="L37" s="30"/>
      <c r="M37" s="30"/>
      <c r="N37" s="30"/>
      <c r="O37" s="30"/>
      <c r="P37" s="30"/>
      <c r="Q37" s="30"/>
      <c r="R37" s="30"/>
      <c r="S37" s="30"/>
      <c r="T37" s="30"/>
      <c r="U37" s="30"/>
      <c r="V37" s="30"/>
      <c r="W37" s="30"/>
      <c r="X37" s="30"/>
      <c r="Y37" s="30"/>
      <c r="Z37" s="30"/>
    </row>
    <row r="38" customFormat="false" ht="15.75" hidden="false" customHeight="true" outlineLevel="0" collapsed="false">
      <c r="A38" s="45" t="s">
        <v>114</v>
      </c>
      <c r="B38" s="50" t="s">
        <v>115</v>
      </c>
      <c r="C38" s="45" t="s">
        <v>96</v>
      </c>
      <c r="D38" s="45" t="s">
        <v>97</v>
      </c>
      <c r="E38" s="30"/>
      <c r="F38" s="30"/>
      <c r="G38" s="30"/>
      <c r="H38" s="30"/>
      <c r="I38" s="30"/>
      <c r="J38" s="30"/>
      <c r="K38" s="30"/>
      <c r="L38" s="30"/>
      <c r="M38" s="30"/>
      <c r="N38" s="30"/>
      <c r="O38" s="30"/>
      <c r="P38" s="30"/>
      <c r="Q38" s="30"/>
      <c r="R38" s="30"/>
      <c r="S38" s="30"/>
      <c r="T38" s="30"/>
      <c r="U38" s="30"/>
      <c r="V38" s="30"/>
      <c r="W38" s="30"/>
      <c r="X38" s="30"/>
      <c r="Y38" s="30"/>
      <c r="Z38" s="30"/>
    </row>
    <row r="39" customFormat="false" ht="15.75" hidden="false" customHeight="true" outlineLevel="0" collapsed="false">
      <c r="A39" s="52" t="s">
        <v>73</v>
      </c>
      <c r="B39" s="32" t="s">
        <v>116</v>
      </c>
      <c r="C39" s="68" t="n">
        <f aca="false">1/12</f>
        <v>0.0833333333333333</v>
      </c>
      <c r="D39" s="69" t="n">
        <f aca="false">$D$33*C39</f>
        <v>347.759166666667</v>
      </c>
      <c r="E39" s="70" t="s">
        <v>117</v>
      </c>
      <c r="F39" s="30"/>
      <c r="G39" s="30"/>
      <c r="H39" s="30"/>
      <c r="I39" s="30"/>
      <c r="J39" s="30"/>
      <c r="K39" s="30"/>
      <c r="L39" s="30"/>
      <c r="M39" s="30"/>
      <c r="N39" s="30"/>
      <c r="O39" s="30"/>
      <c r="P39" s="30"/>
      <c r="Q39" s="30"/>
      <c r="R39" s="30"/>
      <c r="S39" s="30"/>
      <c r="T39" s="30"/>
      <c r="U39" s="30"/>
      <c r="V39" s="30"/>
      <c r="W39" s="30"/>
      <c r="X39" s="30"/>
      <c r="Y39" s="30"/>
      <c r="Z39" s="30"/>
    </row>
    <row r="40" customFormat="false" ht="15.75" hidden="false" customHeight="true" outlineLevel="0" collapsed="false">
      <c r="A40" s="52" t="s">
        <v>75</v>
      </c>
      <c r="B40" s="32" t="s">
        <v>118</v>
      </c>
      <c r="C40" s="71" t="n">
        <f aca="false">(5/55)/3</f>
        <v>0.0303030303030303</v>
      </c>
      <c r="D40" s="69" t="n">
        <f aca="false">$D$33*C40</f>
        <v>126.457878787879</v>
      </c>
      <c r="E40" s="30"/>
      <c r="F40" s="70"/>
      <c r="G40" s="72"/>
      <c r="H40" s="30"/>
      <c r="I40" s="30"/>
      <c r="J40" s="30"/>
      <c r="K40" s="73"/>
      <c r="L40" s="30"/>
      <c r="M40" s="30"/>
      <c r="N40" s="30"/>
      <c r="O40" s="30"/>
      <c r="P40" s="30"/>
      <c r="Q40" s="30"/>
      <c r="R40" s="30"/>
      <c r="S40" s="30"/>
      <c r="T40" s="30"/>
      <c r="U40" s="30"/>
      <c r="V40" s="30"/>
      <c r="W40" s="30"/>
      <c r="X40" s="30"/>
      <c r="Y40" s="30"/>
      <c r="Z40" s="30"/>
    </row>
    <row r="41" customFormat="false" ht="15.75" hidden="false" customHeight="true" outlineLevel="0" collapsed="false">
      <c r="A41" s="74" t="s">
        <v>119</v>
      </c>
      <c r="B41" s="74"/>
      <c r="C41" s="75"/>
      <c r="D41" s="76" t="n">
        <f aca="false">SUM(D39:D40)</f>
        <v>474.217045454545</v>
      </c>
      <c r="E41" s="30"/>
      <c r="F41" s="70"/>
      <c r="G41" s="30"/>
      <c r="H41" s="30"/>
      <c r="I41" s="30"/>
      <c r="J41" s="30"/>
      <c r="K41" s="77"/>
      <c r="L41" s="30"/>
      <c r="M41" s="30"/>
      <c r="N41" s="30"/>
      <c r="O41" s="30"/>
      <c r="P41" s="30"/>
      <c r="Q41" s="30"/>
      <c r="R41" s="30"/>
      <c r="S41" s="30"/>
      <c r="T41" s="30"/>
      <c r="U41" s="30"/>
      <c r="V41" s="30"/>
      <c r="W41" s="30"/>
      <c r="X41" s="30"/>
      <c r="Y41" s="30"/>
      <c r="Z41" s="30"/>
    </row>
    <row r="42" customFormat="false" ht="15.75" hidden="false" customHeight="true" outlineLevel="0" collapsed="false">
      <c r="A42" s="52" t="s">
        <v>78</v>
      </c>
      <c r="B42" s="56" t="s">
        <v>120</v>
      </c>
      <c r="C42" s="68" t="n">
        <f aca="false">C58</f>
        <v>0.408</v>
      </c>
      <c r="D42" s="78" t="n">
        <f aca="false">D41*C42</f>
        <v>193.480554545455</v>
      </c>
      <c r="E42" s="79" t="s">
        <v>121</v>
      </c>
      <c r="F42" s="70"/>
      <c r="G42" s="80"/>
      <c r="H42" s="30"/>
      <c r="I42" s="30"/>
      <c r="J42" s="30"/>
      <c r="K42" s="70"/>
      <c r="L42" s="30"/>
      <c r="M42" s="30"/>
      <c r="N42" s="30"/>
      <c r="O42" s="30"/>
      <c r="P42" s="30"/>
      <c r="Q42" s="30"/>
      <c r="R42" s="30"/>
      <c r="S42" s="30"/>
      <c r="T42" s="30"/>
      <c r="U42" s="30"/>
      <c r="V42" s="30"/>
      <c r="W42" s="30"/>
      <c r="X42" s="30"/>
      <c r="Y42" s="30"/>
      <c r="Z42" s="30"/>
    </row>
    <row r="43" customFormat="false" ht="15.75" hidden="false" customHeight="true" outlineLevel="0" collapsed="false">
      <c r="A43" s="50" t="s">
        <v>47</v>
      </c>
      <c r="B43" s="50"/>
      <c r="C43" s="50"/>
      <c r="D43" s="81" t="n">
        <f aca="false">TRUNC(SUM(D41:D42),2)</f>
        <v>667.69</v>
      </c>
      <c r="E43" s="30"/>
      <c r="F43" s="30"/>
      <c r="G43" s="30"/>
      <c r="H43" s="30"/>
      <c r="I43" s="30"/>
      <c r="J43" s="30"/>
      <c r="K43" s="30"/>
      <c r="L43" s="30"/>
      <c r="M43" s="30"/>
      <c r="N43" s="30"/>
      <c r="O43" s="30"/>
      <c r="P43" s="30"/>
      <c r="Q43" s="30"/>
      <c r="R43" s="30"/>
      <c r="S43" s="30"/>
      <c r="T43" s="30"/>
      <c r="U43" s="30"/>
      <c r="V43" s="30"/>
      <c r="W43" s="30"/>
      <c r="X43" s="30"/>
      <c r="Y43" s="30"/>
      <c r="Z43" s="30"/>
    </row>
    <row r="44" customFormat="false" ht="24.75" hidden="false" customHeight="true" outlineLevel="0" collapsed="false">
      <c r="A44" s="82" t="s">
        <v>122</v>
      </c>
      <c r="B44" s="82"/>
      <c r="C44" s="82"/>
      <c r="D44" s="82"/>
      <c r="E44" s="30"/>
      <c r="F44" s="30"/>
      <c r="G44" s="30"/>
      <c r="H44" s="30"/>
      <c r="I44" s="30"/>
      <c r="J44" s="30"/>
      <c r="K44" s="30"/>
      <c r="L44" s="30"/>
      <c r="M44" s="30"/>
      <c r="N44" s="30"/>
      <c r="O44" s="30"/>
      <c r="P44" s="30"/>
      <c r="Q44" s="30"/>
      <c r="R44" s="30"/>
      <c r="S44" s="30"/>
      <c r="T44" s="30"/>
      <c r="U44" s="30"/>
      <c r="V44" s="30"/>
      <c r="W44" s="30"/>
      <c r="X44" s="30"/>
      <c r="Y44" s="30"/>
      <c r="Z44" s="30"/>
    </row>
    <row r="45" customFormat="false" ht="24.75" hidden="false" customHeight="true" outlineLevel="0" collapsed="false">
      <c r="A45" s="83" t="s">
        <v>123</v>
      </c>
      <c r="B45" s="83"/>
      <c r="C45" s="83"/>
      <c r="D45" s="83"/>
      <c r="E45" s="30"/>
      <c r="F45" s="30"/>
      <c r="G45" s="30"/>
      <c r="H45" s="30"/>
      <c r="I45" s="30"/>
      <c r="J45" s="30"/>
      <c r="K45" s="30"/>
      <c r="L45" s="30"/>
      <c r="M45" s="30"/>
      <c r="N45" s="30"/>
      <c r="O45" s="30"/>
      <c r="P45" s="30"/>
      <c r="Q45" s="30"/>
      <c r="R45" s="30"/>
      <c r="S45" s="30"/>
      <c r="T45" s="30"/>
      <c r="U45" s="30"/>
      <c r="V45" s="30"/>
      <c r="W45" s="30"/>
      <c r="X45" s="30"/>
      <c r="Y45" s="30"/>
      <c r="Z45" s="30"/>
    </row>
    <row r="46" customFormat="false" ht="35.25" hidden="false" customHeight="true" outlineLevel="0" collapsed="false">
      <c r="A46" s="83" t="s">
        <v>124</v>
      </c>
      <c r="B46" s="83"/>
      <c r="C46" s="83"/>
      <c r="D46" s="83"/>
      <c r="E46" s="30"/>
      <c r="F46" s="30"/>
      <c r="G46" s="30"/>
      <c r="H46" s="30"/>
      <c r="I46" s="30"/>
      <c r="J46" s="30"/>
      <c r="K46" s="30"/>
      <c r="L46" s="30"/>
      <c r="M46" s="30"/>
      <c r="N46" s="30"/>
      <c r="O46" s="30"/>
      <c r="P46" s="30"/>
      <c r="Q46" s="30"/>
      <c r="R46" s="30"/>
      <c r="S46" s="30"/>
      <c r="T46" s="30"/>
      <c r="U46" s="30"/>
      <c r="V46" s="30"/>
      <c r="W46" s="30"/>
      <c r="X46" s="30"/>
      <c r="Y46" s="30"/>
      <c r="Z46" s="30"/>
    </row>
    <row r="47" customFormat="false" ht="15.75" hidden="false" customHeight="true" outlineLevel="0" collapsed="false">
      <c r="A47" s="84"/>
      <c r="B47" s="84"/>
      <c r="C47" s="84"/>
      <c r="D47" s="84"/>
      <c r="E47" s="30"/>
      <c r="F47" s="30"/>
      <c r="G47" s="30"/>
      <c r="H47" s="30"/>
      <c r="I47" s="30"/>
      <c r="J47" s="30"/>
      <c r="K47" s="30"/>
      <c r="L47" s="30"/>
      <c r="M47" s="30"/>
      <c r="N47" s="30"/>
      <c r="O47" s="30"/>
      <c r="P47" s="30"/>
      <c r="Q47" s="30"/>
      <c r="R47" s="30"/>
      <c r="S47" s="30"/>
      <c r="T47" s="30"/>
      <c r="U47" s="30"/>
      <c r="V47" s="30"/>
      <c r="W47" s="30"/>
      <c r="X47" s="30"/>
      <c r="Y47" s="30"/>
      <c r="Z47" s="30"/>
    </row>
    <row r="48" customFormat="false" ht="29.25" hidden="false" customHeight="true" outlineLevel="0" collapsed="false">
      <c r="A48" s="85" t="s">
        <v>125</v>
      </c>
      <c r="B48" s="86" t="s">
        <v>126</v>
      </c>
      <c r="C48" s="87" t="s">
        <v>96</v>
      </c>
      <c r="D48" s="87" t="s">
        <v>97</v>
      </c>
      <c r="E48" s="30"/>
      <c r="F48" s="30"/>
      <c r="G48" s="30"/>
      <c r="H48" s="30"/>
      <c r="I48" s="30"/>
      <c r="J48" s="30"/>
      <c r="K48" s="30"/>
      <c r="L48" s="30"/>
      <c r="M48" s="30"/>
      <c r="N48" s="30"/>
      <c r="O48" s="30"/>
      <c r="P48" s="30"/>
      <c r="Q48" s="30"/>
      <c r="R48" s="30"/>
      <c r="S48" s="30"/>
      <c r="T48" s="30"/>
      <c r="U48" s="30"/>
      <c r="V48" s="30"/>
      <c r="W48" s="30"/>
      <c r="X48" s="30"/>
      <c r="Y48" s="30"/>
      <c r="Z48" s="30"/>
    </row>
    <row r="49" customFormat="false" ht="15.75" hidden="false" customHeight="true" outlineLevel="0" collapsed="false">
      <c r="A49" s="52" t="s">
        <v>73</v>
      </c>
      <c r="B49" s="32" t="s">
        <v>127</v>
      </c>
      <c r="C49" s="57" t="n">
        <v>0.2</v>
      </c>
      <c r="D49" s="54" t="n">
        <f aca="false">$D$33*C49</f>
        <v>834.622</v>
      </c>
      <c r="E49" s="30"/>
      <c r="F49" s="30"/>
      <c r="G49" s="30"/>
      <c r="H49" s="30"/>
      <c r="I49" s="30"/>
      <c r="J49" s="30"/>
      <c r="K49" s="30"/>
      <c r="L49" s="30"/>
      <c r="M49" s="30"/>
      <c r="N49" s="30"/>
      <c r="O49" s="30"/>
      <c r="P49" s="30"/>
      <c r="Q49" s="30"/>
      <c r="R49" s="30"/>
      <c r="S49" s="30"/>
      <c r="T49" s="30"/>
      <c r="U49" s="30"/>
      <c r="V49" s="30"/>
      <c r="W49" s="30"/>
      <c r="X49" s="30"/>
      <c r="Y49" s="30"/>
      <c r="Z49" s="30"/>
    </row>
    <row r="50" customFormat="false" ht="15.75" hidden="false" customHeight="true" outlineLevel="0" collapsed="false">
      <c r="A50" s="52" t="s">
        <v>75</v>
      </c>
      <c r="B50" s="32" t="s">
        <v>128</v>
      </c>
      <c r="C50" s="57" t="n">
        <v>0.025</v>
      </c>
      <c r="D50" s="54" t="n">
        <f aca="false">$D$33*C50</f>
        <v>104.32775</v>
      </c>
      <c r="E50" s="30"/>
      <c r="F50" s="30"/>
      <c r="G50" s="30"/>
      <c r="H50" s="30"/>
      <c r="I50" s="30"/>
      <c r="J50" s="30"/>
      <c r="K50" s="30"/>
      <c r="L50" s="30"/>
      <c r="M50" s="30"/>
      <c r="N50" s="30"/>
      <c r="O50" s="30"/>
      <c r="P50" s="30"/>
      <c r="Q50" s="30"/>
      <c r="R50" s="30"/>
      <c r="S50" s="30"/>
      <c r="T50" s="30"/>
      <c r="U50" s="30"/>
      <c r="V50" s="30"/>
      <c r="W50" s="30"/>
      <c r="X50" s="30"/>
      <c r="Y50" s="30"/>
      <c r="Z50" s="30"/>
    </row>
    <row r="51" customFormat="false" ht="15.75" hidden="false" customHeight="true" outlineLevel="0" collapsed="false">
      <c r="A51" s="52" t="s">
        <v>78</v>
      </c>
      <c r="B51" s="60" t="s">
        <v>129</v>
      </c>
      <c r="C51" s="57" t="n">
        <v>0.06</v>
      </c>
      <c r="D51" s="54" t="n">
        <f aca="false">$D$33*C51</f>
        <v>250.3866</v>
      </c>
      <c r="E51" s="30"/>
      <c r="F51" s="30"/>
      <c r="G51" s="30"/>
      <c r="H51" s="30"/>
      <c r="I51" s="30"/>
      <c r="J51" s="30"/>
      <c r="K51" s="30"/>
      <c r="L51" s="30"/>
      <c r="M51" s="30"/>
      <c r="N51" s="30"/>
      <c r="O51" s="30"/>
      <c r="P51" s="30"/>
      <c r="Q51" s="30"/>
      <c r="R51" s="30"/>
      <c r="S51" s="30"/>
      <c r="T51" s="30"/>
      <c r="U51" s="30"/>
      <c r="V51" s="30"/>
      <c r="W51" s="30"/>
      <c r="X51" s="30"/>
      <c r="Y51" s="30"/>
      <c r="Z51" s="30"/>
    </row>
    <row r="52" customFormat="false" ht="15.75" hidden="false" customHeight="true" outlineLevel="0" collapsed="false">
      <c r="A52" s="52" t="s">
        <v>80</v>
      </c>
      <c r="B52" s="32" t="s">
        <v>130</v>
      </c>
      <c r="C52" s="57" t="n">
        <v>0.015</v>
      </c>
      <c r="D52" s="54" t="n">
        <f aca="false">$D$33*C52</f>
        <v>62.59665</v>
      </c>
      <c r="E52" s="30"/>
      <c r="F52" s="30"/>
      <c r="G52" s="30"/>
      <c r="H52" s="30"/>
      <c r="I52" s="30"/>
      <c r="J52" s="30"/>
      <c r="K52" s="30"/>
      <c r="L52" s="30"/>
      <c r="M52" s="30"/>
      <c r="N52" s="30"/>
      <c r="O52" s="30"/>
      <c r="P52" s="30"/>
      <c r="Q52" s="30"/>
      <c r="R52" s="30"/>
      <c r="S52" s="30"/>
      <c r="T52" s="30"/>
      <c r="U52" s="30"/>
      <c r="V52" s="30"/>
      <c r="W52" s="30"/>
      <c r="X52" s="30"/>
      <c r="Y52" s="30"/>
      <c r="Z52" s="30"/>
    </row>
    <row r="53" customFormat="false" ht="15.75" hidden="false" customHeight="true" outlineLevel="0" collapsed="false">
      <c r="A53" s="52" t="s">
        <v>106</v>
      </c>
      <c r="B53" s="32" t="s">
        <v>131</v>
      </c>
      <c r="C53" s="57" t="n">
        <v>0.01</v>
      </c>
      <c r="D53" s="54" t="n">
        <f aca="false">$D$33*C53</f>
        <v>41.7311</v>
      </c>
      <c r="E53" s="30"/>
      <c r="F53" s="30"/>
      <c r="G53" s="30"/>
      <c r="H53" s="30"/>
      <c r="I53" s="30"/>
      <c r="J53" s="30"/>
      <c r="K53" s="30"/>
      <c r="L53" s="30"/>
      <c r="M53" s="30"/>
      <c r="N53" s="30"/>
      <c r="O53" s="30"/>
      <c r="P53" s="30"/>
      <c r="Q53" s="30"/>
      <c r="R53" s="30"/>
      <c r="S53" s="30"/>
      <c r="T53" s="30"/>
      <c r="U53" s="30"/>
      <c r="V53" s="30"/>
      <c r="W53" s="30"/>
      <c r="X53" s="30"/>
      <c r="Y53" s="30"/>
      <c r="Z53" s="30"/>
    </row>
    <row r="54" customFormat="false" ht="15.75" hidden="false" customHeight="true" outlineLevel="0" collapsed="false">
      <c r="A54" s="52" t="s">
        <v>109</v>
      </c>
      <c r="B54" s="32" t="s">
        <v>132</v>
      </c>
      <c r="C54" s="57" t="n">
        <v>0.006</v>
      </c>
      <c r="D54" s="54" t="n">
        <f aca="false">$D$33*C54</f>
        <v>25.03866</v>
      </c>
      <c r="E54" s="30"/>
      <c r="F54" s="30"/>
      <c r="G54" s="30"/>
      <c r="H54" s="30"/>
      <c r="I54" s="30"/>
      <c r="J54" s="30"/>
      <c r="K54" s="30"/>
      <c r="L54" s="30"/>
      <c r="M54" s="30"/>
      <c r="N54" s="30"/>
      <c r="O54" s="30"/>
      <c r="P54" s="30"/>
      <c r="Q54" s="30"/>
      <c r="R54" s="30"/>
      <c r="S54" s="30"/>
      <c r="T54" s="30"/>
      <c r="U54" s="30"/>
      <c r="V54" s="30"/>
      <c r="W54" s="30"/>
      <c r="X54" s="30"/>
      <c r="Y54" s="30"/>
      <c r="Z54" s="30"/>
    </row>
    <row r="55" customFormat="false" ht="15.75" hidden="false" customHeight="true" outlineLevel="0" collapsed="false">
      <c r="A55" s="52" t="s">
        <v>133</v>
      </c>
      <c r="B55" s="32" t="s">
        <v>134</v>
      </c>
      <c r="C55" s="57" t="n">
        <v>0.002</v>
      </c>
      <c r="D55" s="54" t="n">
        <f aca="false">$D$33*C55</f>
        <v>8.34622</v>
      </c>
      <c r="E55" s="30"/>
      <c r="F55" s="30"/>
      <c r="G55" s="30"/>
      <c r="H55" s="30"/>
      <c r="I55" s="30"/>
      <c r="J55" s="30"/>
      <c r="K55" s="30"/>
      <c r="L55" s="30"/>
      <c r="M55" s="30"/>
      <c r="N55" s="30"/>
      <c r="O55" s="30"/>
      <c r="P55" s="30"/>
      <c r="Q55" s="30"/>
      <c r="R55" s="30"/>
      <c r="S55" s="30"/>
      <c r="T55" s="30"/>
      <c r="U55" s="30"/>
      <c r="V55" s="30"/>
      <c r="W55" s="30"/>
      <c r="X55" s="30"/>
      <c r="Y55" s="30"/>
      <c r="Z55" s="30"/>
    </row>
    <row r="56" customFormat="false" ht="15.75" hidden="false" customHeight="true" outlineLevel="0" collapsed="false">
      <c r="A56" s="52" t="s">
        <v>135</v>
      </c>
      <c r="B56" s="32" t="s">
        <v>136</v>
      </c>
      <c r="C56" s="57" t="n">
        <v>0.08</v>
      </c>
      <c r="D56" s="54" t="n">
        <f aca="false">$D$33*C56</f>
        <v>333.8488</v>
      </c>
      <c r="E56" s="30"/>
      <c r="F56" s="30"/>
      <c r="G56" s="30"/>
      <c r="H56" s="30"/>
      <c r="I56" s="30"/>
      <c r="J56" s="30"/>
      <c r="K56" s="30"/>
      <c r="L56" s="30"/>
      <c r="M56" s="30"/>
      <c r="N56" s="30"/>
      <c r="O56" s="30"/>
      <c r="P56" s="30"/>
      <c r="Q56" s="30"/>
      <c r="R56" s="30"/>
      <c r="S56" s="30"/>
      <c r="T56" s="30"/>
      <c r="U56" s="30"/>
      <c r="V56" s="30"/>
      <c r="W56" s="30"/>
      <c r="X56" s="30"/>
      <c r="Y56" s="30"/>
      <c r="Z56" s="30"/>
    </row>
    <row r="57" customFormat="false" ht="15.75" hidden="false" customHeight="true" outlineLevel="0" collapsed="false">
      <c r="A57" s="52" t="s">
        <v>137</v>
      </c>
      <c r="B57" s="88" t="s">
        <v>138</v>
      </c>
      <c r="C57" s="89" t="n">
        <v>0.01</v>
      </c>
      <c r="D57" s="90" t="n">
        <f aca="false">$D$33*C57</f>
        <v>41.7311</v>
      </c>
      <c r="E57" s="30"/>
      <c r="F57" s="30"/>
      <c r="G57" s="30"/>
      <c r="H57" s="30"/>
      <c r="I57" s="30"/>
      <c r="J57" s="30"/>
      <c r="K57" s="30"/>
      <c r="L57" s="30"/>
      <c r="M57" s="30"/>
      <c r="N57" s="30"/>
      <c r="O57" s="30"/>
      <c r="P57" s="30"/>
      <c r="Q57" s="30"/>
      <c r="R57" s="30"/>
      <c r="S57" s="30"/>
      <c r="T57" s="30"/>
      <c r="U57" s="30"/>
      <c r="V57" s="30"/>
      <c r="W57" s="30"/>
      <c r="X57" s="30"/>
      <c r="Y57" s="30"/>
      <c r="Z57" s="30"/>
    </row>
    <row r="58" customFormat="false" ht="13.5" hidden="false" customHeight="true" outlineLevel="0" collapsed="false">
      <c r="A58" s="50" t="s">
        <v>47</v>
      </c>
      <c r="B58" s="50"/>
      <c r="C58" s="91" t="n">
        <f aca="false">SUM(C49:C57)</f>
        <v>0.408</v>
      </c>
      <c r="D58" s="61" t="n">
        <f aca="false">TRUNC(SUM(D49:D57),2)</f>
        <v>1702.62</v>
      </c>
      <c r="E58" s="30"/>
      <c r="F58" s="30"/>
      <c r="G58" s="30"/>
      <c r="H58" s="30"/>
      <c r="I58" s="30"/>
      <c r="J58" s="30"/>
      <c r="K58" s="30"/>
      <c r="L58" s="30"/>
      <c r="M58" s="30"/>
      <c r="N58" s="30"/>
      <c r="O58" s="30"/>
      <c r="P58" s="30"/>
      <c r="Q58" s="30"/>
      <c r="R58" s="30"/>
      <c r="S58" s="30"/>
      <c r="T58" s="30"/>
      <c r="U58" s="30"/>
      <c r="V58" s="30"/>
      <c r="W58" s="30"/>
      <c r="X58" s="30"/>
      <c r="Y58" s="30"/>
      <c r="Z58" s="30"/>
    </row>
    <row r="59" customFormat="false" ht="11.25" hidden="false" customHeight="true" outlineLevel="0" collapsed="false">
      <c r="A59" s="63" t="s">
        <v>139</v>
      </c>
      <c r="B59" s="63"/>
      <c r="C59" s="63"/>
      <c r="D59" s="63"/>
      <c r="E59" s="30"/>
      <c r="F59" s="30"/>
      <c r="G59" s="30"/>
      <c r="H59" s="30"/>
      <c r="I59" s="30"/>
      <c r="J59" s="30"/>
      <c r="K59" s="30"/>
      <c r="L59" s="30"/>
      <c r="M59" s="30"/>
      <c r="N59" s="30"/>
      <c r="O59" s="30"/>
      <c r="P59" s="30"/>
      <c r="Q59" s="30"/>
      <c r="R59" s="30"/>
      <c r="S59" s="30"/>
      <c r="T59" s="30"/>
      <c r="U59" s="30"/>
      <c r="V59" s="30"/>
      <c r="W59" s="30"/>
      <c r="X59" s="30"/>
      <c r="Y59" s="30"/>
      <c r="Z59" s="30"/>
    </row>
    <row r="60" customFormat="false" ht="12.75" hidden="false" customHeight="true" outlineLevel="0" collapsed="false">
      <c r="A60" s="63" t="s">
        <v>140</v>
      </c>
      <c r="B60" s="63"/>
      <c r="C60" s="63"/>
      <c r="D60" s="63"/>
      <c r="E60" s="30"/>
      <c r="F60" s="30"/>
      <c r="G60" s="30"/>
      <c r="H60" s="30"/>
      <c r="I60" s="30"/>
      <c r="J60" s="30"/>
      <c r="K60" s="30"/>
      <c r="L60" s="30"/>
      <c r="M60" s="30"/>
      <c r="N60" s="30"/>
      <c r="O60" s="30"/>
      <c r="P60" s="30"/>
      <c r="Q60" s="30"/>
      <c r="R60" s="30"/>
      <c r="S60" s="30"/>
      <c r="T60" s="30"/>
      <c r="U60" s="30"/>
      <c r="V60" s="30"/>
      <c r="W60" s="30"/>
      <c r="X60" s="30"/>
      <c r="Y60" s="30"/>
      <c r="Z60" s="30"/>
    </row>
    <row r="61" customFormat="false" ht="15.75" hidden="false" customHeight="true" outlineLevel="0" collapsed="false">
      <c r="A61" s="63" t="s">
        <v>141</v>
      </c>
      <c r="B61" s="63"/>
      <c r="C61" s="63"/>
      <c r="D61" s="63"/>
      <c r="E61" s="30"/>
      <c r="F61" s="30"/>
      <c r="G61" s="30"/>
      <c r="H61" s="30"/>
      <c r="I61" s="30"/>
      <c r="J61" s="30"/>
      <c r="K61" s="30"/>
      <c r="L61" s="30"/>
      <c r="M61" s="30"/>
      <c r="N61" s="30"/>
      <c r="O61" s="30"/>
      <c r="P61" s="30"/>
      <c r="Q61" s="30"/>
      <c r="R61" s="30"/>
      <c r="S61" s="30"/>
      <c r="T61" s="30"/>
      <c r="U61" s="30"/>
      <c r="V61" s="30"/>
      <c r="W61" s="30"/>
      <c r="X61" s="30"/>
      <c r="Y61" s="30"/>
      <c r="Z61" s="30"/>
    </row>
    <row r="62" customFormat="false" ht="15.75" hidden="false" customHeight="true" outlineLevel="0" collapsed="false">
      <c r="A62" s="84"/>
      <c r="B62" s="84"/>
      <c r="C62" s="84"/>
      <c r="D62" s="84"/>
      <c r="E62" s="30"/>
      <c r="F62" s="30"/>
      <c r="G62" s="30"/>
      <c r="H62" s="30"/>
      <c r="I62" s="30"/>
      <c r="J62" s="30"/>
      <c r="K62" s="30"/>
      <c r="L62" s="30"/>
      <c r="M62" s="30"/>
      <c r="N62" s="30"/>
      <c r="O62" s="30"/>
      <c r="P62" s="30"/>
      <c r="Q62" s="30"/>
      <c r="R62" s="30"/>
      <c r="S62" s="30"/>
      <c r="T62" s="30"/>
      <c r="U62" s="30"/>
      <c r="V62" s="30"/>
      <c r="W62" s="30"/>
      <c r="X62" s="30"/>
      <c r="Y62" s="30"/>
      <c r="Z62" s="30"/>
    </row>
    <row r="63" customFormat="false" ht="15.75" hidden="false" customHeight="true" outlineLevel="0" collapsed="false">
      <c r="A63" s="92" t="s">
        <v>142</v>
      </c>
      <c r="B63" s="50" t="s">
        <v>143</v>
      </c>
      <c r="C63" s="91" t="s">
        <v>144</v>
      </c>
      <c r="D63" s="45" t="s">
        <v>97</v>
      </c>
      <c r="E63" s="30"/>
      <c r="F63" s="30"/>
      <c r="G63" s="30"/>
      <c r="H63" s="30"/>
      <c r="I63" s="30"/>
      <c r="J63" s="30"/>
      <c r="K63" s="30"/>
      <c r="L63" s="30"/>
      <c r="M63" s="30"/>
      <c r="N63" s="30"/>
      <c r="O63" s="30"/>
      <c r="P63" s="30"/>
      <c r="Q63" s="30"/>
      <c r="R63" s="30"/>
      <c r="S63" s="30"/>
      <c r="T63" s="30"/>
      <c r="U63" s="30"/>
      <c r="V63" s="30"/>
      <c r="W63" s="30"/>
      <c r="X63" s="30"/>
      <c r="Y63" s="30"/>
      <c r="Z63" s="30"/>
    </row>
    <row r="64" customFormat="false" ht="15.75" hidden="false" customHeight="true" outlineLevel="0" collapsed="false">
      <c r="A64" s="52" t="s">
        <v>73</v>
      </c>
      <c r="B64" s="53" t="s">
        <v>145</v>
      </c>
      <c r="C64" s="93" t="n">
        <v>6.5</v>
      </c>
      <c r="D64" s="54" t="n">
        <f aca="false">IF((C64*2*23)-(0.06*D27)&lt;0,0,(C64*2*23)-(0.06*D27))</f>
        <v>108.568181818182</v>
      </c>
      <c r="E64" s="30" t="s">
        <v>146</v>
      </c>
      <c r="F64" s="30"/>
      <c r="G64" s="30"/>
      <c r="H64" s="30"/>
      <c r="I64" s="30"/>
      <c r="J64" s="30"/>
      <c r="K64" s="30"/>
      <c r="L64" s="30"/>
      <c r="M64" s="30"/>
      <c r="N64" s="30"/>
      <c r="O64" s="30"/>
      <c r="P64" s="30"/>
      <c r="Q64" s="30"/>
      <c r="R64" s="30"/>
      <c r="S64" s="30"/>
      <c r="T64" s="30"/>
      <c r="U64" s="30"/>
      <c r="V64" s="30"/>
      <c r="W64" s="30"/>
      <c r="X64" s="30"/>
      <c r="Y64" s="30"/>
      <c r="Z64" s="30"/>
    </row>
    <row r="65" customFormat="false" ht="15.75" hidden="false" customHeight="true" outlineLevel="0" collapsed="false">
      <c r="A65" s="52" t="s">
        <v>75</v>
      </c>
      <c r="B65" s="94" t="s">
        <v>147</v>
      </c>
      <c r="C65" s="93" t="n">
        <v>13.0434782608696</v>
      </c>
      <c r="D65" s="54" t="n">
        <f aca="false">C65*23*(100%-0%)</f>
        <v>300</v>
      </c>
      <c r="E65" s="30" t="s">
        <v>148</v>
      </c>
      <c r="F65" s="30"/>
      <c r="G65" s="30"/>
      <c r="H65" s="30"/>
      <c r="I65" s="30"/>
      <c r="J65" s="30"/>
      <c r="K65" s="30"/>
      <c r="L65" s="30"/>
      <c r="M65" s="30"/>
      <c r="N65" s="30"/>
      <c r="O65" s="30"/>
      <c r="P65" s="30"/>
      <c r="Q65" s="30"/>
      <c r="R65" s="30"/>
      <c r="S65" s="30"/>
      <c r="T65" s="30"/>
      <c r="U65" s="30"/>
      <c r="V65" s="30"/>
      <c r="W65" s="30"/>
      <c r="X65" s="30"/>
      <c r="Y65" s="30"/>
      <c r="Z65" s="30"/>
    </row>
    <row r="66" customFormat="false" ht="15.75" hidden="false" customHeight="true" outlineLevel="0" collapsed="false">
      <c r="A66" s="95" t="s">
        <v>80</v>
      </c>
      <c r="B66" s="94" t="s">
        <v>149</v>
      </c>
      <c r="C66" s="33"/>
      <c r="D66" s="54"/>
      <c r="E66" s="30"/>
      <c r="F66" s="30"/>
      <c r="G66" s="30"/>
      <c r="H66" s="30"/>
      <c r="I66" s="30"/>
      <c r="J66" s="30"/>
      <c r="K66" s="30"/>
      <c r="L66" s="30"/>
      <c r="M66" s="30"/>
      <c r="N66" s="30"/>
      <c r="O66" s="30"/>
      <c r="P66" s="30"/>
      <c r="Q66" s="30"/>
      <c r="R66" s="30"/>
      <c r="S66" s="30"/>
      <c r="T66" s="30"/>
      <c r="U66" s="30"/>
      <c r="V66" s="30"/>
      <c r="W66" s="30"/>
      <c r="X66" s="30"/>
      <c r="Y66" s="30"/>
      <c r="Z66" s="30"/>
    </row>
    <row r="67" customFormat="false" ht="15.75" hidden="false" customHeight="true" outlineLevel="0" collapsed="false">
      <c r="A67" s="50" t="s">
        <v>47</v>
      </c>
      <c r="B67" s="50"/>
      <c r="C67" s="50"/>
      <c r="D67" s="61" t="n">
        <f aca="false">TRUNC(SUM(D64:D66),2)</f>
        <v>408.56</v>
      </c>
      <c r="E67" s="30"/>
      <c r="F67" s="30"/>
      <c r="G67" s="30"/>
      <c r="H67" s="30"/>
      <c r="I67" s="30"/>
      <c r="J67" s="30"/>
      <c r="K67" s="30"/>
      <c r="L67" s="30"/>
      <c r="M67" s="30"/>
      <c r="N67" s="30"/>
      <c r="O67" s="30"/>
      <c r="P67" s="30"/>
      <c r="Q67" s="30"/>
      <c r="R67" s="30"/>
      <c r="S67" s="30"/>
      <c r="T67" s="30"/>
      <c r="U67" s="30"/>
      <c r="V67" s="30"/>
      <c r="W67" s="30"/>
      <c r="X67" s="30"/>
      <c r="Y67" s="30"/>
      <c r="Z67" s="30"/>
    </row>
    <row r="68" customFormat="false" ht="15" hidden="false" customHeight="false" outlineLevel="0" collapsed="false">
      <c r="A68" s="63" t="s">
        <v>150</v>
      </c>
      <c r="B68" s="63"/>
      <c r="C68" s="63"/>
      <c r="D68" s="63"/>
      <c r="E68" s="30"/>
      <c r="F68" s="30"/>
      <c r="G68" s="30"/>
      <c r="H68" s="30"/>
      <c r="I68" s="30"/>
      <c r="J68" s="30"/>
      <c r="K68" s="30"/>
      <c r="L68" s="30"/>
      <c r="M68" s="30"/>
      <c r="N68" s="30"/>
      <c r="O68" s="30"/>
      <c r="P68" s="30"/>
      <c r="Q68" s="30"/>
      <c r="R68" s="30"/>
      <c r="S68" s="30"/>
      <c r="T68" s="30"/>
      <c r="U68" s="30"/>
      <c r="V68" s="30"/>
      <c r="W68" s="30"/>
      <c r="X68" s="30"/>
      <c r="Y68" s="30"/>
      <c r="Z68" s="30"/>
    </row>
    <row r="69" customFormat="false" ht="24.75" hidden="false" customHeight="true" outlineLevel="0" collapsed="false">
      <c r="A69" s="82" t="s">
        <v>151</v>
      </c>
      <c r="B69" s="82"/>
      <c r="C69" s="82"/>
      <c r="D69" s="82"/>
      <c r="E69" s="30"/>
      <c r="F69" s="30"/>
      <c r="G69" s="30"/>
      <c r="H69" s="30"/>
      <c r="I69" s="30"/>
      <c r="J69" s="30"/>
      <c r="K69" s="30"/>
      <c r="L69" s="30"/>
      <c r="M69" s="30"/>
      <c r="N69" s="30"/>
      <c r="O69" s="30"/>
      <c r="P69" s="30"/>
      <c r="Q69" s="30"/>
      <c r="R69" s="30"/>
      <c r="S69" s="30"/>
      <c r="T69" s="30"/>
      <c r="U69" s="30"/>
      <c r="V69" s="30"/>
      <c r="W69" s="30"/>
      <c r="X69" s="30"/>
      <c r="Y69" s="30"/>
      <c r="Z69" s="30"/>
    </row>
    <row r="70" customFormat="false" ht="15.75" hidden="false" customHeight="true" outlineLevel="0" collapsed="false">
      <c r="A70" s="96"/>
      <c r="B70" s="96"/>
      <c r="C70" s="96"/>
      <c r="D70" s="96"/>
      <c r="E70" s="30"/>
      <c r="F70" s="30"/>
      <c r="G70" s="30"/>
      <c r="H70" s="30"/>
      <c r="I70" s="30"/>
      <c r="J70" s="30"/>
      <c r="K70" s="30"/>
      <c r="L70" s="30"/>
      <c r="M70" s="30"/>
      <c r="N70" s="30"/>
      <c r="O70" s="30"/>
      <c r="P70" s="30"/>
      <c r="Q70" s="30"/>
      <c r="R70" s="30"/>
      <c r="S70" s="30"/>
      <c r="T70" s="30"/>
      <c r="U70" s="30"/>
      <c r="V70" s="30"/>
      <c r="W70" s="30"/>
      <c r="X70" s="30"/>
      <c r="Y70" s="30"/>
      <c r="Z70" s="30"/>
    </row>
    <row r="71" customFormat="false" ht="15.75" hidden="false" customHeight="true" outlineLevel="0" collapsed="false">
      <c r="A71" s="92" t="s">
        <v>152</v>
      </c>
      <c r="B71" s="50" t="s">
        <v>153</v>
      </c>
      <c r="C71" s="91" t="s">
        <v>154</v>
      </c>
      <c r="D71" s="45" t="s">
        <v>97</v>
      </c>
      <c r="E71" s="30"/>
      <c r="F71" s="30"/>
      <c r="G71" s="30"/>
      <c r="H71" s="30"/>
      <c r="I71" s="30"/>
      <c r="J71" s="30"/>
      <c r="K71" s="30"/>
      <c r="L71" s="30"/>
      <c r="M71" s="30"/>
      <c r="N71" s="30"/>
      <c r="O71" s="30"/>
      <c r="P71" s="30"/>
      <c r="Q71" s="30"/>
      <c r="R71" s="30"/>
      <c r="S71" s="30"/>
      <c r="T71" s="30"/>
      <c r="U71" s="30"/>
      <c r="V71" s="30"/>
      <c r="W71" s="30"/>
      <c r="X71" s="30"/>
      <c r="Y71" s="30"/>
      <c r="Z71" s="30"/>
    </row>
    <row r="72" customFormat="false" ht="15.75" hidden="false" customHeight="true" outlineLevel="0" collapsed="false">
      <c r="A72" s="52" t="s">
        <v>73</v>
      </c>
      <c r="B72" s="155" t="s">
        <v>155</v>
      </c>
      <c r="C72" s="156" t="s">
        <v>248</v>
      </c>
      <c r="D72" s="54" t="n">
        <f aca="false">IF(C72="SIM",(0.5*15.58*(D27+D28+D30+D31)/187)*1.5,0)</f>
        <v>220.247867746498</v>
      </c>
      <c r="E72" s="97" t="s">
        <v>249</v>
      </c>
      <c r="F72" s="30"/>
      <c r="G72" s="30"/>
      <c r="H72" s="30"/>
      <c r="I72" s="30"/>
      <c r="J72" s="30"/>
      <c r="K72" s="30"/>
      <c r="L72" s="30"/>
      <c r="M72" s="30"/>
      <c r="N72" s="30"/>
      <c r="O72" s="30"/>
      <c r="P72" s="30"/>
      <c r="Q72" s="30"/>
      <c r="R72" s="30"/>
      <c r="S72" s="30"/>
      <c r="T72" s="30"/>
      <c r="U72" s="30"/>
      <c r="V72" s="30"/>
      <c r="W72" s="30"/>
      <c r="X72" s="30"/>
      <c r="Y72" s="30"/>
      <c r="Z72" s="30"/>
    </row>
    <row r="73" customFormat="false" ht="15.75" hidden="false" customHeight="true" outlineLevel="0" collapsed="false">
      <c r="A73" s="98"/>
      <c r="B73" s="98"/>
      <c r="C73" s="98"/>
      <c r="D73" s="98"/>
      <c r="E73" s="30"/>
      <c r="F73" s="30"/>
      <c r="G73" s="30"/>
      <c r="H73" s="30"/>
      <c r="I73" s="30"/>
      <c r="J73" s="30"/>
      <c r="K73" s="30"/>
      <c r="L73" s="30"/>
      <c r="M73" s="30"/>
      <c r="N73" s="30"/>
      <c r="O73" s="30"/>
      <c r="P73" s="30"/>
      <c r="Q73" s="30"/>
      <c r="R73" s="30"/>
      <c r="S73" s="30"/>
      <c r="T73" s="30"/>
      <c r="U73" s="30"/>
      <c r="V73" s="30"/>
      <c r="W73" s="30"/>
      <c r="X73" s="30"/>
      <c r="Y73" s="30"/>
      <c r="Z73" s="30"/>
    </row>
    <row r="74" customFormat="false" ht="15.75" hidden="false" customHeight="true" outlineLevel="0" collapsed="false">
      <c r="A74" s="66" t="s">
        <v>158</v>
      </c>
      <c r="B74" s="66"/>
      <c r="C74" s="66"/>
      <c r="D74" s="66"/>
      <c r="E74" s="30"/>
      <c r="F74" s="30"/>
      <c r="G74" s="30"/>
      <c r="H74" s="30"/>
      <c r="I74" s="30"/>
      <c r="J74" s="30"/>
      <c r="K74" s="30"/>
      <c r="L74" s="30"/>
      <c r="M74" s="30"/>
      <c r="N74" s="30"/>
      <c r="O74" s="30"/>
      <c r="P74" s="30"/>
      <c r="Q74" s="30"/>
      <c r="R74" s="30"/>
      <c r="S74" s="30"/>
      <c r="T74" s="30"/>
      <c r="U74" s="30"/>
      <c r="V74" s="30"/>
      <c r="W74" s="30"/>
      <c r="X74" s="30"/>
      <c r="Y74" s="30"/>
      <c r="Z74" s="30"/>
    </row>
    <row r="75" customFormat="false" ht="15.75" hidden="false" customHeight="true" outlineLevel="0" collapsed="false">
      <c r="A75" s="45" t="n">
        <v>2</v>
      </c>
      <c r="B75" s="50" t="s">
        <v>159</v>
      </c>
      <c r="C75" s="50"/>
      <c r="D75" s="45" t="s">
        <v>97</v>
      </c>
      <c r="E75" s="30"/>
      <c r="F75" s="30"/>
      <c r="G75" s="30"/>
      <c r="H75" s="30"/>
      <c r="I75" s="30"/>
      <c r="J75" s="30"/>
      <c r="K75" s="30"/>
      <c r="L75" s="30"/>
      <c r="M75" s="30"/>
      <c r="N75" s="30"/>
      <c r="O75" s="30"/>
      <c r="P75" s="30"/>
      <c r="Q75" s="30"/>
      <c r="R75" s="30"/>
      <c r="S75" s="30"/>
      <c r="T75" s="30"/>
      <c r="U75" s="30"/>
      <c r="V75" s="30"/>
      <c r="W75" s="30"/>
      <c r="X75" s="30"/>
      <c r="Y75" s="30"/>
      <c r="Z75" s="30"/>
    </row>
    <row r="76" customFormat="false" ht="15.75" hidden="false" customHeight="true" outlineLevel="0" collapsed="false">
      <c r="A76" s="52" t="s">
        <v>114</v>
      </c>
      <c r="B76" s="32" t="s">
        <v>115</v>
      </c>
      <c r="C76" s="32"/>
      <c r="D76" s="54" t="n">
        <f aca="false">D43</f>
        <v>667.69</v>
      </c>
      <c r="E76" s="30"/>
      <c r="F76" s="30"/>
      <c r="G76" s="30"/>
      <c r="H76" s="30"/>
      <c r="I76" s="30"/>
      <c r="J76" s="30"/>
      <c r="K76" s="30"/>
      <c r="L76" s="30"/>
      <c r="M76" s="30"/>
      <c r="N76" s="30"/>
      <c r="O76" s="30"/>
      <c r="P76" s="30"/>
      <c r="Q76" s="30"/>
      <c r="R76" s="30"/>
      <c r="S76" s="30"/>
      <c r="T76" s="30"/>
      <c r="U76" s="30"/>
      <c r="V76" s="30"/>
      <c r="W76" s="30"/>
      <c r="X76" s="30"/>
      <c r="Y76" s="30"/>
      <c r="Z76" s="30"/>
    </row>
    <row r="77" customFormat="false" ht="15.75" hidden="false" customHeight="true" outlineLevel="0" collapsed="false">
      <c r="A77" s="52" t="s">
        <v>125</v>
      </c>
      <c r="B77" s="32" t="s">
        <v>160</v>
      </c>
      <c r="C77" s="32"/>
      <c r="D77" s="54" t="n">
        <f aca="false">D58</f>
        <v>1702.62</v>
      </c>
      <c r="E77" s="30"/>
      <c r="F77" s="30"/>
      <c r="G77" s="30"/>
      <c r="H77" s="30"/>
      <c r="I77" s="30"/>
      <c r="J77" s="30"/>
      <c r="K77" s="30"/>
      <c r="L77" s="30"/>
      <c r="M77" s="30"/>
      <c r="N77" s="30"/>
      <c r="O77" s="30"/>
      <c r="P77" s="30"/>
      <c r="Q77" s="30"/>
      <c r="R77" s="30"/>
      <c r="S77" s="30"/>
      <c r="T77" s="30"/>
      <c r="U77" s="30"/>
      <c r="V77" s="30"/>
      <c r="W77" s="30"/>
      <c r="X77" s="30"/>
      <c r="Y77" s="30"/>
      <c r="Z77" s="30"/>
    </row>
    <row r="78" customFormat="false" ht="15.75" hidden="false" customHeight="true" outlineLevel="0" collapsed="false">
      <c r="A78" s="52" t="s">
        <v>142</v>
      </c>
      <c r="B78" s="32" t="s">
        <v>143</v>
      </c>
      <c r="C78" s="32"/>
      <c r="D78" s="54" t="n">
        <f aca="false">D67</f>
        <v>408.56</v>
      </c>
      <c r="E78" s="30"/>
      <c r="F78" s="30"/>
      <c r="G78" s="30"/>
      <c r="H78" s="30"/>
      <c r="I78" s="30"/>
      <c r="J78" s="30"/>
      <c r="K78" s="30"/>
      <c r="L78" s="30"/>
      <c r="M78" s="30"/>
      <c r="N78" s="30"/>
      <c r="O78" s="30"/>
      <c r="P78" s="30"/>
      <c r="Q78" s="30"/>
      <c r="R78" s="30"/>
      <c r="S78" s="30"/>
      <c r="T78" s="30"/>
      <c r="U78" s="30"/>
      <c r="V78" s="30"/>
      <c r="W78" s="30"/>
      <c r="X78" s="30"/>
      <c r="Y78" s="30"/>
      <c r="Z78" s="30"/>
    </row>
    <row r="79" customFormat="false" ht="15.75" hidden="false" customHeight="true" outlineLevel="0" collapsed="false">
      <c r="A79" s="52" t="s">
        <v>152</v>
      </c>
      <c r="B79" s="32" t="s">
        <v>153</v>
      </c>
      <c r="C79" s="32"/>
      <c r="D79" s="54" t="n">
        <f aca="false">D72</f>
        <v>220.247867746498</v>
      </c>
      <c r="E79" s="30"/>
      <c r="F79" s="30"/>
      <c r="G79" s="30"/>
      <c r="H79" s="30"/>
      <c r="I79" s="30"/>
      <c r="J79" s="30"/>
      <c r="K79" s="30"/>
      <c r="L79" s="30"/>
      <c r="M79" s="30"/>
      <c r="N79" s="30"/>
      <c r="O79" s="30"/>
      <c r="P79" s="30"/>
      <c r="Q79" s="30"/>
      <c r="R79" s="30"/>
      <c r="S79" s="30"/>
      <c r="T79" s="30"/>
      <c r="U79" s="30"/>
      <c r="V79" s="30"/>
      <c r="W79" s="30"/>
      <c r="X79" s="30"/>
      <c r="Y79" s="30"/>
      <c r="Z79" s="30"/>
    </row>
    <row r="80" customFormat="false" ht="15.75" hidden="false" customHeight="true" outlineLevel="0" collapsed="false">
      <c r="A80" s="50" t="s">
        <v>161</v>
      </c>
      <c r="B80" s="50"/>
      <c r="C80" s="50"/>
      <c r="D80" s="61" t="n">
        <f aca="false">TRUNC(SUM(D76:D79),2)</f>
        <v>2999.11</v>
      </c>
      <c r="E80" s="30"/>
      <c r="F80" s="30"/>
      <c r="G80" s="30"/>
      <c r="H80" s="30"/>
      <c r="I80" s="30"/>
      <c r="J80" s="30"/>
      <c r="K80" s="30"/>
      <c r="L80" s="30"/>
      <c r="M80" s="30"/>
      <c r="N80" s="30"/>
      <c r="O80" s="30"/>
      <c r="P80" s="30"/>
      <c r="Q80" s="30"/>
      <c r="R80" s="30"/>
      <c r="S80" s="30"/>
      <c r="T80" s="30"/>
      <c r="U80" s="30"/>
      <c r="V80" s="30"/>
      <c r="W80" s="30"/>
      <c r="X80" s="30"/>
      <c r="Y80" s="30"/>
      <c r="Z80" s="30"/>
    </row>
    <row r="81" customFormat="false" ht="15.75" hidden="false" customHeight="true" outlineLevel="0" collapsed="false">
      <c r="A81" s="99"/>
      <c r="B81" s="99"/>
      <c r="C81" s="99"/>
      <c r="D81" s="99"/>
      <c r="E81" s="30"/>
      <c r="F81" s="30"/>
      <c r="G81" s="30"/>
      <c r="H81" s="30"/>
      <c r="I81" s="30"/>
      <c r="J81" s="30"/>
      <c r="K81" s="30"/>
      <c r="L81" s="30"/>
      <c r="M81" s="30"/>
      <c r="N81" s="30"/>
      <c r="O81" s="30"/>
      <c r="P81" s="30"/>
      <c r="Q81" s="30"/>
      <c r="R81" s="30"/>
      <c r="S81" s="30"/>
      <c r="T81" s="30"/>
      <c r="U81" s="30"/>
      <c r="V81" s="30"/>
      <c r="W81" s="30"/>
      <c r="X81" s="30"/>
      <c r="Y81" s="30"/>
      <c r="Z81" s="30"/>
    </row>
    <row r="82" customFormat="false" ht="15.75" hidden="false" customHeight="true" outlineLevel="0" collapsed="false">
      <c r="A82" s="45" t="n">
        <v>3</v>
      </c>
      <c r="B82" s="50" t="s">
        <v>162</v>
      </c>
      <c r="C82" s="45" t="s">
        <v>96</v>
      </c>
      <c r="D82" s="45" t="s">
        <v>97</v>
      </c>
      <c r="E82" s="30"/>
      <c r="F82" s="30"/>
      <c r="G82" s="30"/>
      <c r="H82" s="30"/>
      <c r="I82" s="30"/>
      <c r="J82" s="30"/>
      <c r="K82" s="30"/>
      <c r="L82" s="30"/>
      <c r="M82" s="30"/>
      <c r="N82" s="30"/>
      <c r="O82" s="30"/>
      <c r="P82" s="30"/>
      <c r="Q82" s="30"/>
      <c r="R82" s="30"/>
      <c r="S82" s="30"/>
      <c r="T82" s="30"/>
      <c r="U82" s="30"/>
      <c r="V82" s="30"/>
      <c r="W82" s="30"/>
      <c r="X82" s="30"/>
      <c r="Y82" s="30"/>
      <c r="Z82" s="30"/>
    </row>
    <row r="83" customFormat="false" ht="15.75" hidden="false" customHeight="true" outlineLevel="0" collapsed="false">
      <c r="A83" s="52" t="s">
        <v>73</v>
      </c>
      <c r="B83" s="32" t="s">
        <v>163</v>
      </c>
      <c r="C83" s="57" t="n">
        <f aca="false">((1+12.1%+8.33%)/12)*5%</f>
        <v>0.00501791666666667</v>
      </c>
      <c r="D83" s="54" t="n">
        <f aca="false">$D$33*C83</f>
        <v>20.9403182208333</v>
      </c>
      <c r="E83" s="30" t="s">
        <v>164</v>
      </c>
      <c r="F83" s="30"/>
      <c r="G83" s="30"/>
      <c r="H83" s="30"/>
      <c r="I83" s="30"/>
      <c r="J83" s="30"/>
      <c r="K83" s="30"/>
      <c r="L83" s="30"/>
      <c r="M83" s="30"/>
      <c r="N83" s="30"/>
      <c r="O83" s="30"/>
      <c r="P83" s="30"/>
      <c r="Q83" s="30"/>
      <c r="R83" s="30"/>
      <c r="S83" s="30"/>
      <c r="T83" s="30"/>
      <c r="U83" s="30"/>
      <c r="V83" s="30"/>
      <c r="W83" s="30"/>
      <c r="X83" s="30"/>
      <c r="Y83" s="30"/>
      <c r="Z83" s="30"/>
    </row>
    <row r="84" customFormat="false" ht="15.75" hidden="false" customHeight="true" outlineLevel="0" collapsed="false">
      <c r="A84" s="52" t="s">
        <v>75</v>
      </c>
      <c r="B84" s="32" t="s">
        <v>165</v>
      </c>
      <c r="C84" s="57" t="n">
        <f aca="false">8%*C83</f>
        <v>0.000401433333333333</v>
      </c>
      <c r="D84" s="54" t="n">
        <f aca="false">$D$33*C84</f>
        <v>1.67522545766667</v>
      </c>
      <c r="E84" s="30" t="s">
        <v>166</v>
      </c>
      <c r="F84" s="30"/>
      <c r="G84" s="30"/>
      <c r="H84" s="30"/>
      <c r="I84" s="30"/>
      <c r="J84" s="30"/>
      <c r="K84" s="30"/>
      <c r="L84" s="30"/>
      <c r="M84" s="30"/>
      <c r="N84" s="30"/>
      <c r="O84" s="30"/>
      <c r="P84" s="30"/>
      <c r="Q84" s="30"/>
      <c r="R84" s="30"/>
      <c r="S84" s="30"/>
      <c r="T84" s="30"/>
      <c r="U84" s="30"/>
      <c r="V84" s="30"/>
      <c r="W84" s="30"/>
      <c r="X84" s="30"/>
      <c r="Y84" s="30"/>
      <c r="Z84" s="30"/>
    </row>
    <row r="85" customFormat="false" ht="15.75" hidden="false" customHeight="true" outlineLevel="0" collapsed="false">
      <c r="A85" s="52" t="s">
        <v>78</v>
      </c>
      <c r="B85" s="32" t="s">
        <v>167</v>
      </c>
      <c r="C85" s="57" t="n">
        <f aca="false">40%*C84</f>
        <v>0.000160573333333333</v>
      </c>
      <c r="D85" s="54" t="n">
        <f aca="false">$D$33*C85</f>
        <v>0.670090183066667</v>
      </c>
      <c r="E85" s="30" t="s">
        <v>168</v>
      </c>
      <c r="F85" s="79"/>
      <c r="G85" s="30"/>
      <c r="H85" s="30"/>
      <c r="I85" s="30"/>
      <c r="J85" s="30"/>
      <c r="K85" s="30"/>
      <c r="L85" s="30"/>
      <c r="M85" s="30"/>
      <c r="N85" s="30"/>
      <c r="O85" s="30"/>
      <c r="P85" s="30"/>
      <c r="Q85" s="30"/>
      <c r="R85" s="30"/>
      <c r="S85" s="30"/>
      <c r="T85" s="30"/>
      <c r="U85" s="30"/>
      <c r="V85" s="30"/>
      <c r="W85" s="30"/>
      <c r="X85" s="30"/>
      <c r="Y85" s="30"/>
      <c r="Z85" s="30"/>
    </row>
    <row r="86" customFormat="false" ht="15.75" hidden="false" customHeight="true" outlineLevel="0" collapsed="false">
      <c r="A86" s="52" t="s">
        <v>80</v>
      </c>
      <c r="B86" s="32" t="s">
        <v>169</v>
      </c>
      <c r="C86" s="57" t="n">
        <f aca="false">(7/360)</f>
        <v>0.0194444444444444</v>
      </c>
      <c r="D86" s="54" t="n">
        <f aca="false">$D$33*C86</f>
        <v>81.1438055555556</v>
      </c>
      <c r="E86" s="30" t="s">
        <v>170</v>
      </c>
      <c r="F86" s="30"/>
      <c r="G86" s="30"/>
      <c r="H86" s="30"/>
      <c r="I86" s="30"/>
      <c r="J86" s="30"/>
      <c r="K86" s="30"/>
      <c r="L86" s="30"/>
      <c r="M86" s="30"/>
      <c r="N86" s="30"/>
      <c r="O86" s="30"/>
      <c r="P86" s="30"/>
      <c r="Q86" s="30"/>
      <c r="R86" s="30"/>
      <c r="S86" s="30"/>
      <c r="T86" s="30"/>
      <c r="U86" s="30"/>
      <c r="V86" s="30"/>
      <c r="W86" s="30"/>
      <c r="X86" s="30"/>
      <c r="Y86" s="30"/>
      <c r="Z86" s="30"/>
    </row>
    <row r="87" customFormat="false" ht="15.75" hidden="false" customHeight="true" outlineLevel="0" collapsed="false">
      <c r="A87" s="52" t="s">
        <v>106</v>
      </c>
      <c r="B87" s="101" t="s">
        <v>171</v>
      </c>
      <c r="C87" s="57" t="n">
        <f aca="false">C86*C58</f>
        <v>0.00793333333333334</v>
      </c>
      <c r="D87" s="54" t="n">
        <f aca="false">$D$33*C87</f>
        <v>33.1066726666667</v>
      </c>
      <c r="E87" s="30" t="s">
        <v>172</v>
      </c>
      <c r="F87" s="102"/>
      <c r="G87" s="30"/>
      <c r="H87" s="30"/>
      <c r="I87" s="30"/>
      <c r="J87" s="30"/>
      <c r="K87" s="30"/>
      <c r="L87" s="30"/>
      <c r="M87" s="30"/>
      <c r="N87" s="30"/>
      <c r="O87" s="30"/>
      <c r="P87" s="30"/>
      <c r="Q87" s="30"/>
      <c r="R87" s="30"/>
      <c r="S87" s="30"/>
      <c r="T87" s="30"/>
      <c r="U87" s="30"/>
      <c r="V87" s="30"/>
      <c r="W87" s="30"/>
      <c r="X87" s="30"/>
      <c r="Y87" s="30"/>
      <c r="Z87" s="30"/>
    </row>
    <row r="88" customFormat="false" ht="15.75" hidden="false" customHeight="true" outlineLevel="0" collapsed="false">
      <c r="A88" s="52" t="s">
        <v>109</v>
      </c>
      <c r="B88" s="60" t="s">
        <v>173</v>
      </c>
      <c r="C88" s="57" t="n">
        <f aca="false">4%-C85</f>
        <v>0.0398394266666667</v>
      </c>
      <c r="D88" s="54" t="n">
        <f aca="false">$D$33*C88</f>
        <v>166.254309816933</v>
      </c>
      <c r="E88" s="30" t="s">
        <v>174</v>
      </c>
      <c r="F88" s="79"/>
      <c r="G88" s="30"/>
      <c r="H88" s="30"/>
      <c r="I88" s="30"/>
      <c r="J88" s="30"/>
      <c r="K88" s="30"/>
      <c r="L88" s="30"/>
      <c r="M88" s="30"/>
      <c r="N88" s="30"/>
      <c r="O88" s="30"/>
      <c r="P88" s="30"/>
      <c r="Q88" s="30"/>
      <c r="R88" s="30"/>
      <c r="S88" s="30"/>
      <c r="T88" s="30"/>
      <c r="U88" s="30"/>
      <c r="V88" s="30"/>
      <c r="W88" s="30"/>
      <c r="X88" s="30"/>
      <c r="Y88" s="30"/>
      <c r="Z88" s="30"/>
    </row>
    <row r="89" customFormat="false" ht="15.75" hidden="false" customHeight="true" outlineLevel="0" collapsed="false">
      <c r="A89" s="50" t="s">
        <v>47</v>
      </c>
      <c r="B89" s="50"/>
      <c r="C89" s="50"/>
      <c r="D89" s="61" t="n">
        <f aca="false">TRUNC(SUM(D83:D88),2)</f>
        <v>303.79</v>
      </c>
      <c r="E89" s="30"/>
      <c r="F89" s="30"/>
      <c r="G89" s="30"/>
      <c r="H89" s="30"/>
      <c r="I89" s="30"/>
      <c r="J89" s="30"/>
      <c r="K89" s="30"/>
      <c r="L89" s="30"/>
      <c r="M89" s="30"/>
      <c r="N89" s="30"/>
      <c r="O89" s="30"/>
      <c r="P89" s="30"/>
      <c r="Q89" s="30"/>
      <c r="R89" s="30"/>
      <c r="S89" s="30"/>
      <c r="T89" s="30"/>
      <c r="U89" s="30"/>
      <c r="V89" s="30"/>
      <c r="W89" s="30"/>
      <c r="X89" s="30"/>
      <c r="Y89" s="30"/>
      <c r="Z89" s="30"/>
    </row>
    <row r="90" customFormat="false" ht="15.75" hidden="false" customHeight="true" outlineLevel="0" collapsed="false">
      <c r="A90" s="63" t="s">
        <v>175</v>
      </c>
      <c r="B90" s="63"/>
      <c r="C90" s="63"/>
      <c r="D90" s="63"/>
      <c r="E90" s="30"/>
      <c r="F90" s="30"/>
      <c r="G90" s="30"/>
      <c r="H90" s="30"/>
      <c r="I90" s="30"/>
      <c r="J90" s="30"/>
      <c r="K90" s="30"/>
      <c r="L90" s="30"/>
      <c r="M90" s="30"/>
      <c r="N90" s="30"/>
      <c r="O90" s="30"/>
      <c r="P90" s="30"/>
      <c r="Q90" s="30"/>
      <c r="R90" s="30"/>
      <c r="S90" s="30"/>
      <c r="T90" s="30"/>
      <c r="U90" s="30"/>
      <c r="V90" s="30"/>
      <c r="W90" s="30"/>
      <c r="X90" s="30"/>
      <c r="Y90" s="30"/>
      <c r="Z90" s="30"/>
    </row>
    <row r="91" customFormat="false" ht="15.75" hidden="false" customHeight="true" outlineLevel="0" collapsed="false">
      <c r="A91" s="37"/>
      <c r="B91" s="37"/>
      <c r="C91" s="37"/>
      <c r="D91" s="37"/>
      <c r="E91" s="30"/>
      <c r="F91" s="30"/>
      <c r="G91" s="30"/>
      <c r="H91" s="30"/>
      <c r="I91" s="30"/>
      <c r="J91" s="30"/>
      <c r="K91" s="30"/>
      <c r="L91" s="30"/>
      <c r="M91" s="30"/>
      <c r="N91" s="30"/>
      <c r="O91" s="30"/>
      <c r="P91" s="30"/>
      <c r="Q91" s="30"/>
      <c r="R91" s="30"/>
      <c r="S91" s="30"/>
      <c r="T91" s="30"/>
      <c r="U91" s="30"/>
      <c r="V91" s="30"/>
      <c r="W91" s="30"/>
      <c r="X91" s="30"/>
      <c r="Y91" s="30"/>
      <c r="Z91" s="30"/>
    </row>
    <row r="92" customFormat="false" ht="15.75" hidden="false" customHeight="true" outlineLevel="0" collapsed="false">
      <c r="A92" s="66" t="s">
        <v>176</v>
      </c>
      <c r="B92" s="66"/>
      <c r="C92" s="66"/>
      <c r="D92" s="66"/>
      <c r="E92" s="30"/>
      <c r="F92" s="30"/>
      <c r="G92" s="30"/>
      <c r="H92" s="30"/>
      <c r="I92" s="30"/>
      <c r="J92" s="30"/>
      <c r="K92" s="30"/>
      <c r="L92" s="30"/>
      <c r="M92" s="30"/>
      <c r="N92" s="30"/>
      <c r="O92" s="30"/>
      <c r="P92" s="30"/>
      <c r="Q92" s="30"/>
      <c r="R92" s="30"/>
      <c r="S92" s="30"/>
      <c r="T92" s="30"/>
      <c r="U92" s="30"/>
      <c r="V92" s="30"/>
      <c r="W92" s="30"/>
      <c r="X92" s="30"/>
      <c r="Y92" s="30"/>
      <c r="Z92" s="30"/>
    </row>
    <row r="93" customFormat="false" ht="15.75" hidden="false" customHeight="true" outlineLevel="0" collapsed="false">
      <c r="A93" s="45" t="s">
        <v>177</v>
      </c>
      <c r="B93" s="50" t="s">
        <v>178</v>
      </c>
      <c r="C93" s="45" t="s">
        <v>96</v>
      </c>
      <c r="D93" s="45" t="s">
        <v>97</v>
      </c>
      <c r="E93" s="30"/>
      <c r="F93" s="30"/>
      <c r="G93" s="30"/>
      <c r="H93" s="30"/>
      <c r="I93" s="30"/>
      <c r="J93" s="30"/>
      <c r="K93" s="30"/>
      <c r="L93" s="30"/>
      <c r="M93" s="30"/>
      <c r="N93" s="30"/>
      <c r="O93" s="30"/>
      <c r="P93" s="30"/>
      <c r="Q93" s="30"/>
      <c r="R93" s="30"/>
      <c r="S93" s="30"/>
      <c r="T93" s="30"/>
      <c r="U93" s="30"/>
      <c r="V93" s="30"/>
      <c r="W93" s="30"/>
      <c r="X93" s="30"/>
      <c r="Y93" s="30"/>
      <c r="Z93" s="30"/>
    </row>
    <row r="94" customFormat="false" ht="15.75" hidden="false" customHeight="true" outlineLevel="0" collapsed="false">
      <c r="A94" s="52" t="s">
        <v>73</v>
      </c>
      <c r="B94" s="60" t="s">
        <v>179</v>
      </c>
      <c r="C94" s="57" t="n">
        <v>0</v>
      </c>
      <c r="D94" s="54" t="n">
        <f aca="false">$D$33*C94</f>
        <v>0</v>
      </c>
      <c r="E94" s="30" t="s">
        <v>180</v>
      </c>
      <c r="F94" s="30"/>
      <c r="G94" s="30"/>
      <c r="H94" s="30"/>
      <c r="I94" s="30"/>
      <c r="J94" s="30"/>
      <c r="K94" s="30"/>
      <c r="L94" s="30"/>
      <c r="M94" s="30"/>
      <c r="N94" s="30"/>
      <c r="O94" s="30"/>
      <c r="P94" s="30"/>
      <c r="Q94" s="30"/>
      <c r="R94" s="30"/>
      <c r="S94" s="30"/>
      <c r="T94" s="30"/>
      <c r="U94" s="30"/>
      <c r="V94" s="30"/>
      <c r="W94" s="30"/>
      <c r="X94" s="30"/>
      <c r="Y94" s="30"/>
      <c r="Z94" s="30"/>
    </row>
    <row r="95" customFormat="false" ht="15.75" hidden="false" customHeight="true" outlineLevel="0" collapsed="false">
      <c r="A95" s="52" t="s">
        <v>75</v>
      </c>
      <c r="B95" s="32" t="s">
        <v>181</v>
      </c>
      <c r="C95" s="57" t="n">
        <f aca="false">2.96/360</f>
        <v>0.00822222222222222</v>
      </c>
      <c r="D95" s="54" t="n">
        <f aca="false">$D$33*C95</f>
        <v>34.3122377777778</v>
      </c>
      <c r="E95" s="30" t="s">
        <v>182</v>
      </c>
      <c r="F95" s="30"/>
      <c r="G95" s="30"/>
      <c r="H95" s="30"/>
      <c r="I95" s="30"/>
      <c r="J95" s="30"/>
      <c r="K95" s="30"/>
      <c r="L95" s="30"/>
      <c r="M95" s="30"/>
      <c r="N95" s="30"/>
      <c r="O95" s="30"/>
      <c r="P95" s="30"/>
      <c r="Q95" s="30"/>
      <c r="R95" s="30"/>
      <c r="S95" s="30"/>
      <c r="T95" s="30"/>
      <c r="U95" s="30"/>
      <c r="V95" s="30"/>
      <c r="W95" s="30"/>
      <c r="X95" s="30"/>
      <c r="Y95" s="30"/>
      <c r="Z95" s="30"/>
    </row>
    <row r="96" customFormat="false" ht="15.75" hidden="false" customHeight="true" outlineLevel="0" collapsed="false">
      <c r="A96" s="52" t="s">
        <v>78</v>
      </c>
      <c r="B96" s="32" t="s">
        <v>183</v>
      </c>
      <c r="C96" s="100" t="n">
        <f aca="false">((20/30)/12)*1.57%*15.4%</f>
        <v>0.000134322222222222</v>
      </c>
      <c r="D96" s="54" t="n">
        <f aca="false">$D$33*C96</f>
        <v>0.560541408777778</v>
      </c>
      <c r="E96" s="30" t="s">
        <v>184</v>
      </c>
      <c r="F96" s="30"/>
      <c r="G96" s="30"/>
      <c r="H96" s="30"/>
      <c r="I96" s="30"/>
      <c r="J96" s="30"/>
      <c r="K96" s="30"/>
      <c r="L96" s="30"/>
      <c r="M96" s="30"/>
      <c r="N96" s="30"/>
      <c r="O96" s="30"/>
      <c r="P96" s="30"/>
      <c r="Q96" s="30"/>
      <c r="R96" s="30"/>
      <c r="S96" s="30"/>
      <c r="T96" s="30"/>
      <c r="U96" s="30"/>
      <c r="V96" s="30"/>
      <c r="W96" s="30"/>
      <c r="X96" s="30"/>
      <c r="Y96" s="30"/>
      <c r="Z96" s="30"/>
    </row>
    <row r="97" customFormat="false" ht="15.75" hidden="false" customHeight="true" outlineLevel="0" collapsed="false">
      <c r="A97" s="52" t="s">
        <v>80</v>
      </c>
      <c r="B97" s="32" t="s">
        <v>185</v>
      </c>
      <c r="C97" s="57" t="n">
        <f aca="false">(0.91/30)/12</f>
        <v>0.00252777777777778</v>
      </c>
      <c r="D97" s="54" t="n">
        <f aca="false">$D$33*C97</f>
        <v>10.5486947222222</v>
      </c>
      <c r="E97" s="30" t="s">
        <v>186</v>
      </c>
      <c r="F97" s="30"/>
      <c r="G97" s="30"/>
      <c r="H97" s="30"/>
      <c r="I97" s="30"/>
      <c r="J97" s="30"/>
      <c r="K97" s="30"/>
      <c r="L97" s="30"/>
      <c r="M97" s="30"/>
      <c r="N97" s="30"/>
      <c r="O97" s="30"/>
      <c r="P97" s="30"/>
      <c r="Q97" s="30"/>
      <c r="R97" s="30"/>
      <c r="S97" s="30"/>
      <c r="T97" s="30"/>
      <c r="U97" s="30"/>
      <c r="V97" s="30"/>
      <c r="W97" s="30"/>
      <c r="X97" s="30"/>
      <c r="Y97" s="30"/>
      <c r="Z97" s="30"/>
    </row>
    <row r="98" customFormat="false" ht="15.75" hidden="false" customHeight="true" outlineLevel="0" collapsed="false">
      <c r="A98" s="52" t="s">
        <v>106</v>
      </c>
      <c r="B98" s="32" t="s">
        <v>187</v>
      </c>
      <c r="C98" s="57" t="n">
        <f aca="false">((108/30)/12)*1.57%*84.6%*36.8%</f>
        <v>0.00146635488</v>
      </c>
      <c r="D98" s="54" t="n">
        <f aca="false">$D$33*C98</f>
        <v>6.1192602132768</v>
      </c>
      <c r="E98" s="30" t="s">
        <v>250</v>
      </c>
      <c r="F98" s="30"/>
      <c r="G98" s="30"/>
      <c r="H98" s="30"/>
      <c r="I98" s="30"/>
      <c r="J98" s="30"/>
      <c r="K98" s="30"/>
      <c r="L98" s="30"/>
      <c r="M98" s="30"/>
      <c r="N98" s="30"/>
      <c r="O98" s="30"/>
      <c r="P98" s="30"/>
      <c r="Q98" s="30"/>
      <c r="R98" s="30"/>
      <c r="S98" s="30"/>
      <c r="T98" s="30"/>
      <c r="U98" s="30"/>
      <c r="V98" s="30"/>
      <c r="W98" s="30"/>
      <c r="X98" s="30"/>
      <c r="Y98" s="30"/>
      <c r="Z98" s="30"/>
    </row>
    <row r="99" customFormat="false" ht="15.75" hidden="false" customHeight="true" outlineLevel="0" collapsed="false">
      <c r="A99" s="52" t="s">
        <v>109</v>
      </c>
      <c r="B99" s="60" t="s">
        <v>189</v>
      </c>
      <c r="C99" s="57"/>
      <c r="D99" s="54" t="n">
        <f aca="false">$D$33*C99</f>
        <v>0</v>
      </c>
      <c r="E99" s="97"/>
      <c r="F99" s="30"/>
      <c r="G99" s="30"/>
      <c r="H99" s="30"/>
      <c r="I99" s="30"/>
      <c r="J99" s="30"/>
      <c r="K99" s="30"/>
      <c r="L99" s="30"/>
      <c r="M99" s="30"/>
      <c r="N99" s="30"/>
      <c r="O99" s="30"/>
      <c r="P99" s="30"/>
      <c r="Q99" s="30"/>
      <c r="R99" s="30"/>
      <c r="S99" s="30"/>
      <c r="T99" s="30"/>
      <c r="U99" s="30"/>
      <c r="V99" s="30"/>
      <c r="W99" s="30"/>
      <c r="X99" s="30"/>
      <c r="Y99" s="30"/>
      <c r="Z99" s="30"/>
    </row>
    <row r="100" customFormat="false" ht="15.75" hidden="false" customHeight="true" outlineLevel="0" collapsed="false">
      <c r="A100" s="74" t="s">
        <v>119</v>
      </c>
      <c r="B100" s="74"/>
      <c r="C100" s="106"/>
      <c r="D100" s="107" t="n">
        <f aca="false">TRUNC(SUM(D94:D99),2)</f>
        <v>51.54</v>
      </c>
      <c r="E100" s="30"/>
      <c r="F100" s="30"/>
      <c r="G100" s="30"/>
      <c r="H100" s="30"/>
      <c r="I100" s="30"/>
      <c r="J100" s="30"/>
      <c r="K100" s="30"/>
      <c r="L100" s="30"/>
      <c r="M100" s="30"/>
      <c r="N100" s="30"/>
      <c r="O100" s="30"/>
      <c r="P100" s="30"/>
      <c r="Q100" s="30"/>
      <c r="R100" s="30"/>
      <c r="S100" s="30"/>
      <c r="T100" s="30"/>
      <c r="U100" s="30"/>
      <c r="V100" s="30"/>
      <c r="W100" s="30"/>
      <c r="X100" s="30"/>
      <c r="Y100" s="30"/>
      <c r="Z100" s="30"/>
    </row>
    <row r="101" customFormat="false" ht="15.75" hidden="false" customHeight="true" outlineLevel="0" collapsed="false">
      <c r="A101" s="52" t="s">
        <v>133</v>
      </c>
      <c r="B101" s="56" t="s">
        <v>190</v>
      </c>
      <c r="C101" s="57"/>
      <c r="D101" s="108" t="n">
        <f aca="false">D100*C101</f>
        <v>0</v>
      </c>
      <c r="E101" s="30"/>
      <c r="F101" s="30"/>
      <c r="G101" s="30"/>
      <c r="H101" s="30"/>
      <c r="I101" s="30"/>
      <c r="J101" s="30"/>
      <c r="K101" s="30"/>
      <c r="L101" s="30"/>
      <c r="M101" s="30"/>
      <c r="N101" s="30"/>
      <c r="O101" s="30"/>
      <c r="P101" s="30"/>
      <c r="Q101" s="30"/>
      <c r="R101" s="30"/>
      <c r="S101" s="30"/>
      <c r="T101" s="30"/>
      <c r="U101" s="30"/>
      <c r="V101" s="30"/>
      <c r="W101" s="30"/>
      <c r="X101" s="30"/>
      <c r="Y101" s="30"/>
      <c r="Z101" s="30"/>
    </row>
    <row r="102" customFormat="false" ht="27.75" hidden="false" customHeight="true" outlineLevel="0" collapsed="false">
      <c r="A102" s="50" t="s">
        <v>47</v>
      </c>
      <c r="B102" s="50"/>
      <c r="C102" s="50"/>
      <c r="D102" s="61" t="n">
        <f aca="false">TRUNC(SUM(D100:D101),2)</f>
        <v>51.54</v>
      </c>
      <c r="E102" s="30"/>
      <c r="F102" s="30"/>
      <c r="G102" s="30"/>
      <c r="H102" s="30"/>
      <c r="I102" s="30"/>
      <c r="J102" s="30"/>
      <c r="K102" s="30"/>
      <c r="L102" s="30"/>
      <c r="M102" s="30"/>
      <c r="N102" s="30"/>
      <c r="O102" s="30"/>
      <c r="P102" s="30"/>
      <c r="Q102" s="30"/>
      <c r="R102" s="30"/>
      <c r="S102" s="30"/>
      <c r="T102" s="30"/>
      <c r="U102" s="30"/>
      <c r="V102" s="30"/>
      <c r="W102" s="30"/>
      <c r="X102" s="30"/>
      <c r="Y102" s="30"/>
      <c r="Z102" s="30"/>
    </row>
    <row r="103" customFormat="false" ht="26.25" hidden="false" customHeight="true" outlineLevel="0" collapsed="false">
      <c r="A103" s="109" t="s">
        <v>191</v>
      </c>
      <c r="B103" s="109"/>
      <c r="C103" s="109"/>
      <c r="D103" s="109"/>
      <c r="E103" s="30"/>
      <c r="F103" s="30"/>
      <c r="G103" s="30"/>
      <c r="H103" s="30"/>
      <c r="I103" s="30"/>
      <c r="J103" s="30"/>
      <c r="K103" s="30"/>
      <c r="L103" s="30"/>
      <c r="M103" s="30"/>
      <c r="N103" s="30"/>
      <c r="O103" s="30"/>
      <c r="P103" s="30"/>
      <c r="Q103" s="30"/>
      <c r="R103" s="30"/>
      <c r="S103" s="30"/>
      <c r="T103" s="30"/>
      <c r="U103" s="30"/>
      <c r="V103" s="30"/>
      <c r="W103" s="30"/>
      <c r="X103" s="30"/>
      <c r="Y103" s="30"/>
      <c r="Z103" s="30"/>
    </row>
    <row r="104" customFormat="false" ht="15.75" hidden="false" customHeight="true" outlineLevel="0" collapsed="false">
      <c r="A104" s="67"/>
      <c r="B104" s="67"/>
      <c r="C104" s="110"/>
      <c r="D104" s="111"/>
      <c r="E104" s="30"/>
      <c r="F104" s="30"/>
      <c r="G104" s="30"/>
      <c r="H104" s="30"/>
      <c r="I104" s="30"/>
      <c r="J104" s="30"/>
      <c r="K104" s="30"/>
      <c r="L104" s="30"/>
      <c r="M104" s="30"/>
      <c r="N104" s="30"/>
      <c r="O104" s="30"/>
      <c r="P104" s="30"/>
      <c r="Q104" s="30"/>
      <c r="R104" s="30"/>
      <c r="S104" s="30"/>
      <c r="T104" s="30"/>
      <c r="U104" s="30"/>
      <c r="V104" s="30"/>
      <c r="W104" s="30"/>
      <c r="X104" s="30"/>
      <c r="Y104" s="30"/>
      <c r="Z104" s="30"/>
    </row>
    <row r="105" customFormat="false" ht="15.75" hidden="false" customHeight="true" outlineLevel="0" collapsed="false">
      <c r="A105" s="45" t="s">
        <v>192</v>
      </c>
      <c r="B105" s="50" t="s">
        <v>193</v>
      </c>
      <c r="C105" s="45" t="s">
        <v>154</v>
      </c>
      <c r="D105" s="45" t="s">
        <v>97</v>
      </c>
      <c r="E105" s="30"/>
      <c r="F105" s="30"/>
      <c r="G105" s="30"/>
      <c r="H105" s="30"/>
      <c r="I105" s="30"/>
      <c r="J105" s="30"/>
      <c r="K105" s="30"/>
      <c r="L105" s="30"/>
      <c r="M105" s="30"/>
      <c r="N105" s="30"/>
      <c r="O105" s="30"/>
      <c r="P105" s="30"/>
      <c r="Q105" s="30"/>
      <c r="R105" s="30"/>
      <c r="S105" s="30"/>
      <c r="T105" s="30"/>
      <c r="U105" s="30"/>
      <c r="V105" s="30"/>
      <c r="W105" s="30"/>
      <c r="X105" s="30"/>
      <c r="Y105" s="30"/>
      <c r="Z105" s="30"/>
    </row>
    <row r="106" customFormat="false" ht="15.75" hidden="false" customHeight="true" outlineLevel="0" collapsed="false">
      <c r="A106" s="52" t="s">
        <v>73</v>
      </c>
      <c r="B106" s="56" t="s">
        <v>194</v>
      </c>
      <c r="C106" s="112" t="s">
        <v>156</v>
      </c>
      <c r="D106" s="54" t="n">
        <f aca="false">IF(C106="SIM",1*15.58*(D27+D29)/187,0)</f>
        <v>0</v>
      </c>
      <c r="E106" s="157" t="s">
        <v>251</v>
      </c>
      <c r="F106" s="30"/>
      <c r="G106" s="30"/>
      <c r="H106" s="30"/>
      <c r="I106" s="30"/>
      <c r="J106" s="30"/>
      <c r="K106" s="30"/>
      <c r="L106" s="30"/>
      <c r="M106" s="30"/>
      <c r="N106" s="30"/>
      <c r="O106" s="30"/>
      <c r="P106" s="30"/>
      <c r="Q106" s="30"/>
      <c r="R106" s="30"/>
      <c r="S106" s="30"/>
      <c r="T106" s="30"/>
      <c r="U106" s="30"/>
      <c r="V106" s="30"/>
      <c r="W106" s="30"/>
      <c r="X106" s="30"/>
      <c r="Y106" s="30"/>
      <c r="Z106" s="30"/>
    </row>
    <row r="107" customFormat="false" ht="15.75" hidden="false" customHeight="true" outlineLevel="0" collapsed="false">
      <c r="A107" s="113"/>
      <c r="B107" s="113"/>
      <c r="C107" s="113"/>
      <c r="D107" s="113"/>
      <c r="E107" s="30"/>
      <c r="F107" s="30"/>
      <c r="G107" s="30"/>
      <c r="H107" s="30"/>
      <c r="I107" s="30"/>
      <c r="J107" s="30"/>
      <c r="K107" s="30"/>
      <c r="L107" s="30"/>
      <c r="M107" s="30"/>
      <c r="N107" s="30"/>
      <c r="O107" s="30"/>
      <c r="P107" s="30"/>
      <c r="Q107" s="30"/>
      <c r="R107" s="30"/>
      <c r="S107" s="30"/>
      <c r="T107" s="30"/>
      <c r="U107" s="30"/>
      <c r="V107" s="30"/>
      <c r="W107" s="30"/>
      <c r="X107" s="30"/>
      <c r="Y107" s="30"/>
      <c r="Z107" s="30"/>
    </row>
    <row r="108" customFormat="false" ht="15.75" hidden="false" customHeight="true" outlineLevel="0" collapsed="false">
      <c r="A108" s="114" t="s">
        <v>196</v>
      </c>
      <c r="B108" s="114"/>
      <c r="C108" s="114"/>
      <c r="D108" s="114"/>
      <c r="E108" s="30"/>
      <c r="F108" s="30"/>
      <c r="G108" s="30"/>
      <c r="H108" s="30"/>
      <c r="I108" s="30"/>
      <c r="J108" s="30"/>
      <c r="K108" s="30"/>
      <c r="L108" s="30"/>
      <c r="M108" s="30"/>
      <c r="N108" s="30"/>
      <c r="O108" s="30"/>
      <c r="P108" s="30"/>
      <c r="Q108" s="30"/>
      <c r="R108" s="30"/>
      <c r="S108" s="30"/>
      <c r="T108" s="30"/>
      <c r="U108" s="30"/>
      <c r="V108" s="30"/>
      <c r="W108" s="30"/>
      <c r="X108" s="30"/>
      <c r="Y108" s="30"/>
      <c r="Z108" s="30"/>
    </row>
    <row r="109" customFormat="false" ht="15.75" hidden="false" customHeight="true" outlineLevel="0" collapsed="false">
      <c r="A109" s="45" t="n">
        <v>4</v>
      </c>
      <c r="B109" s="50" t="s">
        <v>197</v>
      </c>
      <c r="C109" s="50"/>
      <c r="D109" s="45" t="s">
        <v>97</v>
      </c>
      <c r="E109" s="30"/>
      <c r="F109" s="30"/>
      <c r="G109" s="30"/>
      <c r="H109" s="30"/>
      <c r="I109" s="30"/>
      <c r="J109" s="30"/>
      <c r="K109" s="30"/>
      <c r="L109" s="30"/>
      <c r="M109" s="30"/>
      <c r="N109" s="30"/>
      <c r="O109" s="30"/>
      <c r="P109" s="30"/>
      <c r="Q109" s="30"/>
      <c r="R109" s="30"/>
      <c r="S109" s="30"/>
      <c r="T109" s="30"/>
      <c r="U109" s="30"/>
      <c r="V109" s="30"/>
      <c r="W109" s="30"/>
      <c r="X109" s="30"/>
      <c r="Y109" s="30"/>
      <c r="Z109" s="30"/>
    </row>
    <row r="110" customFormat="false" ht="15.75" hidden="false" customHeight="true" outlineLevel="0" collapsed="false">
      <c r="A110" s="52" t="s">
        <v>177</v>
      </c>
      <c r="B110" s="32" t="s">
        <v>178</v>
      </c>
      <c r="C110" s="32"/>
      <c r="D110" s="54" t="n">
        <f aca="false">D102</f>
        <v>51.54</v>
      </c>
      <c r="E110" s="30"/>
      <c r="F110" s="30"/>
      <c r="G110" s="30"/>
      <c r="H110" s="30"/>
      <c r="I110" s="30"/>
      <c r="J110" s="30"/>
      <c r="K110" s="30"/>
      <c r="L110" s="30"/>
      <c r="M110" s="30"/>
      <c r="N110" s="30"/>
      <c r="O110" s="30"/>
      <c r="P110" s="30"/>
      <c r="Q110" s="30"/>
      <c r="R110" s="30"/>
      <c r="S110" s="30"/>
      <c r="T110" s="30"/>
      <c r="U110" s="30"/>
      <c r="V110" s="30"/>
      <c r="W110" s="30"/>
      <c r="X110" s="30"/>
      <c r="Y110" s="30"/>
      <c r="Z110" s="30"/>
    </row>
    <row r="111" customFormat="false" ht="15.75" hidden="false" customHeight="true" outlineLevel="0" collapsed="false">
      <c r="A111" s="52" t="s">
        <v>192</v>
      </c>
      <c r="B111" s="32" t="s">
        <v>198</v>
      </c>
      <c r="C111" s="32"/>
      <c r="D111" s="54" t="n">
        <f aca="false">D106</f>
        <v>0</v>
      </c>
      <c r="E111" s="30"/>
      <c r="F111" s="30"/>
      <c r="G111" s="30"/>
      <c r="H111" s="30"/>
      <c r="I111" s="30"/>
      <c r="J111" s="30"/>
      <c r="K111" s="30"/>
      <c r="L111" s="30"/>
      <c r="M111" s="30"/>
      <c r="N111" s="30"/>
      <c r="O111" s="30"/>
      <c r="P111" s="30"/>
      <c r="Q111" s="30"/>
      <c r="R111" s="30"/>
      <c r="S111" s="30"/>
      <c r="T111" s="30"/>
      <c r="U111" s="30"/>
      <c r="V111" s="30"/>
      <c r="W111" s="30"/>
      <c r="X111" s="30"/>
      <c r="Y111" s="30"/>
      <c r="Z111" s="30"/>
    </row>
    <row r="112" customFormat="false" ht="15.75" hidden="false" customHeight="true" outlineLevel="0" collapsed="false">
      <c r="A112" s="50" t="s">
        <v>161</v>
      </c>
      <c r="B112" s="50"/>
      <c r="C112" s="50"/>
      <c r="D112" s="61" t="n">
        <f aca="false">TRUNC(SUM(D110:D111),2)</f>
        <v>51.54</v>
      </c>
      <c r="E112" s="30"/>
      <c r="F112" s="30"/>
      <c r="G112" s="30"/>
      <c r="H112" s="30"/>
      <c r="I112" s="30"/>
      <c r="J112" s="30"/>
      <c r="K112" s="30"/>
      <c r="L112" s="30"/>
      <c r="M112" s="30"/>
      <c r="N112" s="30"/>
      <c r="O112" s="30"/>
      <c r="P112" s="30"/>
      <c r="Q112" s="30"/>
      <c r="R112" s="30"/>
      <c r="S112" s="30"/>
      <c r="T112" s="30"/>
      <c r="U112" s="30"/>
      <c r="V112" s="30"/>
      <c r="W112" s="30"/>
      <c r="X112" s="30"/>
      <c r="Y112" s="30"/>
      <c r="Z112" s="30"/>
    </row>
    <row r="113" customFormat="false" ht="15.75" hidden="false" customHeight="true" outlineLevel="0" collapsed="false">
      <c r="A113" s="115"/>
      <c r="B113" s="115"/>
      <c r="C113" s="115"/>
      <c r="D113" s="115"/>
      <c r="E113" s="30"/>
      <c r="F113" s="30"/>
      <c r="G113" s="30"/>
      <c r="H113" s="30"/>
      <c r="I113" s="30"/>
      <c r="J113" s="30"/>
      <c r="K113" s="30"/>
      <c r="L113" s="30"/>
      <c r="M113" s="30"/>
      <c r="N113" s="30"/>
      <c r="O113" s="30"/>
      <c r="P113" s="30"/>
      <c r="Q113" s="30"/>
      <c r="R113" s="30"/>
      <c r="S113" s="30"/>
      <c r="T113" s="30"/>
      <c r="U113" s="30"/>
      <c r="V113" s="30"/>
      <c r="W113" s="30"/>
      <c r="X113" s="30"/>
      <c r="Y113" s="30"/>
      <c r="Z113" s="30"/>
    </row>
    <row r="114" customFormat="false" ht="15.75" hidden="false" customHeight="true" outlineLevel="0" collapsed="false">
      <c r="A114" s="45" t="n">
        <v>5</v>
      </c>
      <c r="B114" s="50" t="s">
        <v>199</v>
      </c>
      <c r="C114" s="45" t="s">
        <v>144</v>
      </c>
      <c r="D114" s="45" t="s">
        <v>97</v>
      </c>
      <c r="E114" s="30"/>
      <c r="F114" s="30"/>
      <c r="G114" s="30"/>
      <c r="H114" s="30"/>
      <c r="I114" s="30"/>
      <c r="J114" s="30"/>
      <c r="K114" s="30"/>
      <c r="L114" s="30"/>
      <c r="M114" s="30"/>
      <c r="N114" s="30"/>
      <c r="O114" s="30"/>
      <c r="P114" s="30"/>
      <c r="Q114" s="30"/>
      <c r="R114" s="30"/>
      <c r="S114" s="30"/>
      <c r="T114" s="30"/>
      <c r="U114" s="30"/>
      <c r="V114" s="30"/>
      <c r="W114" s="30"/>
      <c r="X114" s="30"/>
      <c r="Y114" s="30"/>
      <c r="Z114" s="30"/>
    </row>
    <row r="115" customFormat="false" ht="15.75" hidden="false" customHeight="true" outlineLevel="0" collapsed="false">
      <c r="A115" s="52" t="s">
        <v>73</v>
      </c>
      <c r="B115" s="32" t="s">
        <v>252</v>
      </c>
      <c r="C115" s="93" t="n">
        <f aca="false">'Insumos diversos'!G9</f>
        <v>1175.88</v>
      </c>
      <c r="D115" s="54" t="n">
        <f aca="false">C115/12</f>
        <v>97.99</v>
      </c>
      <c r="E115" s="30" t="s">
        <v>201</v>
      </c>
      <c r="F115" s="30"/>
      <c r="G115" s="30"/>
      <c r="H115" s="30"/>
      <c r="I115" s="30"/>
      <c r="J115" s="30"/>
      <c r="K115" s="30"/>
      <c r="L115" s="30"/>
      <c r="M115" s="30"/>
      <c r="N115" s="30"/>
      <c r="O115" s="30"/>
      <c r="P115" s="30"/>
      <c r="Q115" s="30"/>
      <c r="R115" s="30"/>
      <c r="S115" s="30"/>
      <c r="T115" s="30"/>
      <c r="U115" s="30"/>
      <c r="V115" s="30"/>
      <c r="W115" s="30"/>
      <c r="X115" s="30"/>
      <c r="Y115" s="30"/>
      <c r="Z115" s="30"/>
    </row>
    <row r="116" customFormat="false" ht="15.75" hidden="false" customHeight="true" outlineLevel="0" collapsed="false">
      <c r="A116" s="52" t="s">
        <v>75</v>
      </c>
      <c r="B116" s="53" t="s">
        <v>253</v>
      </c>
      <c r="C116" s="93" t="n">
        <f aca="false">'Insumos diversos'!G17</f>
        <v>0</v>
      </c>
      <c r="D116" s="54" t="n">
        <f aca="false">C116/12/2</f>
        <v>0</v>
      </c>
      <c r="E116" s="30" t="s">
        <v>203</v>
      </c>
      <c r="F116" s="30"/>
      <c r="G116" s="30"/>
      <c r="H116" s="30"/>
      <c r="I116" s="30"/>
      <c r="J116" s="30"/>
      <c r="K116" s="30"/>
      <c r="L116" s="30"/>
      <c r="M116" s="30"/>
      <c r="N116" s="30"/>
      <c r="O116" s="30"/>
      <c r="P116" s="30"/>
      <c r="Q116" s="30"/>
      <c r="R116" s="30"/>
      <c r="S116" s="30"/>
      <c r="T116" s="30"/>
      <c r="U116" s="30"/>
      <c r="V116" s="30"/>
      <c r="W116" s="30"/>
      <c r="X116" s="30"/>
      <c r="Y116" s="30"/>
      <c r="Z116" s="30"/>
    </row>
    <row r="117" customFormat="false" ht="15.75" hidden="false" customHeight="true" outlineLevel="0" collapsed="false">
      <c r="A117" s="116" t="s">
        <v>78</v>
      </c>
      <c r="B117" s="53" t="s">
        <v>254</v>
      </c>
      <c r="C117" s="93" t="n">
        <f aca="false">'Insumos diversos'!F23*20%</f>
        <v>0</v>
      </c>
      <c r="D117" s="54" t="n">
        <f aca="false">C117/12/2</f>
        <v>0</v>
      </c>
      <c r="E117" s="30" t="s">
        <v>205</v>
      </c>
      <c r="F117" s="30"/>
      <c r="G117" s="30"/>
      <c r="H117" s="30"/>
      <c r="I117" s="30"/>
      <c r="J117" s="30"/>
      <c r="K117" s="30"/>
      <c r="L117" s="30"/>
      <c r="M117" s="30"/>
      <c r="N117" s="30"/>
      <c r="O117" s="30"/>
      <c r="P117" s="30"/>
      <c r="Q117" s="30"/>
      <c r="R117" s="30"/>
      <c r="S117" s="30"/>
      <c r="T117" s="30"/>
      <c r="U117" s="30"/>
      <c r="V117" s="30"/>
      <c r="W117" s="30"/>
      <c r="X117" s="30"/>
      <c r="Y117" s="30"/>
      <c r="Z117" s="30"/>
    </row>
    <row r="118" customFormat="false" ht="15.75" hidden="false" customHeight="true" outlineLevel="0" collapsed="false">
      <c r="A118" s="116" t="s">
        <v>80</v>
      </c>
      <c r="B118" s="53" t="s">
        <v>206</v>
      </c>
      <c r="C118" s="33"/>
      <c r="D118" s="54"/>
      <c r="E118" s="30"/>
      <c r="F118" s="30"/>
      <c r="G118" s="30"/>
      <c r="H118" s="30"/>
      <c r="I118" s="30"/>
      <c r="J118" s="30"/>
      <c r="K118" s="30"/>
      <c r="L118" s="30"/>
      <c r="M118" s="30"/>
      <c r="N118" s="30"/>
      <c r="O118" s="30"/>
      <c r="P118" s="30"/>
      <c r="Q118" s="30"/>
      <c r="R118" s="30"/>
      <c r="S118" s="30"/>
      <c r="T118" s="30"/>
      <c r="U118" s="30"/>
      <c r="V118" s="30"/>
      <c r="W118" s="30"/>
      <c r="X118" s="30"/>
      <c r="Y118" s="30"/>
      <c r="Z118" s="30"/>
    </row>
    <row r="119" customFormat="false" ht="15" hidden="false" customHeight="true" outlineLevel="0" collapsed="false">
      <c r="A119" s="50" t="s">
        <v>47</v>
      </c>
      <c r="B119" s="50"/>
      <c r="C119" s="50"/>
      <c r="D119" s="61" t="n">
        <f aca="false">TRUNC(SUM(D115:D118),2)</f>
        <v>97.99</v>
      </c>
      <c r="E119" s="30"/>
      <c r="F119" s="30"/>
      <c r="G119" s="30"/>
      <c r="H119" s="30"/>
      <c r="I119" s="30"/>
      <c r="J119" s="30"/>
      <c r="K119" s="30"/>
      <c r="L119" s="30"/>
      <c r="M119" s="30"/>
      <c r="N119" s="30"/>
      <c r="O119" s="30"/>
      <c r="P119" s="30"/>
      <c r="Q119" s="30"/>
      <c r="R119" s="30"/>
      <c r="S119" s="30"/>
      <c r="T119" s="30"/>
      <c r="U119" s="30"/>
      <c r="V119" s="30"/>
      <c r="W119" s="30"/>
      <c r="X119" s="30"/>
      <c r="Y119" s="30"/>
      <c r="Z119" s="30"/>
    </row>
    <row r="120" customFormat="false" ht="15.75" hidden="false" customHeight="true" outlineLevel="0" collapsed="false">
      <c r="A120" s="117" t="s">
        <v>207</v>
      </c>
      <c r="B120" s="117"/>
      <c r="C120" s="117"/>
      <c r="D120" s="117"/>
      <c r="E120" s="30"/>
      <c r="F120" s="30"/>
      <c r="G120" s="30"/>
      <c r="H120" s="30"/>
      <c r="I120" s="30"/>
      <c r="J120" s="30"/>
      <c r="K120" s="30"/>
      <c r="L120" s="30"/>
      <c r="M120" s="30"/>
      <c r="N120" s="30"/>
      <c r="O120" s="30"/>
      <c r="P120" s="30"/>
      <c r="Q120" s="30"/>
      <c r="R120" s="30"/>
      <c r="S120" s="30"/>
      <c r="T120" s="30"/>
      <c r="U120" s="30"/>
      <c r="V120" s="30"/>
      <c r="W120" s="30"/>
      <c r="X120" s="30"/>
      <c r="Y120" s="30"/>
      <c r="Z120" s="30"/>
    </row>
    <row r="121" customFormat="false" ht="15.75" hidden="false" customHeight="true" outlineLevel="0" collapsed="false">
      <c r="A121" s="84"/>
      <c r="B121" s="84"/>
      <c r="C121" s="84"/>
      <c r="D121" s="84"/>
      <c r="E121" s="30"/>
      <c r="F121" s="30"/>
      <c r="G121" s="30"/>
      <c r="H121" s="30"/>
      <c r="I121" s="30"/>
      <c r="J121" s="30"/>
      <c r="K121" s="30"/>
      <c r="L121" s="30"/>
      <c r="M121" s="30"/>
      <c r="N121" s="30"/>
      <c r="O121" s="30"/>
      <c r="P121" s="30"/>
      <c r="Q121" s="30"/>
      <c r="R121" s="30"/>
      <c r="S121" s="30"/>
      <c r="T121" s="30"/>
      <c r="U121" s="30"/>
      <c r="V121" s="30"/>
      <c r="W121" s="30"/>
      <c r="X121" s="30"/>
      <c r="Y121" s="30"/>
      <c r="Z121" s="30"/>
    </row>
    <row r="122" customFormat="false" ht="15.75" hidden="false" customHeight="true" outlineLevel="0" collapsed="false">
      <c r="A122" s="45" t="n">
        <v>6</v>
      </c>
      <c r="B122" s="50" t="s">
        <v>208</v>
      </c>
      <c r="C122" s="45" t="s">
        <v>96</v>
      </c>
      <c r="D122" s="45" t="s">
        <v>97</v>
      </c>
      <c r="E122" s="30"/>
      <c r="F122" s="30"/>
      <c r="G122" s="30"/>
      <c r="H122" s="30"/>
      <c r="I122" s="30"/>
      <c r="J122" s="30"/>
      <c r="K122" s="30"/>
      <c r="L122" s="30"/>
      <c r="M122" s="30"/>
      <c r="N122" s="30"/>
      <c r="O122" s="30"/>
      <c r="P122" s="30"/>
      <c r="Q122" s="30"/>
      <c r="R122" s="30"/>
      <c r="S122" s="30"/>
      <c r="T122" s="30"/>
      <c r="U122" s="30"/>
      <c r="V122" s="30"/>
      <c r="W122" s="30"/>
      <c r="X122" s="30"/>
      <c r="Y122" s="30"/>
      <c r="Z122" s="30"/>
    </row>
    <row r="123" customFormat="false" ht="15.75" hidden="false" customHeight="true" outlineLevel="0" collapsed="false">
      <c r="A123" s="52" t="s">
        <v>73</v>
      </c>
      <c r="B123" s="32" t="s">
        <v>209</v>
      </c>
      <c r="C123" s="57" t="n">
        <v>0.05</v>
      </c>
      <c r="D123" s="54" t="n">
        <f aca="false">D140*C123</f>
        <v>381.277</v>
      </c>
      <c r="E123" s="30" t="s">
        <v>210</v>
      </c>
      <c r="F123" s="30"/>
      <c r="G123" s="30"/>
      <c r="H123" s="30"/>
      <c r="I123" s="30"/>
      <c r="J123" s="30"/>
      <c r="K123" s="30"/>
      <c r="L123" s="30"/>
      <c r="M123" s="30"/>
      <c r="N123" s="30"/>
      <c r="O123" s="30"/>
      <c r="P123" s="30"/>
      <c r="Q123" s="30"/>
      <c r="R123" s="30"/>
      <c r="S123" s="30"/>
      <c r="T123" s="30"/>
      <c r="U123" s="30"/>
      <c r="V123" s="30"/>
      <c r="W123" s="30"/>
      <c r="X123" s="30"/>
      <c r="Y123" s="30"/>
      <c r="Z123" s="30"/>
    </row>
    <row r="124" customFormat="false" ht="15.75" hidden="false" customHeight="true" outlineLevel="0" collapsed="false">
      <c r="A124" s="52" t="s">
        <v>75</v>
      </c>
      <c r="B124" s="32" t="s">
        <v>255</v>
      </c>
      <c r="C124" s="57" t="n">
        <v>0.1</v>
      </c>
      <c r="D124" s="54" t="n">
        <f aca="false">(D140+D123)*C124</f>
        <v>800.6817</v>
      </c>
      <c r="E124" s="30" t="s">
        <v>212</v>
      </c>
      <c r="F124" s="30"/>
      <c r="G124" s="30"/>
      <c r="H124" s="30"/>
      <c r="I124" s="30"/>
      <c r="J124" s="30"/>
      <c r="K124" s="30"/>
      <c r="L124" s="30"/>
      <c r="M124" s="30"/>
      <c r="N124" s="30"/>
      <c r="O124" s="30"/>
      <c r="P124" s="30"/>
      <c r="Q124" s="30"/>
      <c r="R124" s="30"/>
      <c r="S124" s="30"/>
      <c r="T124" s="30"/>
      <c r="U124" s="30"/>
      <c r="V124" s="30"/>
      <c r="W124" s="30"/>
      <c r="X124" s="30"/>
      <c r="Y124" s="30"/>
      <c r="Z124" s="30"/>
    </row>
    <row r="125" customFormat="false" ht="15.75" hidden="false" customHeight="true" outlineLevel="0" collapsed="false">
      <c r="A125" s="45" t="s">
        <v>78</v>
      </c>
      <c r="B125" s="50" t="s">
        <v>213</v>
      </c>
      <c r="C125" s="91" t="n">
        <f aca="false">SUM(C126:C128)</f>
        <v>0.0765</v>
      </c>
      <c r="D125" s="158"/>
      <c r="E125" s="30"/>
      <c r="F125" s="30"/>
      <c r="G125" s="30"/>
      <c r="H125" s="30"/>
      <c r="I125" s="30"/>
      <c r="J125" s="30"/>
      <c r="K125" s="30"/>
      <c r="L125" s="30"/>
      <c r="M125" s="30"/>
      <c r="N125" s="30"/>
      <c r="O125" s="30"/>
      <c r="P125" s="30"/>
      <c r="Q125" s="30"/>
      <c r="R125" s="30"/>
      <c r="S125" s="30"/>
      <c r="T125" s="30"/>
      <c r="U125" s="30"/>
      <c r="V125" s="30"/>
      <c r="W125" s="30"/>
      <c r="X125" s="30"/>
      <c r="Y125" s="30"/>
      <c r="Z125" s="30"/>
    </row>
    <row r="126" customFormat="false" ht="15.75" hidden="false" customHeight="true" outlineLevel="0" collapsed="false">
      <c r="A126" s="52" t="s">
        <v>214</v>
      </c>
      <c r="B126" s="32" t="s">
        <v>215</v>
      </c>
      <c r="C126" s="57" t="n">
        <v>0.0065</v>
      </c>
      <c r="D126" s="159" t="n">
        <f aca="false">(($D$140+$D$123+$D$124)/(1-$C$125))*C126</f>
        <v>61.9910574445046</v>
      </c>
      <c r="E126" s="160"/>
      <c r="F126" s="161"/>
      <c r="G126" s="161"/>
      <c r="H126" s="161"/>
      <c r="I126" s="161"/>
      <c r="J126" s="161"/>
      <c r="K126" s="161"/>
      <c r="L126" s="161"/>
      <c r="M126" s="30"/>
      <c r="N126" s="30"/>
      <c r="O126" s="30"/>
      <c r="P126" s="30"/>
      <c r="Q126" s="30"/>
      <c r="R126" s="30"/>
      <c r="S126" s="30"/>
      <c r="T126" s="30"/>
      <c r="U126" s="30"/>
      <c r="V126" s="30"/>
      <c r="W126" s="30"/>
      <c r="X126" s="30"/>
      <c r="Y126" s="30"/>
      <c r="Z126" s="30"/>
    </row>
    <row r="127" customFormat="false" ht="15.75" hidden="false" customHeight="true" outlineLevel="0" collapsed="false">
      <c r="A127" s="52" t="s">
        <v>216</v>
      </c>
      <c r="B127" s="32" t="s">
        <v>217</v>
      </c>
      <c r="C127" s="57" t="n">
        <v>0.03</v>
      </c>
      <c r="D127" s="162" t="n">
        <f aca="false">(($D$140+$D$123+$D$124)/(1-$C$125))*C127</f>
        <v>286.112572820791</v>
      </c>
      <c r="E127" s="163"/>
      <c r="F127" s="30"/>
      <c r="G127" s="30"/>
      <c r="H127" s="30"/>
      <c r="I127" s="30"/>
      <c r="J127" s="30"/>
      <c r="K127" s="30"/>
      <c r="L127" s="30"/>
      <c r="M127" s="30"/>
      <c r="N127" s="30"/>
      <c r="O127" s="30"/>
      <c r="P127" s="30"/>
      <c r="Q127" s="30"/>
      <c r="R127" s="30"/>
      <c r="S127" s="30"/>
      <c r="T127" s="30"/>
      <c r="U127" s="30"/>
      <c r="V127" s="30"/>
      <c r="W127" s="30"/>
      <c r="X127" s="30"/>
      <c r="Y127" s="30"/>
      <c r="Z127" s="30"/>
    </row>
    <row r="128" customFormat="false" ht="15.75" hidden="false" customHeight="true" outlineLevel="0" collapsed="false">
      <c r="A128" s="52" t="s">
        <v>218</v>
      </c>
      <c r="B128" s="32" t="s">
        <v>219</v>
      </c>
      <c r="C128" s="120" t="n">
        <v>0.04</v>
      </c>
      <c r="D128" s="54" t="n">
        <f aca="false">(($D$140+$D$123+$D$124)/(1-$C$125))*C128</f>
        <v>381.483430427721</v>
      </c>
      <c r="E128" s="119"/>
      <c r="F128" s="121"/>
      <c r="G128" s="119"/>
      <c r="H128" s="119"/>
      <c r="I128" s="119"/>
      <c r="J128" s="119"/>
      <c r="K128" s="119"/>
      <c r="L128" s="119"/>
      <c r="M128" s="30"/>
      <c r="N128" s="30"/>
      <c r="O128" s="30"/>
      <c r="P128" s="30"/>
      <c r="Q128" s="30"/>
      <c r="R128" s="30"/>
      <c r="S128" s="30"/>
      <c r="T128" s="30"/>
      <c r="U128" s="30"/>
      <c r="V128" s="30"/>
      <c r="W128" s="30"/>
      <c r="X128" s="30"/>
      <c r="Y128" s="30"/>
      <c r="Z128" s="30"/>
    </row>
    <row r="129" customFormat="false" ht="15.75" hidden="false" customHeight="true" outlineLevel="0" collapsed="false">
      <c r="A129" s="164" t="s">
        <v>47</v>
      </c>
      <c r="B129" s="164"/>
      <c r="C129" s="164"/>
      <c r="D129" s="61" t="n">
        <f aca="false">TRUNC(SUM(D123:D128),2)</f>
        <v>1911.54</v>
      </c>
      <c r="E129" s="119"/>
      <c r="F129" s="119"/>
      <c r="G129" s="119"/>
      <c r="H129" s="119"/>
      <c r="I129" s="119"/>
      <c r="J129" s="119"/>
      <c r="K129" s="119"/>
      <c r="L129" s="119"/>
      <c r="M129" s="30"/>
      <c r="N129" s="30"/>
      <c r="O129" s="30"/>
      <c r="P129" s="30"/>
      <c r="Q129" s="30"/>
      <c r="R129" s="30"/>
      <c r="S129" s="30"/>
      <c r="T129" s="30"/>
      <c r="U129" s="30"/>
      <c r="V129" s="30"/>
      <c r="W129" s="30"/>
      <c r="X129" s="30"/>
      <c r="Y129" s="30"/>
      <c r="Z129" s="30"/>
    </row>
    <row r="130" customFormat="false" ht="15.75" hidden="false" customHeight="true" outlineLevel="0" collapsed="false">
      <c r="A130" s="82" t="s">
        <v>220</v>
      </c>
      <c r="B130" s="82"/>
      <c r="C130" s="82"/>
      <c r="D130" s="82"/>
      <c r="E130" s="30"/>
      <c r="F130" s="30"/>
      <c r="G130" s="62"/>
      <c r="H130" s="30"/>
      <c r="I130" s="30"/>
      <c r="J130" s="30"/>
      <c r="K130" s="30"/>
      <c r="L130" s="30"/>
      <c r="M130" s="30"/>
      <c r="N130" s="30"/>
      <c r="O130" s="30"/>
      <c r="P130" s="30"/>
      <c r="Q130" s="30"/>
      <c r="R130" s="30"/>
      <c r="S130" s="30"/>
      <c r="T130" s="30"/>
      <c r="U130" s="30"/>
      <c r="V130" s="30"/>
      <c r="W130" s="30"/>
      <c r="X130" s="30"/>
      <c r="Y130" s="30"/>
      <c r="Z130" s="30"/>
    </row>
    <row r="131" customFormat="false" ht="15.75" hidden="false" customHeight="true" outlineLevel="0" collapsed="false">
      <c r="A131" s="82" t="s">
        <v>221</v>
      </c>
      <c r="B131" s="82"/>
      <c r="C131" s="82"/>
      <c r="D131" s="82"/>
      <c r="E131" s="30"/>
      <c r="F131" s="30"/>
      <c r="G131" s="62"/>
      <c r="H131" s="30"/>
      <c r="I131" s="30"/>
      <c r="J131" s="30"/>
      <c r="K131" s="30"/>
      <c r="L131" s="30"/>
      <c r="M131" s="30"/>
      <c r="N131" s="30"/>
      <c r="O131" s="30"/>
      <c r="P131" s="30"/>
      <c r="Q131" s="30"/>
      <c r="R131" s="30"/>
      <c r="S131" s="30"/>
      <c r="T131" s="30"/>
      <c r="U131" s="30"/>
      <c r="V131" s="30"/>
      <c r="W131" s="30"/>
      <c r="X131" s="30"/>
      <c r="Y131" s="30"/>
      <c r="Z131" s="30"/>
    </row>
    <row r="132" customFormat="false" ht="15.75" hidden="false" customHeight="true" outlineLevel="0" collapsed="false">
      <c r="A132" s="165"/>
      <c r="E132" s="30"/>
      <c r="F132" s="30"/>
      <c r="G132" s="62"/>
      <c r="H132" s="30"/>
      <c r="I132" s="30"/>
      <c r="J132" s="30"/>
      <c r="K132" s="30"/>
      <c r="L132" s="30"/>
      <c r="M132" s="30"/>
      <c r="N132" s="30"/>
      <c r="O132" s="30"/>
      <c r="P132" s="30"/>
      <c r="Q132" s="30"/>
      <c r="R132" s="30"/>
      <c r="S132" s="30"/>
      <c r="T132" s="30"/>
      <c r="U132" s="30"/>
      <c r="V132" s="30"/>
      <c r="W132" s="30"/>
      <c r="X132" s="30"/>
      <c r="Y132" s="30"/>
      <c r="Z132" s="30"/>
    </row>
    <row r="133" customFormat="false" ht="15.75" hidden="false" customHeight="true" outlineLevel="0" collapsed="false">
      <c r="A133" s="37" t="s">
        <v>222</v>
      </c>
      <c r="B133" s="37"/>
      <c r="C133" s="37"/>
      <c r="D133" s="37"/>
      <c r="E133" s="30"/>
      <c r="F133" s="30"/>
      <c r="G133" s="30"/>
      <c r="H133" s="30"/>
      <c r="I133" s="30"/>
      <c r="J133" s="30"/>
      <c r="K133" s="30"/>
      <c r="L133" s="30"/>
      <c r="M133" s="30"/>
      <c r="N133" s="30"/>
      <c r="O133" s="30"/>
      <c r="P133" s="30"/>
      <c r="Q133" s="30"/>
      <c r="R133" s="30"/>
      <c r="S133" s="30"/>
      <c r="T133" s="30"/>
      <c r="U133" s="30"/>
      <c r="V133" s="30"/>
      <c r="W133" s="30"/>
      <c r="X133" s="30"/>
      <c r="Y133" s="30"/>
      <c r="Z133" s="30"/>
    </row>
    <row r="134" customFormat="false" ht="15.75" hidden="false" customHeight="true" outlineLevel="0" collapsed="false">
      <c r="A134" s="50" t="s">
        <v>223</v>
      </c>
      <c r="B134" s="50"/>
      <c r="C134" s="50"/>
      <c r="D134" s="45" t="s">
        <v>97</v>
      </c>
      <c r="E134" s="30"/>
      <c r="F134" s="30"/>
      <c r="G134" s="30"/>
      <c r="H134" s="30"/>
      <c r="I134" s="30"/>
      <c r="J134" s="30"/>
      <c r="K134" s="30"/>
      <c r="L134" s="30"/>
      <c r="M134" s="30"/>
      <c r="N134" s="30"/>
      <c r="O134" s="30"/>
      <c r="P134" s="30"/>
      <c r="Q134" s="30"/>
      <c r="R134" s="30"/>
      <c r="S134" s="30"/>
      <c r="T134" s="30"/>
      <c r="U134" s="30"/>
      <c r="V134" s="30"/>
      <c r="W134" s="30"/>
      <c r="X134" s="30"/>
      <c r="Y134" s="30"/>
      <c r="Z134" s="30"/>
    </row>
    <row r="135" customFormat="false" ht="15.75" hidden="false" customHeight="true" outlineLevel="0" collapsed="false">
      <c r="A135" s="33" t="s">
        <v>73</v>
      </c>
      <c r="B135" s="32" t="s">
        <v>95</v>
      </c>
      <c r="C135" s="32"/>
      <c r="D135" s="54" t="n">
        <f aca="false">D33</f>
        <v>4173.11</v>
      </c>
      <c r="E135" s="30"/>
      <c r="F135" s="30"/>
      <c r="G135" s="30"/>
      <c r="H135" s="30"/>
      <c r="I135" s="30"/>
      <c r="J135" s="30"/>
      <c r="K135" s="30"/>
      <c r="L135" s="30"/>
      <c r="M135" s="30"/>
      <c r="N135" s="30"/>
      <c r="O135" s="30"/>
      <c r="P135" s="30"/>
      <c r="Q135" s="30"/>
      <c r="R135" s="30"/>
      <c r="S135" s="30"/>
      <c r="T135" s="30"/>
      <c r="U135" s="30"/>
      <c r="V135" s="30"/>
      <c r="W135" s="30"/>
      <c r="X135" s="30"/>
      <c r="Y135" s="30"/>
      <c r="Z135" s="30"/>
    </row>
    <row r="136" customFormat="false" ht="15.75" hidden="false" customHeight="true" outlineLevel="0" collapsed="false">
      <c r="A136" s="33" t="s">
        <v>75</v>
      </c>
      <c r="B136" s="32" t="s">
        <v>159</v>
      </c>
      <c r="C136" s="32"/>
      <c r="D136" s="54" t="n">
        <f aca="false">D80</f>
        <v>2999.11</v>
      </c>
      <c r="E136" s="30"/>
      <c r="F136" s="30"/>
      <c r="G136" s="30"/>
      <c r="H136" s="30"/>
      <c r="I136" s="30"/>
      <c r="J136" s="30"/>
      <c r="K136" s="30"/>
      <c r="L136" s="30"/>
      <c r="M136" s="30"/>
      <c r="N136" s="30"/>
      <c r="O136" s="30"/>
      <c r="P136" s="30"/>
      <c r="Q136" s="30"/>
      <c r="R136" s="30"/>
      <c r="S136" s="30"/>
      <c r="T136" s="30"/>
      <c r="U136" s="30"/>
      <c r="V136" s="30"/>
      <c r="W136" s="30"/>
      <c r="X136" s="30"/>
      <c r="Y136" s="30"/>
      <c r="Z136" s="30"/>
    </row>
    <row r="137" customFormat="false" ht="15.75" hidden="false" customHeight="true" outlineLevel="0" collapsed="false">
      <c r="A137" s="33" t="s">
        <v>78</v>
      </c>
      <c r="B137" s="32" t="s">
        <v>224</v>
      </c>
      <c r="C137" s="32"/>
      <c r="D137" s="54" t="n">
        <f aca="false">D89</f>
        <v>303.79</v>
      </c>
      <c r="E137" s="30"/>
      <c r="F137" s="30"/>
      <c r="G137" s="30"/>
      <c r="H137" s="30"/>
      <c r="I137" s="30"/>
      <c r="J137" s="30"/>
      <c r="K137" s="30"/>
      <c r="L137" s="30"/>
      <c r="M137" s="30"/>
      <c r="N137" s="30"/>
      <c r="O137" s="30"/>
      <c r="P137" s="30"/>
      <c r="Q137" s="30"/>
      <c r="R137" s="30"/>
      <c r="S137" s="30"/>
      <c r="T137" s="30"/>
      <c r="U137" s="30"/>
      <c r="V137" s="30"/>
      <c r="W137" s="30"/>
      <c r="X137" s="30"/>
      <c r="Y137" s="30"/>
      <c r="Z137" s="30"/>
    </row>
    <row r="138" customFormat="false" ht="15.75" hidden="false" customHeight="true" outlineLevel="0" collapsed="false">
      <c r="A138" s="33" t="s">
        <v>80</v>
      </c>
      <c r="B138" s="32" t="s">
        <v>197</v>
      </c>
      <c r="C138" s="32"/>
      <c r="D138" s="54" t="n">
        <f aca="false">D112</f>
        <v>51.54</v>
      </c>
      <c r="E138" s="30"/>
      <c r="F138" s="30"/>
      <c r="G138" s="30"/>
      <c r="H138" s="30"/>
      <c r="I138" s="30"/>
      <c r="J138" s="30"/>
      <c r="K138" s="30"/>
      <c r="L138" s="30"/>
      <c r="M138" s="30"/>
      <c r="N138" s="30"/>
      <c r="O138" s="30"/>
      <c r="P138" s="30"/>
      <c r="Q138" s="30"/>
      <c r="R138" s="30"/>
      <c r="S138" s="30"/>
      <c r="T138" s="30"/>
      <c r="U138" s="30"/>
      <c r="V138" s="30"/>
      <c r="W138" s="30"/>
      <c r="X138" s="30"/>
      <c r="Y138" s="30"/>
      <c r="Z138" s="30"/>
    </row>
    <row r="139" customFormat="false" ht="15.75" hidden="false" customHeight="true" outlineLevel="0" collapsed="false">
      <c r="A139" s="33" t="s">
        <v>106</v>
      </c>
      <c r="B139" s="32" t="s">
        <v>199</v>
      </c>
      <c r="C139" s="32"/>
      <c r="D139" s="54" t="n">
        <f aca="false">D119</f>
        <v>97.99</v>
      </c>
      <c r="E139" s="30"/>
      <c r="F139" s="30"/>
      <c r="G139" s="30"/>
      <c r="H139" s="30"/>
      <c r="I139" s="30"/>
      <c r="J139" s="30"/>
      <c r="K139" s="30"/>
      <c r="L139" s="30"/>
      <c r="M139" s="30"/>
      <c r="N139" s="30"/>
      <c r="O139" s="30"/>
      <c r="P139" s="30"/>
      <c r="Q139" s="30"/>
      <c r="R139" s="30"/>
      <c r="S139" s="30"/>
      <c r="T139" s="30"/>
      <c r="U139" s="30"/>
      <c r="V139" s="30"/>
      <c r="W139" s="30"/>
      <c r="X139" s="30"/>
      <c r="Y139" s="30"/>
      <c r="Z139" s="30"/>
    </row>
    <row r="140" customFormat="false" ht="15.75" hidden="false" customHeight="true" outlineLevel="0" collapsed="false">
      <c r="A140" s="74" t="s">
        <v>225</v>
      </c>
      <c r="B140" s="74"/>
      <c r="C140" s="74"/>
      <c r="D140" s="123" t="n">
        <f aca="false">TRUNC(SUM(D135:D139),2)</f>
        <v>7625.54</v>
      </c>
      <c r="E140" s="30" t="s">
        <v>226</v>
      </c>
      <c r="F140" s="30"/>
      <c r="G140" s="30"/>
      <c r="H140" s="30"/>
      <c r="I140" s="30"/>
      <c r="J140" s="30"/>
      <c r="K140" s="30"/>
      <c r="L140" s="30"/>
      <c r="M140" s="30"/>
      <c r="N140" s="30"/>
      <c r="O140" s="30"/>
      <c r="P140" s="30"/>
      <c r="Q140" s="30"/>
      <c r="R140" s="30"/>
      <c r="S140" s="30"/>
      <c r="T140" s="30"/>
      <c r="U140" s="30"/>
      <c r="V140" s="30"/>
      <c r="W140" s="30"/>
      <c r="X140" s="30"/>
      <c r="Y140" s="30"/>
      <c r="Z140" s="30"/>
    </row>
    <row r="141" customFormat="false" ht="15.75" hidden="false" customHeight="true" outlineLevel="0" collapsed="false">
      <c r="A141" s="33" t="s">
        <v>109</v>
      </c>
      <c r="B141" s="32" t="s">
        <v>227</v>
      </c>
      <c r="C141" s="32"/>
      <c r="D141" s="54" t="n">
        <f aca="false">D129</f>
        <v>1911.54</v>
      </c>
      <c r="E141" s="30"/>
      <c r="F141" s="30"/>
      <c r="G141" s="30"/>
      <c r="H141" s="30"/>
      <c r="I141" s="30"/>
      <c r="J141" s="30"/>
      <c r="K141" s="30"/>
      <c r="L141" s="30"/>
      <c r="M141" s="30"/>
      <c r="N141" s="30"/>
      <c r="O141" s="30"/>
      <c r="P141" s="30"/>
      <c r="Q141" s="30"/>
      <c r="R141" s="30"/>
      <c r="S141" s="30"/>
      <c r="T141" s="30"/>
      <c r="U141" s="30"/>
      <c r="V141" s="30"/>
      <c r="W141" s="30"/>
      <c r="X141" s="30"/>
      <c r="Y141" s="30"/>
      <c r="Z141" s="30"/>
    </row>
    <row r="142" customFormat="false" ht="15.75" hidden="false" customHeight="true" outlineLevel="0" collapsed="false">
      <c r="A142" s="50" t="s">
        <v>228</v>
      </c>
      <c r="B142" s="50"/>
      <c r="C142" s="50"/>
      <c r="D142" s="61" t="n">
        <f aca="false">TRUNC(SUM(D140:D141),2)</f>
        <v>9537.08</v>
      </c>
      <c r="E142" s="30"/>
      <c r="F142" s="30"/>
      <c r="G142" s="30"/>
      <c r="H142" s="30"/>
      <c r="I142" s="30"/>
      <c r="J142" s="30"/>
      <c r="K142" s="30"/>
      <c r="L142" s="30"/>
      <c r="M142" s="30"/>
      <c r="N142" s="30"/>
      <c r="O142" s="30"/>
      <c r="P142" s="30"/>
      <c r="Q142" s="30"/>
      <c r="R142" s="30"/>
      <c r="S142" s="30"/>
      <c r="T142" s="30"/>
      <c r="U142" s="30"/>
      <c r="V142" s="30"/>
      <c r="W142" s="30"/>
      <c r="X142" s="30"/>
      <c r="Y142" s="30"/>
      <c r="Z142" s="30"/>
    </row>
    <row r="143" customFormat="false" ht="12.75" hidden="true" customHeight="true" outlineLevel="0" collapsed="false">
      <c r="A143" s="30"/>
      <c r="B143" s="30"/>
      <c r="C143" s="30"/>
      <c r="D143" s="124"/>
      <c r="E143" s="30"/>
      <c r="F143" s="30"/>
      <c r="G143" s="30"/>
      <c r="H143" s="30"/>
      <c r="I143" s="30"/>
      <c r="J143" s="30"/>
      <c r="K143" s="30"/>
      <c r="L143" s="30"/>
      <c r="M143" s="30"/>
      <c r="N143" s="30"/>
      <c r="O143" s="30"/>
      <c r="P143" s="30"/>
      <c r="Q143" s="30"/>
      <c r="R143" s="30"/>
      <c r="S143" s="30"/>
      <c r="T143" s="30"/>
      <c r="U143" s="30"/>
      <c r="V143" s="30"/>
      <c r="W143" s="30"/>
      <c r="X143" s="30"/>
      <c r="Y143" s="30"/>
      <c r="Z143" s="30"/>
    </row>
    <row r="144" customFormat="false" ht="40.5" hidden="true" customHeight="true" outlineLevel="0" collapsed="false">
      <c r="A144" s="39"/>
      <c r="B144" s="39" t="s">
        <v>229</v>
      </c>
      <c r="C144" s="64"/>
      <c r="D144" s="64"/>
      <c r="E144" s="30"/>
      <c r="F144" s="30"/>
      <c r="G144" s="30"/>
      <c r="H144" s="30"/>
      <c r="I144" s="30"/>
      <c r="J144" s="30"/>
      <c r="K144" s="30"/>
      <c r="L144" s="30"/>
      <c r="M144" s="30"/>
      <c r="N144" s="30"/>
      <c r="O144" s="30"/>
      <c r="P144" s="30"/>
      <c r="Q144" s="30"/>
      <c r="R144" s="30"/>
      <c r="S144" s="30"/>
      <c r="T144" s="30"/>
      <c r="U144" s="30"/>
      <c r="V144" s="30"/>
      <c r="W144" s="30"/>
      <c r="X144" s="30"/>
      <c r="Y144" s="30"/>
      <c r="Z144" s="30"/>
    </row>
    <row r="145" customFormat="false" ht="12.75" hidden="true" customHeight="true" outlineLevel="0" collapsed="false">
      <c r="A145" s="125" t="s">
        <v>230</v>
      </c>
      <c r="B145" s="125"/>
      <c r="C145" s="125" t="s">
        <v>231</v>
      </c>
      <c r="D145" s="126" t="s">
        <v>232</v>
      </c>
      <c r="E145" s="30"/>
      <c r="F145" s="30"/>
      <c r="G145" s="30"/>
      <c r="H145" s="30"/>
      <c r="I145" s="30"/>
      <c r="J145" s="30"/>
      <c r="K145" s="30"/>
      <c r="L145" s="30"/>
      <c r="M145" s="30"/>
      <c r="N145" s="30"/>
      <c r="O145" s="30"/>
      <c r="P145" s="30"/>
      <c r="Q145" s="30"/>
      <c r="R145" s="30"/>
      <c r="S145" s="30"/>
      <c r="T145" s="30"/>
      <c r="U145" s="30"/>
      <c r="V145" s="30"/>
      <c r="W145" s="30"/>
      <c r="X145" s="30"/>
      <c r="Y145" s="30"/>
      <c r="Z145" s="30"/>
    </row>
    <row r="146" customFormat="false" ht="12.75" hidden="true" customHeight="true" outlineLevel="0" collapsed="false">
      <c r="A146" s="127" t="s">
        <v>233</v>
      </c>
      <c r="B146" s="127"/>
      <c r="C146" s="128"/>
      <c r="D146" s="129" t="n">
        <v>0</v>
      </c>
      <c r="E146" s="30"/>
      <c r="F146" s="30"/>
      <c r="G146" s="30"/>
      <c r="H146" s="30"/>
      <c r="I146" s="30"/>
      <c r="J146" s="30"/>
      <c r="K146" s="30"/>
      <c r="L146" s="30"/>
      <c r="M146" s="30"/>
      <c r="N146" s="30"/>
      <c r="O146" s="30"/>
      <c r="P146" s="30"/>
      <c r="Q146" s="30"/>
      <c r="R146" s="30"/>
      <c r="S146" s="30"/>
      <c r="T146" s="30"/>
      <c r="U146" s="30"/>
      <c r="V146" s="30"/>
      <c r="W146" s="30"/>
      <c r="X146" s="30"/>
      <c r="Y146" s="30"/>
      <c r="Z146" s="30"/>
    </row>
    <row r="147" customFormat="false" ht="12.75" hidden="true" customHeight="true" outlineLevel="0" collapsed="false">
      <c r="A147" s="33" t="s">
        <v>234</v>
      </c>
      <c r="B147" s="33"/>
      <c r="C147" s="130"/>
      <c r="D147" s="131" t="n">
        <v>0</v>
      </c>
      <c r="E147" s="30"/>
      <c r="F147" s="30"/>
      <c r="G147" s="30"/>
      <c r="H147" s="30"/>
      <c r="I147" s="30"/>
      <c r="J147" s="30"/>
      <c r="K147" s="30"/>
      <c r="L147" s="30"/>
      <c r="M147" s="30"/>
      <c r="N147" s="30"/>
      <c r="O147" s="30"/>
      <c r="P147" s="30"/>
      <c r="Q147" s="30"/>
      <c r="R147" s="30"/>
      <c r="S147" s="30"/>
      <c r="T147" s="30"/>
      <c r="U147" s="30"/>
      <c r="V147" s="30"/>
      <c r="W147" s="30"/>
      <c r="X147" s="30"/>
      <c r="Y147" s="30"/>
      <c r="Z147" s="30"/>
    </row>
    <row r="148" customFormat="false" ht="12.75" hidden="true" customHeight="true" outlineLevel="0" collapsed="false">
      <c r="A148" s="33" t="s">
        <v>235</v>
      </c>
      <c r="B148" s="33"/>
      <c r="C148" s="130"/>
      <c r="D148" s="131" t="n">
        <v>0</v>
      </c>
      <c r="E148" s="30"/>
      <c r="F148" s="30"/>
      <c r="G148" s="30"/>
      <c r="H148" s="30"/>
      <c r="I148" s="30"/>
      <c r="J148" s="30"/>
      <c r="K148" s="30"/>
      <c r="L148" s="30"/>
      <c r="M148" s="30"/>
      <c r="N148" s="30"/>
      <c r="O148" s="30"/>
      <c r="P148" s="30"/>
      <c r="Q148" s="30"/>
      <c r="R148" s="30"/>
      <c r="S148" s="30"/>
      <c r="T148" s="30"/>
      <c r="U148" s="30"/>
      <c r="V148" s="30"/>
      <c r="W148" s="30"/>
      <c r="X148" s="30"/>
      <c r="Y148" s="30"/>
      <c r="Z148" s="30"/>
    </row>
    <row r="149" customFormat="false" ht="12.75" hidden="true" customHeight="true" outlineLevel="0" collapsed="false">
      <c r="A149" s="33" t="s">
        <v>236</v>
      </c>
      <c r="B149" s="33"/>
      <c r="C149" s="130"/>
      <c r="D149" s="131" t="n">
        <v>0</v>
      </c>
      <c r="E149" s="30"/>
      <c r="F149" s="30"/>
      <c r="G149" s="30"/>
      <c r="H149" s="30"/>
      <c r="I149" s="30"/>
      <c r="J149" s="30"/>
      <c r="K149" s="30"/>
      <c r="L149" s="30"/>
      <c r="M149" s="30"/>
      <c r="N149" s="30"/>
      <c r="O149" s="30"/>
      <c r="P149" s="30"/>
      <c r="Q149" s="30"/>
      <c r="R149" s="30"/>
      <c r="S149" s="30"/>
      <c r="T149" s="30"/>
      <c r="U149" s="30"/>
      <c r="V149" s="30"/>
      <c r="W149" s="30"/>
      <c r="X149" s="30"/>
      <c r="Y149" s="30"/>
      <c r="Z149" s="30"/>
    </row>
    <row r="150" customFormat="false" ht="13.5" hidden="true" customHeight="true" outlineLevel="0" collapsed="false">
      <c r="A150" s="132"/>
      <c r="B150" s="132"/>
      <c r="C150" s="133"/>
      <c r="D150" s="131"/>
      <c r="E150" s="30"/>
      <c r="F150" s="30"/>
      <c r="G150" s="30"/>
      <c r="H150" s="30"/>
      <c r="I150" s="30"/>
      <c r="J150" s="30"/>
      <c r="K150" s="30"/>
      <c r="L150" s="30"/>
      <c r="M150" s="30"/>
      <c r="N150" s="30"/>
      <c r="O150" s="30"/>
      <c r="P150" s="30"/>
      <c r="Q150" s="30"/>
      <c r="R150" s="30"/>
      <c r="S150" s="30"/>
      <c r="T150" s="30"/>
      <c r="U150" s="30"/>
      <c r="V150" s="30"/>
      <c r="W150" s="30"/>
      <c r="X150" s="30"/>
      <c r="Y150" s="30"/>
      <c r="Z150" s="30"/>
    </row>
    <row r="151" customFormat="false" ht="15.75" hidden="true" customHeight="true" outlineLevel="0" collapsed="false">
      <c r="A151" s="134"/>
      <c r="B151" s="134"/>
      <c r="C151" s="135"/>
      <c r="D151" s="136"/>
      <c r="E151" s="30"/>
      <c r="F151" s="30"/>
      <c r="G151" s="30"/>
      <c r="H151" s="30"/>
      <c r="I151" s="30"/>
      <c r="J151" s="30"/>
      <c r="K151" s="30"/>
      <c r="L151" s="30"/>
      <c r="M151" s="30"/>
      <c r="N151" s="30"/>
      <c r="O151" s="30"/>
      <c r="P151" s="30"/>
      <c r="Q151" s="30"/>
      <c r="R151" s="30"/>
      <c r="S151" s="30"/>
      <c r="T151" s="30"/>
      <c r="U151" s="30"/>
      <c r="V151" s="30"/>
      <c r="W151" s="30"/>
      <c r="X151" s="30"/>
      <c r="Y151" s="30"/>
      <c r="Z151" s="30"/>
    </row>
    <row r="152" customFormat="false" ht="15.75" hidden="true" customHeight="true" outlineLevel="0" collapsed="false">
      <c r="A152" s="137" t="s">
        <v>237</v>
      </c>
      <c r="B152" s="137"/>
      <c r="C152" s="137"/>
      <c r="D152" s="138" t="n">
        <f aca="false">SUM(D150:D151)</f>
        <v>0</v>
      </c>
      <c r="E152" s="30"/>
      <c r="F152" s="30"/>
      <c r="G152" s="30"/>
      <c r="H152" s="30"/>
      <c r="I152" s="30"/>
      <c r="J152" s="30"/>
      <c r="K152" s="30"/>
      <c r="L152" s="30"/>
      <c r="M152" s="30"/>
      <c r="N152" s="30"/>
      <c r="O152" s="30"/>
      <c r="P152" s="30"/>
      <c r="Q152" s="30"/>
      <c r="R152" s="30"/>
      <c r="S152" s="30"/>
      <c r="T152" s="30"/>
      <c r="U152" s="30"/>
      <c r="V152" s="30"/>
      <c r="W152" s="30"/>
      <c r="X152" s="30"/>
      <c r="Y152" s="30"/>
      <c r="Z152" s="30"/>
    </row>
    <row r="153" customFormat="false" ht="12.75" hidden="true" customHeight="true" outlineLevel="0" collapsed="false">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customFormat="false" ht="15.75" hidden="true" customHeight="true" outlineLevel="0" collapsed="false">
      <c r="A154" s="39" t="s">
        <v>238</v>
      </c>
      <c r="B154" s="39" t="s">
        <v>239</v>
      </c>
      <c r="C154" s="64"/>
      <c r="D154" s="64"/>
      <c r="E154" s="30"/>
      <c r="F154" s="30"/>
      <c r="G154" s="30"/>
      <c r="H154" s="30"/>
      <c r="I154" s="30"/>
      <c r="J154" s="30"/>
      <c r="K154" s="30"/>
      <c r="L154" s="30"/>
      <c r="M154" s="30"/>
      <c r="N154" s="30"/>
      <c r="O154" s="30"/>
      <c r="P154" s="30"/>
      <c r="Q154" s="30"/>
      <c r="R154" s="30"/>
      <c r="S154" s="30"/>
      <c r="T154" s="30"/>
      <c r="U154" s="30"/>
      <c r="V154" s="30"/>
      <c r="W154" s="30"/>
      <c r="X154" s="30"/>
      <c r="Y154" s="30"/>
      <c r="Z154" s="30"/>
    </row>
    <row r="155" customFormat="false" ht="15.75" hidden="true" customHeight="true" outlineLevel="0" collapsed="false">
      <c r="A155" s="126" t="s">
        <v>240</v>
      </c>
      <c r="B155" s="126"/>
      <c r="C155" s="126"/>
      <c r="D155" s="126"/>
      <c r="E155" s="30"/>
      <c r="F155" s="30"/>
      <c r="G155" s="30"/>
      <c r="H155" s="30"/>
      <c r="I155" s="30"/>
      <c r="J155" s="30"/>
      <c r="K155" s="30"/>
      <c r="L155" s="30"/>
      <c r="M155" s="30"/>
      <c r="N155" s="30"/>
      <c r="O155" s="30"/>
      <c r="P155" s="30"/>
      <c r="Q155" s="30"/>
      <c r="R155" s="30"/>
      <c r="S155" s="30"/>
      <c r="T155" s="30"/>
      <c r="U155" s="30"/>
      <c r="V155" s="30"/>
      <c r="W155" s="30"/>
      <c r="X155" s="30"/>
      <c r="Y155" s="30"/>
      <c r="Z155" s="30"/>
    </row>
    <row r="156" customFormat="false" ht="15.75" hidden="true" customHeight="true" outlineLevel="0" collapsed="false">
      <c r="A156" s="139"/>
      <c r="B156" s="140" t="s">
        <v>241</v>
      </c>
      <c r="C156" s="140"/>
      <c r="D156" s="126" t="s">
        <v>232</v>
      </c>
      <c r="E156" s="30"/>
      <c r="F156" s="30"/>
      <c r="G156" s="30"/>
      <c r="H156" s="30"/>
      <c r="I156" s="30"/>
      <c r="J156" s="30"/>
      <c r="K156" s="30"/>
      <c r="L156" s="30"/>
      <c r="M156" s="30"/>
      <c r="N156" s="30"/>
      <c r="O156" s="30"/>
      <c r="P156" s="30"/>
      <c r="Q156" s="30"/>
      <c r="R156" s="30"/>
      <c r="S156" s="30"/>
      <c r="T156" s="30"/>
      <c r="U156" s="30"/>
      <c r="V156" s="30"/>
      <c r="W156" s="30"/>
      <c r="X156" s="30"/>
      <c r="Y156" s="30"/>
      <c r="Z156" s="30"/>
    </row>
    <row r="157" customFormat="false" ht="15.75" hidden="true" customHeight="true" outlineLevel="0" collapsed="false">
      <c r="A157" s="141" t="s">
        <v>73</v>
      </c>
      <c r="B157" s="142" t="s">
        <v>242</v>
      </c>
      <c r="C157" s="142"/>
      <c r="D157" s="143" t="n">
        <f aca="false">D126</f>
        <v>61.9910574445046</v>
      </c>
      <c r="E157" s="30"/>
      <c r="F157" s="30"/>
      <c r="G157" s="30"/>
      <c r="H157" s="30"/>
      <c r="I157" s="30"/>
      <c r="J157" s="30"/>
      <c r="K157" s="30"/>
      <c r="L157" s="30"/>
      <c r="M157" s="30"/>
      <c r="N157" s="30"/>
      <c r="O157" s="30"/>
      <c r="P157" s="30"/>
      <c r="Q157" s="30"/>
      <c r="R157" s="30"/>
      <c r="S157" s="30"/>
      <c r="T157" s="30"/>
      <c r="U157" s="30"/>
      <c r="V157" s="30"/>
      <c r="W157" s="30"/>
      <c r="X157" s="30"/>
      <c r="Y157" s="30"/>
      <c r="Z157" s="30"/>
    </row>
    <row r="158" customFormat="false" ht="15.75" hidden="true" customHeight="true" outlineLevel="0" collapsed="false">
      <c r="A158" s="144" t="s">
        <v>75</v>
      </c>
      <c r="B158" s="32" t="s">
        <v>243</v>
      </c>
      <c r="C158" s="32"/>
      <c r="D158" s="145" t="e">
        <f aca="false">#REF!</f>
        <v>#REF!</v>
      </c>
      <c r="E158" s="30"/>
      <c r="F158" s="30"/>
      <c r="G158" s="30"/>
      <c r="H158" s="30"/>
      <c r="I158" s="30"/>
      <c r="J158" s="30"/>
      <c r="K158" s="30"/>
      <c r="L158" s="30"/>
      <c r="M158" s="30"/>
      <c r="N158" s="30"/>
      <c r="O158" s="30"/>
      <c r="P158" s="30"/>
      <c r="Q158" s="30"/>
      <c r="R158" s="30"/>
      <c r="S158" s="30"/>
      <c r="T158" s="30"/>
      <c r="U158" s="30"/>
      <c r="V158" s="30"/>
      <c r="W158" s="30"/>
      <c r="X158" s="30"/>
      <c r="Y158" s="30"/>
      <c r="Z158" s="30"/>
    </row>
    <row r="159" customFormat="false" ht="15.75" hidden="true" customHeight="true" outlineLevel="0" collapsed="false">
      <c r="A159" s="144" t="s">
        <v>78</v>
      </c>
      <c r="B159" s="146" t="s">
        <v>244</v>
      </c>
      <c r="C159" s="146"/>
      <c r="D159" s="145" t="n">
        <f aca="false">D129</f>
        <v>1911.54</v>
      </c>
      <c r="E159" s="30"/>
      <c r="F159" s="30"/>
      <c r="G159" s="30"/>
      <c r="H159" s="30"/>
      <c r="I159" s="30"/>
      <c r="J159" s="30"/>
      <c r="K159" s="30"/>
      <c r="L159" s="30"/>
      <c r="M159" s="30"/>
      <c r="N159" s="30"/>
      <c r="O159" s="30"/>
      <c r="P159" s="30"/>
      <c r="Q159" s="30"/>
      <c r="R159" s="30"/>
      <c r="S159" s="30"/>
      <c r="T159" s="30"/>
      <c r="U159" s="30"/>
      <c r="V159" s="30"/>
      <c r="W159" s="30"/>
      <c r="X159" s="30"/>
      <c r="Y159" s="30"/>
      <c r="Z159" s="30"/>
    </row>
    <row r="160" customFormat="false" ht="15.75" hidden="true" customHeight="true" outlineLevel="0" collapsed="false">
      <c r="A160" s="139" t="s">
        <v>161</v>
      </c>
      <c r="B160" s="139"/>
      <c r="C160" s="139"/>
      <c r="D160" s="138" t="e">
        <f aca="false">SUM(D157:D159)</f>
        <v>#REF!</v>
      </c>
      <c r="E160" s="30"/>
      <c r="F160" s="30"/>
      <c r="G160" s="30"/>
      <c r="H160" s="30"/>
      <c r="I160" s="30"/>
      <c r="J160" s="30"/>
      <c r="K160" s="30"/>
      <c r="L160" s="30"/>
      <c r="M160" s="30"/>
      <c r="N160" s="30"/>
      <c r="O160" s="30"/>
      <c r="P160" s="30"/>
      <c r="Q160" s="30"/>
      <c r="R160" s="30"/>
      <c r="S160" s="30"/>
      <c r="T160" s="30"/>
      <c r="U160" s="30"/>
      <c r="V160" s="30"/>
      <c r="W160" s="30"/>
      <c r="X160" s="30"/>
      <c r="Y160" s="30"/>
      <c r="Z160" s="30"/>
    </row>
    <row r="161" customFormat="false" ht="122.25" hidden="true" customHeight="true" outlineLevel="0" collapsed="false">
      <c r="A161" s="39" t="s">
        <v>245</v>
      </c>
      <c r="B161" s="30" t="s">
        <v>246</v>
      </c>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customFormat="false" ht="15" hidden="false" customHeight="false" outlineLevel="0" collapsed="false">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customFormat="false" ht="15.75" hidden="false" customHeight="true" outlineLevel="0" collapsed="false">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customFormat="false" ht="15.75" hidden="false" customHeight="true" outlineLevel="0" collapsed="false">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customFormat="false" ht="15.75" hidden="false" customHeight="true" outlineLevel="0" collapsed="false">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customFormat="false" ht="15.75" hidden="false" customHeight="true" outlineLevel="0" collapsed="false">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customFormat="false" ht="15.75" hidden="false" customHeight="true" outlineLevel="0" collapsed="false">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customFormat="false" ht="15.75" hidden="false" customHeight="true" outlineLevel="0" collapsed="false">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customFormat="false" ht="15.75" hidden="false" customHeight="true" outlineLevel="0" collapsed="false">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customFormat="false" ht="15.75" hidden="false" customHeight="true" outlineLevel="0" collapsed="false">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customFormat="false" ht="15.75" hidden="false" customHeight="true" outlineLevel="0" collapsed="false">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customFormat="false" ht="15.75" hidden="false" customHeight="true" outlineLevel="0" collapsed="false">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customFormat="false" ht="15.75" hidden="false" customHeight="true" outlineLevel="0" collapsed="false">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customFormat="false" ht="15.75" hidden="false" customHeight="true" outlineLevel="0" collapsed="false">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customFormat="false" ht="15.75" hidden="false" customHeight="true" outlineLevel="0" collapsed="false">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customFormat="false" ht="15.75" hidden="false" customHeight="true" outlineLevel="0" collapsed="false">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customFormat="false" ht="15.75" hidden="false" customHeight="true" outlineLevel="0" collapsed="false">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customFormat="false" ht="15.75" hidden="false" customHeight="true" outlineLevel="0" collapsed="false">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customFormat="false" ht="15.75" hidden="false" customHeight="true" outlineLevel="0" collapsed="false">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customFormat="false" ht="15.75" hidden="false" customHeight="true" outlineLevel="0" collapsed="false">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customFormat="false" ht="15.75" hidden="false" customHeight="true" outlineLevel="0" collapsed="false">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customFormat="false" ht="15.75" hidden="false" customHeight="true" outlineLevel="0" collapsed="false">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customFormat="false" ht="15.75" hidden="false" customHeight="true" outlineLevel="0" collapsed="false">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customFormat="false" ht="15.75" hidden="false" customHeight="true" outlineLevel="0" collapsed="false">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customFormat="false" ht="15.75" hidden="false" customHeight="true" outlineLevel="0" collapsed="false">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customFormat="false" ht="15.75" hidden="false" customHeight="true" outlineLevel="0" collapsed="false">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customFormat="false" ht="15.75" hidden="false" customHeight="true" outlineLevel="0" collapsed="false">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customFormat="false" ht="15.75" hidden="false" customHeight="true" outlineLevel="0" collapsed="false">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customFormat="false" ht="15.75" hidden="false" customHeight="true" outlineLevel="0" collapsed="false">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customFormat="false" ht="15.75" hidden="false" customHeight="true" outlineLevel="0" collapsed="false">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customFormat="false" ht="15.75" hidden="false" customHeight="true" outlineLevel="0" collapsed="false">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customFormat="false" ht="15.75" hidden="false" customHeight="true" outlineLevel="0" collapsed="false">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customFormat="false" ht="15.75" hidden="false" customHeight="true" outlineLevel="0" collapsed="false">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customFormat="false" ht="15.75" hidden="false" customHeight="true" outlineLevel="0" collapsed="false">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customFormat="false" ht="15.75" hidden="false" customHeight="true" outlineLevel="0" collapsed="false">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customFormat="false" ht="15.75" hidden="false" customHeight="true" outlineLevel="0" collapsed="false">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customFormat="false" ht="15.75" hidden="false" customHeight="true" outlineLevel="0" collapsed="false">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customFormat="false" ht="15.75" hidden="false" customHeight="true" outlineLevel="0" collapsed="false">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customFormat="false" ht="15.75" hidden="false" customHeight="true" outlineLevel="0" collapsed="false">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customFormat="false" ht="15.75" hidden="false" customHeight="true" outlineLevel="0" collapsed="false">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customFormat="false" ht="15.75" hidden="false" customHeight="true" outlineLevel="0" collapsed="false">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customFormat="false" ht="15.75" hidden="false" customHeight="true" outlineLevel="0" collapsed="false">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customFormat="false" ht="15.75" hidden="false" customHeight="true" outlineLevel="0" collapsed="false">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customFormat="false" ht="15.75" hidden="false" customHeight="true" outlineLevel="0" collapsed="false">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customFormat="false" ht="15.75" hidden="false" customHeight="true" outlineLevel="0" collapsed="false">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customFormat="false" ht="15.75" hidden="false" customHeight="true" outlineLevel="0" collapsed="false">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customFormat="false" ht="15.75" hidden="false" customHeight="true" outlineLevel="0" collapsed="false">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customFormat="false" ht="15.75" hidden="false" customHeight="true" outlineLevel="0" collapsed="false">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customFormat="false" ht="15.75" hidden="false" customHeight="true" outlineLevel="0" collapsed="false">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customFormat="false" ht="15.75" hidden="false" customHeight="true" outlineLevel="0" collapsed="false">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customFormat="false" ht="15.75" hidden="false" customHeight="true" outlineLevel="0" collapsed="false">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customFormat="false" ht="15.75" hidden="false" customHeight="true" outlineLevel="0" collapsed="false">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customFormat="false" ht="15.75" hidden="false" customHeight="true" outlineLevel="0" collapsed="false">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customFormat="false" ht="15.75" hidden="false" customHeight="true" outlineLevel="0" collapsed="false">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customFormat="false" ht="15.75" hidden="false" customHeight="true" outlineLevel="0" collapsed="false">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customFormat="false" ht="15.75" hidden="false" customHeight="true" outlineLevel="0" collapsed="false">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customFormat="false" ht="15.75" hidden="false" customHeight="true" outlineLevel="0" collapsed="false">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customFormat="false" ht="15.75" hidden="false" customHeight="true" outlineLevel="0" collapsed="false">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customFormat="false" ht="15.75" hidden="false" customHeight="true" outlineLevel="0" collapsed="false">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customFormat="false" ht="15.75" hidden="false" customHeight="true" outlineLevel="0" collapsed="false">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customFormat="false" ht="15.75" hidden="false" customHeight="true" outlineLevel="0" collapsed="false">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customFormat="false" ht="15.75" hidden="false" customHeight="true" outlineLevel="0" collapsed="false">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customFormat="false" ht="15.75" hidden="false" customHeight="true" outlineLevel="0" collapsed="false">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customFormat="false" ht="15.75" hidden="false" customHeight="true" outlineLevel="0" collapsed="false">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customFormat="false" ht="15.75" hidden="false" customHeight="true" outlineLevel="0" collapsed="false">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customFormat="false" ht="15.75" hidden="false" customHeight="true" outlineLevel="0" collapsed="false">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customFormat="false" ht="15.75" hidden="false" customHeight="true" outlineLevel="0" collapsed="false">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customFormat="false" ht="15.75" hidden="false" customHeight="true" outlineLevel="0" collapsed="false">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customFormat="false" ht="15.75" hidden="false" customHeight="true" outlineLevel="0" collapsed="false">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customFormat="false" ht="15.75" hidden="false" customHeight="true" outlineLevel="0" collapsed="false">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customFormat="false" ht="15.75" hidden="false" customHeight="true" outlineLevel="0" collapsed="false">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customFormat="false" ht="15.75" hidden="false" customHeight="true" outlineLevel="0" collapsed="false">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customFormat="false" ht="15.75" hidden="false" customHeight="true" outlineLevel="0" collapsed="false">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customFormat="false" ht="15.75" hidden="false" customHeight="true" outlineLevel="0" collapsed="false">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customFormat="false" ht="15.75" hidden="false" customHeight="true" outlineLevel="0" collapsed="false">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customFormat="false" ht="15.75" hidden="false" customHeight="true" outlineLevel="0" collapsed="false">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customFormat="false" ht="15.75" hidden="false" customHeight="true" outlineLevel="0" collapsed="false">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customFormat="false" ht="15.75" hidden="false" customHeight="true" outlineLevel="0" collapsed="false">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customFormat="false" ht="15.75" hidden="false" customHeight="true" outlineLevel="0" collapsed="false">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customFormat="false" ht="15.75" hidden="false" customHeight="true" outlineLevel="0" collapsed="false">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customFormat="false" ht="15.75" hidden="false" customHeight="true" outlineLevel="0" collapsed="false">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customFormat="false" ht="15.75" hidden="false" customHeight="true" outlineLevel="0" collapsed="false">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customFormat="false" ht="15.75" hidden="false" customHeight="true" outlineLevel="0" collapsed="false">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customFormat="false" ht="15.75" hidden="false" customHeight="true" outlineLevel="0" collapsed="false">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customFormat="false" ht="15.75" hidden="false" customHeight="true" outlineLevel="0" collapsed="false">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customFormat="false" ht="15.75" hidden="false" customHeight="true" outlineLevel="0" collapsed="false">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customFormat="false" ht="15.75" hidden="false" customHeight="true" outlineLevel="0" collapsed="false">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customFormat="false" ht="15.75" hidden="false" customHeight="true" outlineLevel="0" collapsed="false">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customFormat="false" ht="15.75" hidden="false" customHeight="true" outlineLevel="0" collapsed="false">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customFormat="false" ht="15.75" hidden="false" customHeight="true" outlineLevel="0" collapsed="false">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customFormat="false" ht="15.75" hidden="false" customHeight="true" outlineLevel="0" collapsed="false">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customFormat="false" ht="15.75" hidden="false" customHeight="true" outlineLevel="0" collapsed="false">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customFormat="false" ht="15.75" hidden="false" customHeight="true" outlineLevel="0" collapsed="false">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customFormat="false" ht="15.75" hidden="false" customHeight="true" outlineLevel="0" collapsed="false">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customFormat="false" ht="15.75" hidden="false" customHeight="true" outlineLevel="0" collapsed="false">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customFormat="false" ht="15.75" hidden="false" customHeight="true" outlineLevel="0" collapsed="false">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customFormat="false" ht="15.75" hidden="false" customHeight="true" outlineLevel="0" collapsed="false">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customFormat="false" ht="15.75" hidden="false" customHeight="true" outlineLevel="0" collapsed="false">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customFormat="false" ht="15.75" hidden="false" customHeight="true" outlineLevel="0" collapsed="false">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customFormat="false" ht="15.75" hidden="false" customHeight="true" outlineLevel="0" collapsed="false">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customFormat="false" ht="15.75" hidden="false" customHeight="true" outlineLevel="0" collapsed="false">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customFormat="false" ht="15.75" hidden="false" customHeight="true" outlineLevel="0" collapsed="false">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customFormat="false" ht="15.75" hidden="false" customHeight="true" outlineLevel="0" collapsed="false">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customFormat="false" ht="15.75" hidden="false" customHeight="true" outlineLevel="0" collapsed="false">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customFormat="false" ht="15.75" hidden="false" customHeight="true" outlineLevel="0" collapsed="false">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customFormat="false" ht="15.75" hidden="false" customHeight="true" outlineLevel="0" collapsed="false">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customFormat="false" ht="15.75" hidden="false" customHeight="true" outlineLevel="0" collapsed="false">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customFormat="false" ht="15.75" hidden="false" customHeight="true" outlineLevel="0" collapsed="false">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customFormat="false" ht="15.75" hidden="false" customHeight="true" outlineLevel="0" collapsed="false">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customFormat="false" ht="15.75" hidden="false" customHeight="true" outlineLevel="0" collapsed="false">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customFormat="false" ht="15.75" hidden="false" customHeight="true" outlineLevel="0" collapsed="false">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customFormat="false" ht="15.75" hidden="false" customHeight="true" outlineLevel="0" collapsed="false">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customFormat="false" ht="15.75" hidden="false" customHeight="true" outlineLevel="0" collapsed="false">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customFormat="false" ht="15.75" hidden="false" customHeight="true" outlineLevel="0" collapsed="false">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customFormat="false" ht="15.75" hidden="false" customHeight="true" outlineLevel="0" collapsed="false">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customFormat="false" ht="15.75" hidden="false" customHeight="true" outlineLevel="0" collapsed="false">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customFormat="false" ht="15.75" hidden="false" customHeight="true" outlineLevel="0" collapsed="false">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customFormat="false" ht="15.75" hidden="false" customHeight="true" outlineLevel="0" collapsed="false">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customFormat="false" ht="15.75" hidden="false" customHeight="true" outlineLevel="0" collapsed="false">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customFormat="false" ht="15.75" hidden="false" customHeight="true" outlineLevel="0" collapsed="false">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customFormat="false" ht="15.75" hidden="false" customHeight="true" outlineLevel="0" collapsed="false">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customFormat="false" ht="15.75" hidden="false" customHeight="true" outlineLevel="0" collapsed="false">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customFormat="false" ht="15.75" hidden="false" customHeight="true" outlineLevel="0" collapsed="false">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customFormat="false" ht="15.75" hidden="false" customHeight="true" outlineLevel="0" collapsed="false">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customFormat="false" ht="15.75" hidden="false" customHeight="true" outlineLevel="0" collapsed="false">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customFormat="false" ht="15.75" hidden="false" customHeight="true" outlineLevel="0" collapsed="false">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customFormat="false" ht="15.75" hidden="false" customHeight="true" outlineLevel="0" collapsed="false">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customFormat="false" ht="15.75" hidden="false" customHeight="true" outlineLevel="0" collapsed="false">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customFormat="false" ht="15.75" hidden="false" customHeight="true" outlineLevel="0" collapsed="false">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customFormat="false" ht="15.75" hidden="false" customHeight="true" outlineLevel="0" collapsed="false">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customFormat="false" ht="15.75" hidden="false" customHeight="true" outlineLevel="0" collapsed="false">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customFormat="false" ht="15.75" hidden="false" customHeight="true" outlineLevel="0" collapsed="false">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customFormat="false" ht="15.75" hidden="false" customHeight="true" outlineLevel="0" collapsed="false">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customFormat="false" ht="15.75" hidden="false" customHeight="true" outlineLevel="0" collapsed="false">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customFormat="false" ht="15.75" hidden="false" customHeight="true" outlineLevel="0" collapsed="false">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customFormat="false" ht="15.75" hidden="false" customHeight="true" outlineLevel="0" collapsed="false">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customFormat="false" ht="15.75" hidden="false" customHeight="true" outlineLevel="0" collapsed="false">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customFormat="false" ht="15.75" hidden="false" customHeight="true" outlineLevel="0" collapsed="false">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customFormat="false" ht="15.75" hidden="false" customHeight="true" outlineLevel="0" collapsed="false">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customFormat="false" ht="15.75" hidden="false" customHeight="true" outlineLevel="0" collapsed="false">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customFormat="false" ht="15.75" hidden="false" customHeight="true" outlineLevel="0" collapsed="false">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customFormat="false" ht="15.75" hidden="false" customHeight="true" outlineLevel="0" collapsed="false">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customFormat="false" ht="15.75" hidden="false" customHeight="true" outlineLevel="0" collapsed="false">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customFormat="false" ht="15.75" hidden="false" customHeight="true" outlineLevel="0" collapsed="false">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customFormat="false" ht="15.75" hidden="false" customHeight="true" outlineLevel="0" collapsed="false">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customFormat="false" ht="15.75" hidden="false" customHeight="true" outlineLevel="0" collapsed="false">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customFormat="false" ht="15.75" hidden="false" customHeight="true" outlineLevel="0" collapsed="false">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customFormat="false" ht="15.75" hidden="false" customHeight="true" outlineLevel="0" collapsed="false">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customFormat="false" ht="15.75" hidden="false" customHeight="true" outlineLevel="0" collapsed="false">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customFormat="false" ht="15.75" hidden="false" customHeight="true" outlineLevel="0" collapsed="false">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customFormat="false" ht="15.75" hidden="false" customHeight="true" outlineLevel="0" collapsed="false">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customFormat="false" ht="15.75" hidden="false" customHeight="true" outlineLevel="0" collapsed="false">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customFormat="false" ht="15.75" hidden="false" customHeight="true" outlineLevel="0" collapsed="false">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customFormat="false" ht="15.75" hidden="false" customHeight="true" outlineLevel="0" collapsed="false">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customFormat="false" ht="15.75" hidden="false" customHeight="true" outlineLevel="0" collapsed="false">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customFormat="false" ht="15.75" hidden="false" customHeight="true" outlineLevel="0" collapsed="false">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customFormat="false" ht="15.75" hidden="false" customHeight="true" outlineLevel="0" collapsed="false">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customFormat="false" ht="15.75" hidden="false" customHeight="true" outlineLevel="0" collapsed="false">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customFormat="false" ht="15.75" hidden="false" customHeight="true" outlineLevel="0" collapsed="false">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customFormat="false" ht="15.75" hidden="false" customHeight="true" outlineLevel="0" collapsed="false">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customFormat="false" ht="15.75" hidden="false" customHeight="true" outlineLevel="0" collapsed="false">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customFormat="false" ht="15.75" hidden="false" customHeight="true" outlineLevel="0" collapsed="false">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customFormat="false" ht="15.75" hidden="false" customHeight="true" outlineLevel="0" collapsed="false">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customFormat="false" ht="15.75" hidden="false" customHeight="true" outlineLevel="0" collapsed="false">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customFormat="false" ht="15.75" hidden="false" customHeight="true" outlineLevel="0" collapsed="false">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customFormat="false" ht="15.75" hidden="false" customHeight="true" outlineLevel="0" collapsed="false">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customFormat="false" ht="15.75" hidden="false" customHeight="true" outlineLevel="0" collapsed="false">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customFormat="false" ht="15.75" hidden="false" customHeight="true" outlineLevel="0" collapsed="false">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customFormat="false" ht="15.75" hidden="false" customHeight="true" outlineLevel="0" collapsed="false">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customFormat="false" ht="15.75" hidden="false" customHeight="true" outlineLevel="0" collapsed="false">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customFormat="false" ht="15.75" hidden="false" customHeight="true" outlineLevel="0" collapsed="false">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customFormat="false" ht="15.75" hidden="false" customHeight="true" outlineLevel="0" collapsed="false">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customFormat="false" ht="15.75" hidden="false" customHeight="true" outlineLevel="0" collapsed="false">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customFormat="false" ht="15.75" hidden="false" customHeight="true" outlineLevel="0" collapsed="false">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customFormat="false" ht="15.75" hidden="false" customHeight="true" outlineLevel="0" collapsed="false">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customFormat="false" ht="15.75" hidden="false" customHeight="true" outlineLevel="0" collapsed="false">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customFormat="false" ht="15.75" hidden="false" customHeight="true" outlineLevel="0" collapsed="false">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customFormat="false" ht="15.75" hidden="false" customHeight="true" outlineLevel="0" collapsed="false">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customFormat="false" ht="15.75" hidden="false" customHeight="true" outlineLevel="0" collapsed="false">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customFormat="false" ht="15.75" hidden="false" customHeight="true" outlineLevel="0" collapsed="false">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customFormat="false" ht="15.75" hidden="false" customHeight="true" outlineLevel="0" collapsed="false">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customFormat="false" ht="15.75" hidden="false" customHeight="true" outlineLevel="0" collapsed="false">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customFormat="false" ht="15.75" hidden="false" customHeight="true" outlineLevel="0" collapsed="false">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customFormat="false" ht="15.75" hidden="false" customHeight="true" outlineLevel="0" collapsed="false">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customFormat="false" ht="15.75" hidden="false" customHeight="true" outlineLevel="0" collapsed="false">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customFormat="false" ht="15.75" hidden="false" customHeight="true" outlineLevel="0" collapsed="false">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customFormat="false" ht="15.75" hidden="false" customHeight="true" outlineLevel="0" collapsed="false">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customFormat="false" ht="15.75" hidden="false" customHeight="true" outlineLevel="0" collapsed="false">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customFormat="false" ht="15.75" hidden="false" customHeight="true" outlineLevel="0" collapsed="false">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customFormat="false" ht="15.75" hidden="false" customHeight="true" outlineLevel="0" collapsed="false">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customFormat="false" ht="15.75" hidden="false" customHeight="true" outlineLevel="0" collapsed="false">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customFormat="false" ht="15.75" hidden="false" customHeight="true" outlineLevel="0" collapsed="false">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customFormat="false" ht="15.75" hidden="false" customHeight="true" outlineLevel="0" collapsed="false">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customFormat="false" ht="15.75" hidden="false" customHeight="true" outlineLevel="0" collapsed="false">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customFormat="false" ht="15.75" hidden="false" customHeight="true" outlineLevel="0" collapsed="false">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customFormat="false" ht="15.75" hidden="false" customHeight="true" outlineLevel="0" collapsed="false">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customFormat="false" ht="15.75" hidden="false" customHeight="true" outlineLevel="0" collapsed="false">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customFormat="false" ht="15.75" hidden="false" customHeight="true" outlineLevel="0" collapsed="false">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customFormat="false" ht="15.75" hidden="false" customHeight="true" outlineLevel="0" collapsed="false">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customFormat="false" ht="15.75" hidden="false" customHeight="true" outlineLevel="0" collapsed="false">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customFormat="false" ht="15.75" hidden="false" customHeight="true" outlineLevel="0" collapsed="false">
      <c r="A361" s="30"/>
      <c r="B361" s="30"/>
      <c r="C361" s="30"/>
      <c r="D361" s="30"/>
      <c r="E361" s="30"/>
      <c r="F361" s="30"/>
      <c r="G361" s="30"/>
      <c r="H361" s="30"/>
      <c r="I361" s="30"/>
      <c r="J361" s="30"/>
      <c r="K361" s="30"/>
      <c r="L361" s="30"/>
    </row>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hyperlinks>
    <hyperlink ref="E22" r:id="rId2" display="Conforme Lei Federal 14434/2022"/>
  </hyperlinks>
  <printOptions headings="false" gridLines="false" gridLinesSet="true" horizontalCentered="false" verticalCentered="false"/>
  <pageMargins left="0.7875" right="0.7875" top="0.590277777777778" bottom="0.59027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rowBreaks count="2" manualBreakCount="2">
    <brk id="47" man="true" max="16383" min="0"/>
    <brk id="89" man="true" max="16383" min="0"/>
  </rowBreaks>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361"/>
  <sheetViews>
    <sheetView showFormulas="false" showGridLines="true" showRowColHeaders="true" showZeros="true" rightToLeft="false" tabSelected="false" showOutlineSymbols="true" defaultGridColor="true" view="normal" topLeftCell="A112" colorId="64" zoomScale="100" zoomScaleNormal="100" zoomScalePageLayoutView="100" workbookViewId="0">
      <selection pane="topLeft" activeCell="E36" activeCellId="0" sqref="E36"/>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6.13"/>
    <col collapsed="false" customWidth="true" hidden="false" outlineLevel="0" max="5" min="5" style="0" width="12.12"/>
    <col collapsed="false" customWidth="true" hidden="false" outlineLevel="0" max="6" min="6" style="0" width="18.38"/>
    <col collapsed="false" customWidth="true" hidden="false" outlineLevel="0" max="7" min="7" style="0" width="7.62"/>
  </cols>
  <sheetData>
    <row r="1" customFormat="false" ht="14.25" hidden="false" customHeight="false" outlineLevel="0" collapsed="false">
      <c r="A1" s="29" t="s">
        <v>67</v>
      </c>
      <c r="B1" s="29"/>
      <c r="C1" s="29"/>
      <c r="D1" s="29"/>
      <c r="E1" s="30"/>
      <c r="F1" s="30"/>
      <c r="G1" s="30"/>
    </row>
    <row r="2" customFormat="false" ht="14.25" hidden="false" customHeight="false" outlineLevel="0" collapsed="false">
      <c r="A2" s="31" t="s">
        <v>68</v>
      </c>
      <c r="B2" s="31"/>
      <c r="C2" s="31"/>
      <c r="D2" s="31"/>
      <c r="E2" s="30"/>
      <c r="F2" s="30"/>
      <c r="G2" s="30"/>
    </row>
    <row r="3" customFormat="false" ht="14.25" hidden="false" customHeight="false" outlineLevel="0" collapsed="false">
      <c r="A3" s="32" t="s">
        <v>69</v>
      </c>
      <c r="B3" s="32"/>
      <c r="C3" s="33"/>
      <c r="D3" s="33"/>
      <c r="E3" s="30"/>
      <c r="F3" s="30"/>
      <c r="G3" s="30"/>
    </row>
    <row r="4" customFormat="false" ht="14.25" hidden="false" customHeight="false" outlineLevel="0" collapsed="false">
      <c r="A4" s="32" t="s">
        <v>70</v>
      </c>
      <c r="B4" s="32"/>
      <c r="C4" s="34"/>
      <c r="D4" s="34"/>
      <c r="E4" s="30"/>
      <c r="F4" s="30"/>
      <c r="G4" s="30"/>
    </row>
    <row r="5" customFormat="false" ht="14.25" hidden="false" customHeight="false" outlineLevel="0" collapsed="false">
      <c r="A5" s="32" t="s">
        <v>71</v>
      </c>
      <c r="B5" s="32"/>
      <c r="C5" s="35"/>
      <c r="D5" s="35"/>
      <c r="E5" s="30"/>
      <c r="F5" s="30"/>
      <c r="G5" s="30"/>
    </row>
    <row r="6" customFormat="false" ht="14.25" hidden="false" customHeight="false" outlineLevel="0" collapsed="false">
      <c r="A6" s="36"/>
      <c r="B6" s="36"/>
      <c r="C6" s="36"/>
      <c r="D6" s="36"/>
      <c r="E6" s="30"/>
      <c r="F6" s="30"/>
      <c r="G6" s="30"/>
    </row>
    <row r="7" customFormat="false" ht="14.25" hidden="false" customHeight="false" outlineLevel="0" collapsed="false">
      <c r="A7" s="37" t="s">
        <v>72</v>
      </c>
      <c r="B7" s="37"/>
      <c r="C7" s="37"/>
      <c r="D7" s="37"/>
      <c r="E7" s="30"/>
      <c r="F7" s="30"/>
      <c r="G7" s="30"/>
    </row>
    <row r="8" customFormat="false" ht="14.25" hidden="false" customHeight="false" outlineLevel="0" collapsed="false">
      <c r="A8" s="33" t="s">
        <v>73</v>
      </c>
      <c r="B8" s="32" t="s">
        <v>74</v>
      </c>
      <c r="C8" s="32"/>
      <c r="D8" s="35"/>
      <c r="E8" s="30"/>
      <c r="F8" s="30"/>
      <c r="G8" s="30"/>
    </row>
    <row r="9" customFormat="false" ht="14.25" hidden="false" customHeight="false" outlineLevel="0" collapsed="false">
      <c r="A9" s="33" t="s">
        <v>75</v>
      </c>
      <c r="B9" s="32" t="s">
        <v>76</v>
      </c>
      <c r="C9" s="32"/>
      <c r="D9" s="38" t="s">
        <v>256</v>
      </c>
      <c r="E9" s="30"/>
      <c r="F9" s="30"/>
      <c r="G9" s="30"/>
    </row>
    <row r="10" customFormat="false" ht="14.25" hidden="false" customHeight="false" outlineLevel="0" collapsed="false">
      <c r="A10" s="33" t="s">
        <v>78</v>
      </c>
      <c r="B10" s="32" t="s">
        <v>79</v>
      </c>
      <c r="C10" s="32"/>
      <c r="D10" s="38" t="n">
        <v>2022</v>
      </c>
      <c r="E10" s="30"/>
      <c r="F10" s="30"/>
      <c r="G10" s="30"/>
    </row>
    <row r="11" customFormat="false" ht="14.25" hidden="false" customHeight="false" outlineLevel="0" collapsed="false">
      <c r="A11" s="33" t="s">
        <v>80</v>
      </c>
      <c r="B11" s="32" t="s">
        <v>81</v>
      </c>
      <c r="C11" s="32"/>
      <c r="D11" s="33" t="n">
        <v>12</v>
      </c>
      <c r="E11" s="30"/>
      <c r="F11" s="30"/>
      <c r="G11" s="30"/>
    </row>
    <row r="12" customFormat="false" ht="14.25" hidden="false" customHeight="false" outlineLevel="0" collapsed="false">
      <c r="A12" s="39"/>
      <c r="B12" s="36"/>
      <c r="C12" s="39"/>
      <c r="D12" s="39"/>
      <c r="E12" s="30"/>
      <c r="F12" s="30"/>
      <c r="G12" s="30"/>
    </row>
    <row r="13" customFormat="false" ht="14.25" hidden="false" customHeight="false" outlineLevel="0" collapsed="false">
      <c r="A13" s="37" t="s">
        <v>82</v>
      </c>
      <c r="B13" s="37"/>
      <c r="C13" s="37"/>
      <c r="D13" s="37"/>
      <c r="E13" s="30"/>
      <c r="F13" s="30"/>
      <c r="G13" s="30"/>
    </row>
    <row r="14" customFormat="false" ht="24.05" hidden="false" customHeight="false" outlineLevel="0" collapsed="false">
      <c r="A14" s="40" t="s">
        <v>83</v>
      </c>
      <c r="B14" s="40"/>
      <c r="C14" s="41" t="s">
        <v>84</v>
      </c>
      <c r="D14" s="41" t="s">
        <v>85</v>
      </c>
      <c r="E14" s="30"/>
      <c r="F14" s="30"/>
      <c r="G14" s="30"/>
    </row>
    <row r="15" customFormat="false" ht="14.25" hidden="false" customHeight="true" outlineLevel="0" collapsed="false">
      <c r="A15" s="42" t="s">
        <v>68</v>
      </c>
      <c r="B15" s="42"/>
      <c r="C15" s="43" t="n">
        <v>1</v>
      </c>
      <c r="D15" s="44" t="n">
        <v>1</v>
      </c>
      <c r="E15" s="30"/>
      <c r="F15" s="30"/>
      <c r="G15" s="30"/>
    </row>
    <row r="16" customFormat="false" ht="14.25" hidden="false" customHeight="false" outlineLevel="0" collapsed="false">
      <c r="A16" s="39"/>
      <c r="B16" s="36"/>
      <c r="C16" s="39"/>
      <c r="D16" s="39"/>
      <c r="E16" s="30"/>
      <c r="F16" s="30"/>
      <c r="G16" s="30"/>
    </row>
    <row r="17" customFormat="false" ht="14.25" hidden="false" customHeight="false" outlineLevel="0" collapsed="false">
      <c r="A17" s="45" t="s">
        <v>86</v>
      </c>
      <c r="B17" s="45"/>
      <c r="C17" s="45"/>
      <c r="D17" s="45"/>
      <c r="E17" s="30"/>
      <c r="F17" s="30"/>
      <c r="G17" s="30"/>
    </row>
    <row r="18" customFormat="false" ht="14.25" hidden="false" customHeight="false" outlineLevel="0" collapsed="false">
      <c r="A18" s="39"/>
      <c r="B18" s="36"/>
      <c r="C18" s="39"/>
      <c r="D18" s="39"/>
      <c r="E18" s="30"/>
      <c r="F18" s="30"/>
      <c r="G18" s="30"/>
    </row>
    <row r="19" customFormat="false" ht="14.25" hidden="false" customHeight="false" outlineLevel="0" collapsed="false">
      <c r="A19" s="46" t="s">
        <v>87</v>
      </c>
      <c r="B19" s="46"/>
      <c r="C19" s="46"/>
      <c r="D19" s="46"/>
      <c r="E19" s="30"/>
      <c r="F19" s="30"/>
      <c r="G19" s="30"/>
    </row>
    <row r="20" customFormat="false" ht="14.25" hidden="false" customHeight="false" outlineLevel="0" collapsed="false">
      <c r="A20" s="33" t="n">
        <v>1</v>
      </c>
      <c r="B20" s="32" t="s">
        <v>88</v>
      </c>
      <c r="C20" s="32"/>
      <c r="D20" s="38" t="str">
        <f aca="false">RESUMO!B8</f>
        <v>Téc. Enfremagem 12x36 diurno</v>
      </c>
      <c r="E20" s="30"/>
      <c r="F20" s="30"/>
      <c r="G20" s="30"/>
    </row>
    <row r="21" customFormat="false" ht="14.25" hidden="false" customHeight="false" outlineLevel="0" collapsed="false">
      <c r="A21" s="33" t="n">
        <v>2</v>
      </c>
      <c r="B21" s="32" t="s">
        <v>90</v>
      </c>
      <c r="C21" s="32"/>
      <c r="D21" s="38" t="str">
        <f aca="false">RESUMO!C7</f>
        <v>3222-05</v>
      </c>
      <c r="E21" s="30"/>
      <c r="F21" s="30"/>
      <c r="G21" s="30"/>
    </row>
    <row r="22" customFormat="false" ht="14.25" hidden="false" customHeight="false" outlineLevel="0" collapsed="false">
      <c r="A22" s="33" t="n">
        <v>3</v>
      </c>
      <c r="B22" s="32" t="s">
        <v>91</v>
      </c>
      <c r="C22" s="32"/>
      <c r="D22" s="166" t="n">
        <f aca="false">(42*3325)/44</f>
        <v>3173.86363636364</v>
      </c>
      <c r="E22" s="48" t="s">
        <v>92</v>
      </c>
      <c r="F22" s="30"/>
      <c r="G22" s="30"/>
    </row>
    <row r="23" customFormat="false" ht="14.25" hidden="false" customHeight="false" outlineLevel="0" collapsed="false">
      <c r="A23" s="33" t="n">
        <v>4</v>
      </c>
      <c r="B23" s="32" t="s">
        <v>93</v>
      </c>
      <c r="C23" s="32"/>
      <c r="D23" s="38" t="s">
        <v>247</v>
      </c>
      <c r="F23" s="149"/>
      <c r="G23" s="30"/>
    </row>
    <row r="24" customFormat="false" ht="14.25" hidden="false" customHeight="false" outlineLevel="0" collapsed="false">
      <c r="A24" s="33" t="n">
        <v>5</v>
      </c>
      <c r="B24" s="32" t="s">
        <v>94</v>
      </c>
      <c r="C24" s="32"/>
      <c r="D24" s="49"/>
      <c r="E24" s="30"/>
      <c r="F24" s="30"/>
      <c r="G24" s="30"/>
    </row>
    <row r="25" customFormat="false" ht="14.25" hidden="false" customHeight="false" outlineLevel="0" collapsed="false">
      <c r="A25" s="31"/>
      <c r="B25" s="31"/>
      <c r="C25" s="31"/>
      <c r="D25" s="31"/>
      <c r="E25" s="30"/>
      <c r="F25" s="30"/>
      <c r="G25" s="30"/>
    </row>
    <row r="26" customFormat="false" ht="14.25" hidden="false" customHeight="false" outlineLevel="0" collapsed="false">
      <c r="A26" s="45" t="n">
        <v>1</v>
      </c>
      <c r="B26" s="50" t="s">
        <v>95</v>
      </c>
      <c r="C26" s="151" t="s">
        <v>96</v>
      </c>
      <c r="D26" s="45" t="s">
        <v>97</v>
      </c>
      <c r="E26" s="51" t="s">
        <v>98</v>
      </c>
      <c r="F26" s="51"/>
      <c r="G26" s="30"/>
    </row>
    <row r="27" customFormat="false" ht="14.25" hidden="false" customHeight="false" outlineLevel="0" collapsed="false">
      <c r="A27" s="52" t="s">
        <v>73</v>
      </c>
      <c r="B27" s="32" t="s">
        <v>99</v>
      </c>
      <c r="C27" s="53"/>
      <c r="D27" s="152" t="n">
        <f aca="false">D22</f>
        <v>3173.86363636364</v>
      </c>
      <c r="E27" s="55" t="n">
        <v>1621</v>
      </c>
      <c r="F27" s="55"/>
      <c r="G27" s="30"/>
    </row>
    <row r="28" customFormat="false" ht="14.25" hidden="false" customHeight="false" outlineLevel="0" collapsed="false">
      <c r="A28" s="52" t="s">
        <v>75</v>
      </c>
      <c r="B28" s="56" t="s">
        <v>100</v>
      </c>
      <c r="C28" s="57"/>
      <c r="D28" s="54" t="n">
        <f aca="false">C28*D27</f>
        <v>0</v>
      </c>
      <c r="E28" s="30" t="s">
        <v>101</v>
      </c>
      <c r="F28" s="30"/>
      <c r="G28" s="30"/>
    </row>
    <row r="29" customFormat="false" ht="14.25" hidden="false" customHeight="false" outlineLevel="0" collapsed="false">
      <c r="A29" s="52" t="s">
        <v>78</v>
      </c>
      <c r="B29" s="56" t="s">
        <v>102</v>
      </c>
      <c r="C29" s="57" t="n">
        <v>0.4</v>
      </c>
      <c r="D29" s="54" t="n">
        <f aca="false">C29*E27</f>
        <v>648.4</v>
      </c>
      <c r="E29" s="30" t="s">
        <v>103</v>
      </c>
      <c r="F29" s="30"/>
      <c r="G29" s="30"/>
    </row>
    <row r="30" customFormat="false" ht="14.25" hidden="false" customHeight="false" outlineLevel="0" collapsed="false">
      <c r="A30" s="52" t="s">
        <v>80</v>
      </c>
      <c r="B30" s="58" t="s">
        <v>104</v>
      </c>
      <c r="C30" s="59" t="n">
        <v>0</v>
      </c>
      <c r="D30" s="54" t="n">
        <f aca="false">IF(C30="",0,C30*15.2*((D27+D28)/220)*0.2)</f>
        <v>0</v>
      </c>
      <c r="E30" s="30" t="s">
        <v>105</v>
      </c>
      <c r="F30" s="30"/>
      <c r="G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row>
    <row r="32" customFormat="false" ht="14.25" hidden="false" customHeight="false" outlineLevel="0" collapsed="false">
      <c r="A32" s="52" t="s">
        <v>109</v>
      </c>
      <c r="B32" s="60" t="s">
        <v>110</v>
      </c>
      <c r="C32" s="57"/>
      <c r="D32" s="54" t="n">
        <v>0</v>
      </c>
      <c r="E32" s="30"/>
      <c r="F32" s="30"/>
      <c r="G32" s="30"/>
    </row>
    <row r="33" customFormat="false" ht="14.25" hidden="false" customHeight="false" outlineLevel="0" collapsed="false">
      <c r="A33" s="50" t="s">
        <v>111</v>
      </c>
      <c r="B33" s="50"/>
      <c r="C33" s="50"/>
      <c r="D33" s="61" t="n">
        <f aca="false">TRUNC(SUM(D27:D32),2)</f>
        <v>3822.26</v>
      </c>
      <c r="E33" s="30"/>
      <c r="F33" s="62"/>
      <c r="G33" s="30"/>
    </row>
    <row r="34" customFormat="false" ht="14.25" hidden="false" customHeight="false" outlineLevel="0" collapsed="false">
      <c r="A34" s="63" t="s">
        <v>112</v>
      </c>
      <c r="B34" s="63"/>
      <c r="C34" s="63"/>
      <c r="D34" s="63"/>
      <c r="E34" s="30"/>
      <c r="F34" s="30"/>
      <c r="G34" s="30"/>
    </row>
    <row r="35" customFormat="false" ht="14.25" hidden="false" customHeight="false" outlineLevel="0" collapsed="false">
      <c r="A35" s="64"/>
      <c r="B35" s="64"/>
      <c r="C35" s="64"/>
      <c r="D35" s="65"/>
      <c r="E35" s="30"/>
      <c r="F35" s="30"/>
      <c r="G35" s="30"/>
    </row>
    <row r="36" customFormat="false" ht="14.25" hidden="false" customHeight="false" outlineLevel="0" collapsed="false">
      <c r="A36" s="66" t="s">
        <v>113</v>
      </c>
      <c r="B36" s="66"/>
      <c r="C36" s="66"/>
      <c r="D36" s="66"/>
      <c r="E36" s="30"/>
      <c r="F36" s="30"/>
      <c r="G36" s="30"/>
    </row>
    <row r="37" customFormat="false" ht="14.25" hidden="false" customHeight="false" outlineLevel="0" collapsed="false">
      <c r="A37" s="67"/>
      <c r="B37" s="67"/>
      <c r="C37" s="67"/>
      <c r="D37" s="67"/>
      <c r="E37" s="30"/>
      <c r="F37" s="30"/>
      <c r="G37" s="30"/>
    </row>
    <row r="38" customFormat="false" ht="14.25" hidden="false" customHeight="false" outlineLevel="0" collapsed="false">
      <c r="A38" s="45" t="s">
        <v>114</v>
      </c>
      <c r="B38" s="50" t="s">
        <v>115</v>
      </c>
      <c r="C38" s="45" t="s">
        <v>96</v>
      </c>
      <c r="D38" s="45" t="s">
        <v>97</v>
      </c>
      <c r="E38" s="30"/>
      <c r="F38" s="30"/>
      <c r="G38" s="30"/>
    </row>
    <row r="39" customFormat="false" ht="14.25" hidden="false" customHeight="false" outlineLevel="0" collapsed="false">
      <c r="A39" s="52" t="s">
        <v>73</v>
      </c>
      <c r="B39" s="32" t="s">
        <v>116</v>
      </c>
      <c r="C39" s="68" t="n">
        <f aca="false">1/12</f>
        <v>0.0833333333333333</v>
      </c>
      <c r="D39" s="69" t="n">
        <f aca="false">$D$33*C39</f>
        <v>318.521666666667</v>
      </c>
      <c r="E39" s="70" t="s">
        <v>117</v>
      </c>
      <c r="F39" s="30"/>
      <c r="G39" s="30"/>
    </row>
    <row r="40" customFormat="false" ht="14.25" hidden="false" customHeight="false" outlineLevel="0" collapsed="false">
      <c r="A40" s="52" t="s">
        <v>75</v>
      </c>
      <c r="B40" s="32" t="s">
        <v>118</v>
      </c>
      <c r="C40" s="71" t="n">
        <f aca="false">(5/55)/3</f>
        <v>0.0303030303030303</v>
      </c>
      <c r="D40" s="69" t="n">
        <f aca="false">$D$33*C40</f>
        <v>115.826060606061</v>
      </c>
      <c r="E40" s="30"/>
      <c r="F40" s="70"/>
      <c r="G40" s="72"/>
    </row>
    <row r="41" customFormat="false" ht="14.25" hidden="false" customHeight="false" outlineLevel="0" collapsed="false">
      <c r="A41" s="74" t="s">
        <v>119</v>
      </c>
      <c r="B41" s="74"/>
      <c r="C41" s="75"/>
      <c r="D41" s="76" t="n">
        <f aca="false">SUM(D39:D40)</f>
        <v>434.347727272727</v>
      </c>
      <c r="E41" s="30"/>
      <c r="F41" s="70"/>
      <c r="G41" s="30"/>
    </row>
    <row r="42" customFormat="false" ht="14.25" hidden="false" customHeight="false" outlineLevel="0" collapsed="false">
      <c r="A42" s="52" t="s">
        <v>78</v>
      </c>
      <c r="B42" s="56" t="s">
        <v>120</v>
      </c>
      <c r="C42" s="68" t="n">
        <f aca="false">C58</f>
        <v>0.408</v>
      </c>
      <c r="D42" s="78" t="n">
        <f aca="false">D41*C42</f>
        <v>177.213872727273</v>
      </c>
      <c r="E42" s="79" t="s">
        <v>121</v>
      </c>
      <c r="F42" s="70"/>
      <c r="G42" s="80"/>
    </row>
    <row r="43" customFormat="false" ht="14.25" hidden="false" customHeight="false" outlineLevel="0" collapsed="false">
      <c r="A43" s="50" t="s">
        <v>47</v>
      </c>
      <c r="B43" s="50"/>
      <c r="C43" s="50"/>
      <c r="D43" s="81" t="n">
        <f aca="false">TRUNC(SUM(D41:D42),2)</f>
        <v>611.56</v>
      </c>
      <c r="E43" s="30"/>
      <c r="F43" s="30"/>
      <c r="G43" s="30"/>
    </row>
    <row r="44" customFormat="false" ht="16.85" hidden="false" customHeight="true" outlineLevel="0" collapsed="false">
      <c r="A44" s="82" t="s">
        <v>122</v>
      </c>
      <c r="B44" s="82"/>
      <c r="C44" s="82"/>
      <c r="D44" s="82"/>
      <c r="E44" s="30"/>
      <c r="F44" s="30"/>
      <c r="G44" s="30"/>
    </row>
    <row r="45" customFormat="false" ht="14.25" hidden="false" customHeight="true" outlineLevel="0" collapsed="false">
      <c r="A45" s="83" t="s">
        <v>123</v>
      </c>
      <c r="B45" s="83"/>
      <c r="C45" s="83"/>
      <c r="D45" s="83"/>
      <c r="E45" s="30"/>
      <c r="F45" s="30"/>
      <c r="G45" s="30"/>
    </row>
    <row r="46" customFormat="false" ht="24.65" hidden="false" customHeight="true" outlineLevel="0" collapsed="false">
      <c r="A46" s="83" t="s">
        <v>124</v>
      </c>
      <c r="B46" s="83"/>
      <c r="C46" s="83"/>
      <c r="D46" s="83"/>
      <c r="E46" s="30"/>
      <c r="F46" s="30"/>
      <c r="G46" s="30"/>
    </row>
    <row r="47" customFormat="false" ht="14.25" hidden="false" customHeight="false" outlineLevel="0" collapsed="false">
      <c r="A47" s="84"/>
      <c r="B47" s="84"/>
      <c r="C47" s="84"/>
      <c r="D47" s="84"/>
      <c r="E47" s="30"/>
      <c r="F47" s="30"/>
      <c r="G47" s="30"/>
    </row>
    <row r="48" customFormat="false" ht="24.05" hidden="false" customHeight="false" outlineLevel="0" collapsed="false">
      <c r="A48" s="85" t="s">
        <v>125</v>
      </c>
      <c r="B48" s="86" t="s">
        <v>126</v>
      </c>
      <c r="C48" s="87" t="s">
        <v>96</v>
      </c>
      <c r="D48" s="87" t="s">
        <v>97</v>
      </c>
      <c r="E48" s="30"/>
      <c r="F48" s="30"/>
      <c r="G48" s="30"/>
    </row>
    <row r="49" customFormat="false" ht="14.25" hidden="false" customHeight="false" outlineLevel="0" collapsed="false">
      <c r="A49" s="52" t="s">
        <v>73</v>
      </c>
      <c r="B49" s="32" t="s">
        <v>127</v>
      </c>
      <c r="C49" s="57" t="n">
        <v>0.2</v>
      </c>
      <c r="D49" s="54" t="n">
        <f aca="false">$D$33*C49</f>
        <v>764.452</v>
      </c>
      <c r="E49" s="30"/>
      <c r="F49" s="30"/>
      <c r="G49" s="30"/>
    </row>
    <row r="50" customFormat="false" ht="14.25" hidden="false" customHeight="false" outlineLevel="0" collapsed="false">
      <c r="A50" s="52" t="s">
        <v>75</v>
      </c>
      <c r="B50" s="32" t="s">
        <v>128</v>
      </c>
      <c r="C50" s="57" t="n">
        <v>0.025</v>
      </c>
      <c r="D50" s="54" t="n">
        <f aca="false">$D$33*C50</f>
        <v>95.5565</v>
      </c>
      <c r="E50" s="30"/>
      <c r="F50" s="30"/>
      <c r="G50" s="30"/>
    </row>
    <row r="51" customFormat="false" ht="14.25" hidden="false" customHeight="false" outlineLevel="0" collapsed="false">
      <c r="A51" s="52" t="s">
        <v>78</v>
      </c>
      <c r="B51" s="60" t="s">
        <v>129</v>
      </c>
      <c r="C51" s="57" t="n">
        <v>0.06</v>
      </c>
      <c r="D51" s="54" t="n">
        <f aca="false">$D$33*C51</f>
        <v>229.3356</v>
      </c>
      <c r="E51" s="30"/>
      <c r="F51" s="30"/>
      <c r="G51" s="30"/>
    </row>
    <row r="52" customFormat="false" ht="14.25" hidden="false" customHeight="false" outlineLevel="0" collapsed="false">
      <c r="A52" s="52" t="s">
        <v>80</v>
      </c>
      <c r="B52" s="32" t="s">
        <v>130</v>
      </c>
      <c r="C52" s="57" t="n">
        <v>0.015</v>
      </c>
      <c r="D52" s="54" t="n">
        <f aca="false">$D$33*C52</f>
        <v>57.3339</v>
      </c>
      <c r="E52" s="30"/>
      <c r="F52" s="30"/>
      <c r="G52" s="30"/>
    </row>
    <row r="53" customFormat="false" ht="14.25" hidden="false" customHeight="false" outlineLevel="0" collapsed="false">
      <c r="A53" s="52" t="s">
        <v>106</v>
      </c>
      <c r="B53" s="32" t="s">
        <v>131</v>
      </c>
      <c r="C53" s="57" t="n">
        <v>0.01</v>
      </c>
      <c r="D53" s="54" t="n">
        <f aca="false">$D$33*C53</f>
        <v>38.2226</v>
      </c>
      <c r="E53" s="30"/>
      <c r="F53" s="30"/>
      <c r="G53" s="30"/>
    </row>
    <row r="54" customFormat="false" ht="14.25" hidden="false" customHeight="false" outlineLevel="0" collapsed="false">
      <c r="A54" s="52" t="s">
        <v>109</v>
      </c>
      <c r="B54" s="32" t="s">
        <v>132</v>
      </c>
      <c r="C54" s="57" t="n">
        <v>0.006</v>
      </c>
      <c r="D54" s="54" t="n">
        <f aca="false">$D$33*C54</f>
        <v>22.93356</v>
      </c>
      <c r="E54" s="30"/>
      <c r="F54" s="30"/>
      <c r="G54" s="30"/>
    </row>
    <row r="55" customFormat="false" ht="14.25" hidden="false" customHeight="false" outlineLevel="0" collapsed="false">
      <c r="A55" s="52" t="s">
        <v>133</v>
      </c>
      <c r="B55" s="32" t="s">
        <v>134</v>
      </c>
      <c r="C55" s="57" t="n">
        <v>0.002</v>
      </c>
      <c r="D55" s="54" t="n">
        <f aca="false">$D$33*C55</f>
        <v>7.64452</v>
      </c>
      <c r="E55" s="30"/>
      <c r="F55" s="30"/>
      <c r="G55" s="30"/>
    </row>
    <row r="56" customFormat="false" ht="14.25" hidden="false" customHeight="false" outlineLevel="0" collapsed="false">
      <c r="A56" s="52" t="s">
        <v>135</v>
      </c>
      <c r="B56" s="32" t="s">
        <v>136</v>
      </c>
      <c r="C56" s="57" t="n">
        <v>0.08</v>
      </c>
      <c r="D56" s="54" t="n">
        <f aca="false">$D$33*C56</f>
        <v>305.7808</v>
      </c>
      <c r="E56" s="30"/>
      <c r="F56" s="30"/>
      <c r="G56" s="30"/>
    </row>
    <row r="57" customFormat="false" ht="14.25" hidden="false" customHeight="false" outlineLevel="0" collapsed="false">
      <c r="A57" s="52" t="s">
        <v>137</v>
      </c>
      <c r="B57" s="88" t="s">
        <v>138</v>
      </c>
      <c r="C57" s="89" t="n">
        <v>0.01</v>
      </c>
      <c r="D57" s="90" t="n">
        <f aca="false">$D$33*C57</f>
        <v>38.2226</v>
      </c>
      <c r="E57" s="30"/>
      <c r="F57" s="30"/>
      <c r="G57" s="30"/>
    </row>
    <row r="58" customFormat="false" ht="14.25" hidden="false" customHeight="false" outlineLevel="0" collapsed="false">
      <c r="A58" s="50" t="s">
        <v>47</v>
      </c>
      <c r="B58" s="50"/>
      <c r="C58" s="91" t="n">
        <f aca="false">SUM(C49:C57)</f>
        <v>0.408</v>
      </c>
      <c r="D58" s="61" t="n">
        <f aca="false">TRUNC(SUM(D49:D57),2)</f>
        <v>1559.48</v>
      </c>
      <c r="E58" s="30"/>
      <c r="F58" s="30"/>
      <c r="G58" s="30"/>
    </row>
    <row r="59" customFormat="false" ht="14.25" hidden="false" customHeight="false" outlineLevel="0" collapsed="false">
      <c r="A59" s="63" t="s">
        <v>139</v>
      </c>
      <c r="B59" s="63"/>
      <c r="C59" s="63"/>
      <c r="D59" s="63"/>
      <c r="E59" s="30"/>
      <c r="F59" s="30"/>
      <c r="G59" s="30"/>
    </row>
    <row r="60" customFormat="false" ht="14.25" hidden="false" customHeight="false" outlineLevel="0" collapsed="false">
      <c r="A60" s="63" t="s">
        <v>140</v>
      </c>
      <c r="B60" s="63"/>
      <c r="C60" s="63"/>
      <c r="D60" s="63"/>
      <c r="E60" s="30"/>
      <c r="F60" s="30"/>
      <c r="G60" s="30"/>
    </row>
    <row r="61" customFormat="false" ht="14.25" hidden="false" customHeight="false" outlineLevel="0" collapsed="false">
      <c r="A61" s="63" t="s">
        <v>141</v>
      </c>
      <c r="B61" s="63"/>
      <c r="C61" s="63"/>
      <c r="D61" s="63"/>
      <c r="E61" s="30"/>
      <c r="F61" s="30"/>
      <c r="G61" s="30"/>
    </row>
    <row r="62" customFormat="false" ht="14.25" hidden="false" customHeight="false" outlineLevel="0" collapsed="false">
      <c r="A62" s="84"/>
      <c r="B62" s="84"/>
      <c r="C62" s="84"/>
      <c r="D62" s="84"/>
      <c r="E62" s="30"/>
      <c r="F62" s="30"/>
      <c r="G62" s="30"/>
    </row>
    <row r="63" customFormat="false" ht="14.25" hidden="false" customHeight="false" outlineLevel="0" collapsed="false">
      <c r="A63" s="92" t="s">
        <v>142</v>
      </c>
      <c r="B63" s="50" t="s">
        <v>143</v>
      </c>
      <c r="C63" s="91" t="s">
        <v>144</v>
      </c>
      <c r="D63" s="45" t="s">
        <v>97</v>
      </c>
      <c r="E63" s="30"/>
      <c r="F63" s="30"/>
      <c r="G63" s="30"/>
    </row>
    <row r="64" customFormat="false" ht="14.25" hidden="false" customHeight="false" outlineLevel="0" collapsed="false">
      <c r="A64" s="52" t="s">
        <v>73</v>
      </c>
      <c r="B64" s="53" t="s">
        <v>145</v>
      </c>
      <c r="C64" s="93" t="n">
        <v>6.5</v>
      </c>
      <c r="D64" s="54" t="n">
        <f aca="false">IF((C64*2*23)-(0.06*D27)&lt;0,0,(C64*2*23)-(0.06*D27))</f>
        <v>108.568181818182</v>
      </c>
      <c r="E64" s="30" t="s">
        <v>146</v>
      </c>
      <c r="F64" s="30"/>
      <c r="G64" s="30"/>
    </row>
    <row r="65" customFormat="false" ht="14.25" hidden="false" customHeight="false" outlineLevel="0" collapsed="false">
      <c r="A65" s="52" t="s">
        <v>75</v>
      </c>
      <c r="B65" s="94" t="s">
        <v>147</v>
      </c>
      <c r="C65" s="93" t="n">
        <v>13.0434782608696</v>
      </c>
      <c r="D65" s="54" t="n">
        <f aca="false">C65*23*(100%-0%)</f>
        <v>300</v>
      </c>
      <c r="E65" s="30" t="s">
        <v>148</v>
      </c>
      <c r="F65" s="30"/>
      <c r="G65" s="30"/>
    </row>
    <row r="66" customFormat="false" ht="14.25" hidden="false" customHeight="false" outlineLevel="0" collapsed="false">
      <c r="A66" s="95" t="s">
        <v>80</v>
      </c>
      <c r="B66" s="94" t="s">
        <v>149</v>
      </c>
      <c r="C66" s="33"/>
      <c r="D66" s="54"/>
      <c r="E66" s="30"/>
      <c r="F66" s="30"/>
      <c r="G66" s="30"/>
    </row>
    <row r="67" customFormat="false" ht="14.25" hidden="false" customHeight="false" outlineLevel="0" collapsed="false">
      <c r="A67" s="50" t="s">
        <v>47</v>
      </c>
      <c r="B67" s="50"/>
      <c r="C67" s="50"/>
      <c r="D67" s="61" t="n">
        <f aca="false">TRUNC(SUM(D64:D66),2)</f>
        <v>408.56</v>
      </c>
      <c r="E67" s="30"/>
      <c r="F67" s="30"/>
      <c r="G67" s="30"/>
    </row>
    <row r="68" customFormat="false" ht="14.25" hidden="false" customHeight="false" outlineLevel="0" collapsed="false">
      <c r="A68" s="63" t="s">
        <v>150</v>
      </c>
      <c r="B68" s="63"/>
      <c r="C68" s="63"/>
      <c r="D68" s="63"/>
      <c r="E68" s="30"/>
      <c r="F68" s="30"/>
      <c r="G68" s="30"/>
    </row>
    <row r="69" customFormat="false" ht="16.85" hidden="false" customHeight="true" outlineLevel="0" collapsed="false">
      <c r="A69" s="82" t="s">
        <v>151</v>
      </c>
      <c r="B69" s="82"/>
      <c r="C69" s="82"/>
      <c r="D69" s="82"/>
      <c r="E69" s="30"/>
      <c r="F69" s="30"/>
      <c r="G69" s="30"/>
    </row>
    <row r="70" customFormat="false" ht="14.25" hidden="false" customHeight="false" outlineLevel="0" collapsed="false">
      <c r="A70" s="96"/>
      <c r="B70" s="96"/>
      <c r="C70" s="96"/>
      <c r="D70" s="96"/>
      <c r="E70" s="30"/>
      <c r="F70" s="30"/>
      <c r="G70" s="30"/>
    </row>
    <row r="71" customFormat="false" ht="14.25" hidden="false" customHeight="false" outlineLevel="0" collapsed="false">
      <c r="A71" s="92" t="s">
        <v>152</v>
      </c>
      <c r="B71" s="50" t="s">
        <v>153</v>
      </c>
      <c r="C71" s="91" t="s">
        <v>154</v>
      </c>
      <c r="D71" s="45" t="s">
        <v>97</v>
      </c>
      <c r="E71" s="30"/>
      <c r="F71" s="30"/>
      <c r="G71" s="30"/>
    </row>
    <row r="72" customFormat="false" ht="14.25" hidden="false" customHeight="false" outlineLevel="0" collapsed="false">
      <c r="A72" s="52" t="s">
        <v>73</v>
      </c>
      <c r="B72" s="53" t="s">
        <v>155</v>
      </c>
      <c r="C72" s="156"/>
      <c r="D72" s="54" t="n">
        <f aca="false">IF(C72="SIM",(0.5*15.58*(D27+D28+D30+D31)/187)*1.5,0)</f>
        <v>0</v>
      </c>
      <c r="E72" s="97" t="s">
        <v>257</v>
      </c>
      <c r="F72" s="30"/>
      <c r="G72" s="30"/>
    </row>
    <row r="73" customFormat="false" ht="14.25" hidden="false" customHeight="false" outlineLevel="0" collapsed="false">
      <c r="A73" s="98"/>
      <c r="B73" s="98"/>
      <c r="C73" s="98"/>
      <c r="D73" s="98"/>
      <c r="E73" s="30"/>
      <c r="F73" s="30"/>
      <c r="G73" s="30"/>
    </row>
    <row r="74" customFormat="false" ht="14.25" hidden="false" customHeight="false" outlineLevel="0" collapsed="false">
      <c r="A74" s="66" t="s">
        <v>158</v>
      </c>
      <c r="B74" s="66"/>
      <c r="C74" s="66"/>
      <c r="D74" s="66"/>
      <c r="E74" s="30"/>
      <c r="F74" s="30"/>
      <c r="G74" s="30"/>
    </row>
    <row r="75" customFormat="false" ht="14.25" hidden="false" customHeight="false" outlineLevel="0" collapsed="false">
      <c r="A75" s="45" t="n">
        <v>2</v>
      </c>
      <c r="B75" s="50" t="s">
        <v>159</v>
      </c>
      <c r="C75" s="50"/>
      <c r="D75" s="45" t="s">
        <v>97</v>
      </c>
      <c r="E75" s="30"/>
      <c r="F75" s="30"/>
      <c r="G75" s="30"/>
    </row>
    <row r="76" customFormat="false" ht="14.25" hidden="false" customHeight="false" outlineLevel="0" collapsed="false">
      <c r="A76" s="52" t="s">
        <v>114</v>
      </c>
      <c r="B76" s="32" t="s">
        <v>115</v>
      </c>
      <c r="C76" s="32"/>
      <c r="D76" s="54" t="n">
        <f aca="false">D43</f>
        <v>611.56</v>
      </c>
      <c r="E76" s="30"/>
      <c r="F76" s="30"/>
      <c r="G76" s="30"/>
    </row>
    <row r="77" customFormat="false" ht="14.25" hidden="false" customHeight="false" outlineLevel="0" collapsed="false">
      <c r="A77" s="52" t="s">
        <v>125</v>
      </c>
      <c r="B77" s="32" t="s">
        <v>160</v>
      </c>
      <c r="C77" s="32"/>
      <c r="D77" s="54" t="n">
        <f aca="false">D58</f>
        <v>1559.48</v>
      </c>
      <c r="E77" s="30"/>
      <c r="F77" s="30"/>
      <c r="G77" s="30"/>
    </row>
    <row r="78" customFormat="false" ht="14.25" hidden="false" customHeight="false" outlineLevel="0" collapsed="false">
      <c r="A78" s="52" t="s">
        <v>142</v>
      </c>
      <c r="B78" s="32" t="s">
        <v>143</v>
      </c>
      <c r="C78" s="32"/>
      <c r="D78" s="54" t="n">
        <f aca="false">D67</f>
        <v>408.56</v>
      </c>
      <c r="E78" s="30"/>
      <c r="F78" s="30"/>
      <c r="G78" s="30"/>
    </row>
    <row r="79" customFormat="false" ht="14.25" hidden="false" customHeight="false" outlineLevel="0" collapsed="false">
      <c r="A79" s="52" t="s">
        <v>152</v>
      </c>
      <c r="B79" s="32" t="s">
        <v>153</v>
      </c>
      <c r="C79" s="32"/>
      <c r="D79" s="54" t="n">
        <f aca="false">D72</f>
        <v>0</v>
      </c>
      <c r="E79" s="30"/>
      <c r="F79" s="30"/>
      <c r="G79" s="30"/>
    </row>
    <row r="80" customFormat="false" ht="14.25" hidden="false" customHeight="false" outlineLevel="0" collapsed="false">
      <c r="A80" s="50" t="s">
        <v>161</v>
      </c>
      <c r="B80" s="50"/>
      <c r="C80" s="50"/>
      <c r="D80" s="61" t="n">
        <f aca="false">TRUNC(SUM(D76:D79),2)</f>
        <v>2579.6</v>
      </c>
      <c r="E80" s="30"/>
      <c r="F80" s="30"/>
      <c r="G80" s="30"/>
    </row>
    <row r="81" customFormat="false" ht="14.25" hidden="false" customHeight="false" outlineLevel="0" collapsed="false">
      <c r="A81" s="99"/>
      <c r="B81" s="99"/>
      <c r="C81" s="99"/>
      <c r="D81" s="99"/>
      <c r="E81" s="30"/>
      <c r="F81" s="30"/>
      <c r="G81" s="30"/>
    </row>
    <row r="82" customFormat="false" ht="14.25" hidden="false" customHeight="false" outlineLevel="0" collapsed="false">
      <c r="A82" s="45" t="n">
        <v>3</v>
      </c>
      <c r="B82" s="50" t="s">
        <v>162</v>
      </c>
      <c r="C82" s="45" t="s">
        <v>96</v>
      </c>
      <c r="D82" s="45" t="s">
        <v>97</v>
      </c>
      <c r="E82" s="30"/>
      <c r="F82" s="30"/>
      <c r="G82" s="30"/>
    </row>
    <row r="83" customFormat="false" ht="14.25" hidden="false" customHeight="false" outlineLevel="0" collapsed="false">
      <c r="A83" s="52" t="s">
        <v>73</v>
      </c>
      <c r="B83" s="32" t="s">
        <v>163</v>
      </c>
      <c r="C83" s="57" t="n">
        <f aca="false">((1+12.1%+8.33%)/12)*5%</f>
        <v>0.00501791666666667</v>
      </c>
      <c r="D83" s="54" t="n">
        <f aca="false">$D$33*C83</f>
        <v>19.1797821583333</v>
      </c>
      <c r="E83" s="30" t="s">
        <v>164</v>
      </c>
      <c r="F83" s="30"/>
      <c r="G83" s="30"/>
    </row>
    <row r="84" customFormat="false" ht="14.25" hidden="false" customHeight="false" outlineLevel="0" collapsed="false">
      <c r="A84" s="52" t="s">
        <v>75</v>
      </c>
      <c r="B84" s="32" t="s">
        <v>165</v>
      </c>
      <c r="C84" s="57" t="n">
        <f aca="false">8%*C83</f>
        <v>0.000401433333333333</v>
      </c>
      <c r="D84" s="54" t="n">
        <f aca="false">$D$33*C84</f>
        <v>1.53438257266667</v>
      </c>
      <c r="E84" s="30" t="s">
        <v>166</v>
      </c>
      <c r="F84" s="30"/>
      <c r="G84" s="30"/>
    </row>
    <row r="85" customFormat="false" ht="14.25" hidden="false" customHeight="false" outlineLevel="0" collapsed="false">
      <c r="A85" s="52" t="s">
        <v>78</v>
      </c>
      <c r="B85" s="32" t="s">
        <v>167</v>
      </c>
      <c r="C85" s="57" t="n">
        <f aca="false">40%*C84</f>
        <v>0.000160573333333333</v>
      </c>
      <c r="D85" s="54" t="n">
        <f aca="false">$D$33*C85</f>
        <v>0.613753029066667</v>
      </c>
      <c r="E85" s="30" t="s">
        <v>168</v>
      </c>
      <c r="F85" s="79"/>
      <c r="G85" s="30"/>
    </row>
    <row r="86" customFormat="false" ht="14.25" hidden="false" customHeight="false" outlineLevel="0" collapsed="false">
      <c r="A86" s="52" t="s">
        <v>80</v>
      </c>
      <c r="B86" s="32" t="s">
        <v>169</v>
      </c>
      <c r="C86" s="57" t="n">
        <f aca="false">(7/360)</f>
        <v>0.0194444444444444</v>
      </c>
      <c r="D86" s="54" t="n">
        <f aca="false">$D$33*C86</f>
        <v>74.3217222222222</v>
      </c>
      <c r="E86" s="30" t="s">
        <v>170</v>
      </c>
      <c r="F86" s="30"/>
      <c r="G86" s="30"/>
    </row>
    <row r="87" customFormat="false" ht="14.25" hidden="false" customHeight="false" outlineLevel="0" collapsed="false">
      <c r="A87" s="52" t="s">
        <v>106</v>
      </c>
      <c r="B87" s="101" t="s">
        <v>171</v>
      </c>
      <c r="C87" s="57" t="n">
        <f aca="false">C86*C58</f>
        <v>0.00793333333333334</v>
      </c>
      <c r="D87" s="54" t="n">
        <f aca="false">$D$33*C87</f>
        <v>30.3232626666667</v>
      </c>
      <c r="E87" s="30" t="s">
        <v>172</v>
      </c>
      <c r="F87" s="102"/>
      <c r="G87" s="30"/>
    </row>
    <row r="88" customFormat="false" ht="14.25" hidden="false" customHeight="false" outlineLevel="0" collapsed="false">
      <c r="A88" s="52" t="s">
        <v>109</v>
      </c>
      <c r="B88" s="60" t="s">
        <v>173</v>
      </c>
      <c r="C88" s="57" t="n">
        <f aca="false">4%-C85</f>
        <v>0.0398394266666667</v>
      </c>
      <c r="D88" s="54" t="n">
        <f aca="false">$D$33*C88</f>
        <v>152.276646970933</v>
      </c>
      <c r="E88" s="30" t="s">
        <v>174</v>
      </c>
      <c r="F88" s="79"/>
      <c r="G88" s="30"/>
    </row>
    <row r="89" customFormat="false" ht="14.25" hidden="false" customHeight="false" outlineLevel="0" collapsed="false">
      <c r="A89" s="50" t="s">
        <v>47</v>
      </c>
      <c r="B89" s="50"/>
      <c r="C89" s="50"/>
      <c r="D89" s="61" t="n">
        <f aca="false">TRUNC(SUM(D83:D88),2)</f>
        <v>278.24</v>
      </c>
      <c r="E89" s="30"/>
      <c r="F89" s="30"/>
      <c r="G89" s="30"/>
    </row>
    <row r="90" customFormat="false" ht="14.25" hidden="false" customHeight="false" outlineLevel="0" collapsed="false">
      <c r="A90" s="63" t="s">
        <v>175</v>
      </c>
      <c r="B90" s="63"/>
      <c r="C90" s="63"/>
      <c r="D90" s="63"/>
      <c r="E90" s="30"/>
      <c r="F90" s="30"/>
      <c r="G90" s="30"/>
    </row>
    <row r="91" customFormat="false" ht="14.25" hidden="false" customHeight="false" outlineLevel="0" collapsed="false">
      <c r="A91" s="37"/>
      <c r="B91" s="37"/>
      <c r="C91" s="37"/>
      <c r="D91" s="37"/>
      <c r="E91" s="30"/>
      <c r="F91" s="30"/>
      <c r="G91" s="30"/>
    </row>
    <row r="92" customFormat="false" ht="14.25" hidden="false" customHeight="false" outlineLevel="0" collapsed="false">
      <c r="A92" s="66" t="s">
        <v>176</v>
      </c>
      <c r="B92" s="66"/>
      <c r="C92" s="66"/>
      <c r="D92" s="66"/>
      <c r="E92" s="30"/>
      <c r="F92" s="30"/>
      <c r="G92" s="30"/>
    </row>
    <row r="93" customFormat="false" ht="14.25" hidden="false" customHeight="false" outlineLevel="0" collapsed="false">
      <c r="A93" s="45" t="s">
        <v>177</v>
      </c>
      <c r="B93" s="50" t="s">
        <v>178</v>
      </c>
      <c r="C93" s="45" t="s">
        <v>96</v>
      </c>
      <c r="D93" s="45" t="s">
        <v>97</v>
      </c>
      <c r="E93" s="30"/>
      <c r="F93" s="30"/>
      <c r="G93" s="30"/>
    </row>
    <row r="94" customFormat="false" ht="14.25" hidden="false" customHeight="false" outlineLevel="0" collapsed="false">
      <c r="A94" s="52" t="s">
        <v>73</v>
      </c>
      <c r="B94" s="32" t="s">
        <v>179</v>
      </c>
      <c r="C94" s="57" t="n">
        <v>0</v>
      </c>
      <c r="D94" s="54" t="n">
        <f aca="false">$D$33*C94</f>
        <v>0</v>
      </c>
      <c r="E94" s="30" t="s">
        <v>180</v>
      </c>
      <c r="F94" s="30"/>
      <c r="G94" s="30"/>
    </row>
    <row r="95" customFormat="false" ht="14.25" hidden="false" customHeight="false" outlineLevel="0" collapsed="false">
      <c r="A95" s="52" t="s">
        <v>75</v>
      </c>
      <c r="B95" s="32" t="s">
        <v>181</v>
      </c>
      <c r="C95" s="57" t="n">
        <f aca="false">(2.96/30)/12</f>
        <v>0.00822222222222222</v>
      </c>
      <c r="D95" s="54" t="n">
        <f aca="false">$D$33*C95</f>
        <v>31.4274711111111</v>
      </c>
      <c r="E95" s="30" t="s">
        <v>182</v>
      </c>
      <c r="F95" s="30"/>
      <c r="G95" s="30"/>
    </row>
    <row r="96" customFormat="false" ht="14.25" hidden="false" customHeight="false" outlineLevel="0" collapsed="false">
      <c r="A96" s="52" t="s">
        <v>78</v>
      </c>
      <c r="B96" s="32" t="s">
        <v>183</v>
      </c>
      <c r="C96" s="100" t="n">
        <f aca="false">((20/30)/12)*1.57%*15.4%</f>
        <v>0.000134322222222222</v>
      </c>
      <c r="D96" s="54" t="n">
        <f aca="false">$D$33*C96</f>
        <v>0.513414457111111</v>
      </c>
      <c r="E96" s="30" t="s">
        <v>258</v>
      </c>
      <c r="F96" s="30"/>
      <c r="G96" s="30"/>
    </row>
    <row r="97" customFormat="false" ht="14.25" hidden="false" customHeight="false" outlineLevel="0" collapsed="false">
      <c r="A97" s="52" t="s">
        <v>80</v>
      </c>
      <c r="B97" s="32" t="s">
        <v>185</v>
      </c>
      <c r="C97" s="57" t="n">
        <f aca="false">(0.91/12)/12</f>
        <v>0.00631944444444444</v>
      </c>
      <c r="D97" s="54" t="n">
        <f aca="false">$D$33*C97</f>
        <v>24.1545597222222</v>
      </c>
      <c r="E97" s="30" t="s">
        <v>186</v>
      </c>
      <c r="F97" s="30"/>
      <c r="G97" s="30"/>
    </row>
    <row r="98" customFormat="false" ht="14.25" hidden="false" customHeight="false" outlineLevel="0" collapsed="false">
      <c r="A98" s="52" t="s">
        <v>106</v>
      </c>
      <c r="B98" s="32" t="s">
        <v>187</v>
      </c>
      <c r="C98" s="57" t="n">
        <f aca="false">((108/30)/12)*1.57%*84.6%*36.8%</f>
        <v>0.00146635488</v>
      </c>
      <c r="D98" s="54" t="n">
        <f aca="false">$D$33*C98</f>
        <v>5.6047896036288</v>
      </c>
      <c r="E98" s="30" t="s">
        <v>188</v>
      </c>
      <c r="F98" s="30"/>
      <c r="G98" s="30"/>
    </row>
    <row r="99" customFormat="false" ht="14.25" hidden="false" customHeight="false" outlineLevel="0" collapsed="false">
      <c r="A99" s="52" t="s">
        <v>109</v>
      </c>
      <c r="B99" s="60" t="s">
        <v>189</v>
      </c>
      <c r="C99" s="57"/>
      <c r="D99" s="54" t="n">
        <f aca="false">$D$33*C99</f>
        <v>0</v>
      </c>
      <c r="E99" s="97"/>
      <c r="F99" s="30"/>
      <c r="G99" s="30"/>
    </row>
    <row r="100" customFormat="false" ht="14.25" hidden="false" customHeight="false" outlineLevel="0" collapsed="false">
      <c r="A100" s="74" t="s">
        <v>119</v>
      </c>
      <c r="B100" s="74"/>
      <c r="C100" s="106"/>
      <c r="D100" s="107" t="n">
        <f aca="false">TRUNC(SUM(D94:D99),2)</f>
        <v>61.7</v>
      </c>
      <c r="E100" s="30"/>
      <c r="F100" s="30"/>
      <c r="G100" s="30"/>
    </row>
    <row r="101" customFormat="false" ht="14.25" hidden="false" customHeight="false" outlineLevel="0" collapsed="false">
      <c r="A101" s="52" t="s">
        <v>133</v>
      </c>
      <c r="B101" s="56" t="s">
        <v>190</v>
      </c>
      <c r="C101" s="57"/>
      <c r="D101" s="108" t="n">
        <f aca="false">D100*C101</f>
        <v>0</v>
      </c>
      <c r="E101" s="30"/>
      <c r="F101" s="30"/>
      <c r="G101" s="30"/>
    </row>
    <row r="102" customFormat="false" ht="14.25" hidden="false" customHeight="false" outlineLevel="0" collapsed="false">
      <c r="A102" s="50" t="s">
        <v>47</v>
      </c>
      <c r="B102" s="50"/>
      <c r="C102" s="50"/>
      <c r="D102" s="61" t="n">
        <f aca="false">TRUNC(SUM(D100:D101),2)</f>
        <v>61.7</v>
      </c>
      <c r="E102" s="30"/>
      <c r="F102" s="30"/>
      <c r="G102" s="30"/>
    </row>
    <row r="103" customFormat="false" ht="16.85" hidden="false" customHeight="true" outlineLevel="0" collapsed="false">
      <c r="A103" s="109" t="s">
        <v>191</v>
      </c>
      <c r="B103" s="109"/>
      <c r="C103" s="109"/>
      <c r="D103" s="109"/>
      <c r="E103" s="30"/>
      <c r="F103" s="30"/>
      <c r="G103" s="30"/>
    </row>
    <row r="104" customFormat="false" ht="14.25" hidden="false" customHeight="false" outlineLevel="0" collapsed="false">
      <c r="A104" s="67"/>
      <c r="B104" s="67"/>
      <c r="C104" s="110"/>
      <c r="D104" s="111"/>
      <c r="E104" s="30"/>
      <c r="F104" s="30"/>
      <c r="G104" s="30"/>
    </row>
    <row r="105" customFormat="false" ht="14.25" hidden="false" customHeight="false" outlineLevel="0" collapsed="false">
      <c r="A105" s="45" t="s">
        <v>192</v>
      </c>
      <c r="B105" s="50" t="s">
        <v>193</v>
      </c>
      <c r="C105" s="45" t="s">
        <v>154</v>
      </c>
      <c r="D105" s="45" t="s">
        <v>97</v>
      </c>
      <c r="E105" s="30"/>
      <c r="F105" s="30"/>
      <c r="G105" s="30"/>
    </row>
    <row r="106" customFormat="false" ht="14.25" hidden="false" customHeight="false" outlineLevel="0" collapsed="false">
      <c r="A106" s="52" t="s">
        <v>73</v>
      </c>
      <c r="B106" s="56" t="s">
        <v>194</v>
      </c>
      <c r="C106" s="112" t="s">
        <v>259</v>
      </c>
      <c r="D106" s="54" t="n">
        <f aca="false">IF(C106="SIM",1*15.58*(D27+D29)/187)</f>
        <v>318.453836655323</v>
      </c>
      <c r="E106" s="157" t="s">
        <v>251</v>
      </c>
      <c r="F106" s="30"/>
      <c r="G106" s="30"/>
    </row>
    <row r="107" customFormat="false" ht="14.25" hidden="false" customHeight="false" outlineLevel="0" collapsed="false">
      <c r="A107" s="113"/>
      <c r="B107" s="113"/>
      <c r="C107" s="113"/>
      <c r="D107" s="113"/>
      <c r="E107" s="30"/>
      <c r="F107" s="30"/>
      <c r="G107" s="30"/>
    </row>
    <row r="108" customFormat="false" ht="14.25" hidden="false" customHeight="false" outlineLevel="0" collapsed="false">
      <c r="A108" s="114" t="s">
        <v>196</v>
      </c>
      <c r="B108" s="114"/>
      <c r="C108" s="114"/>
      <c r="D108" s="114"/>
      <c r="E108" s="30"/>
      <c r="F108" s="30"/>
      <c r="G108" s="30"/>
    </row>
    <row r="109" customFormat="false" ht="14.25" hidden="false" customHeight="false" outlineLevel="0" collapsed="false">
      <c r="A109" s="45" t="n">
        <v>4</v>
      </c>
      <c r="B109" s="50" t="s">
        <v>197</v>
      </c>
      <c r="C109" s="50"/>
      <c r="D109" s="45" t="s">
        <v>97</v>
      </c>
      <c r="E109" s="30"/>
      <c r="F109" s="30"/>
      <c r="G109" s="30"/>
    </row>
    <row r="110" customFormat="false" ht="14.25" hidden="false" customHeight="false" outlineLevel="0" collapsed="false">
      <c r="A110" s="52" t="s">
        <v>177</v>
      </c>
      <c r="B110" s="32" t="s">
        <v>178</v>
      </c>
      <c r="C110" s="32"/>
      <c r="D110" s="54" t="n">
        <f aca="false">D102</f>
        <v>61.7</v>
      </c>
      <c r="E110" s="30"/>
      <c r="F110" s="30"/>
      <c r="G110" s="30"/>
    </row>
    <row r="111" customFormat="false" ht="14.25" hidden="false" customHeight="false" outlineLevel="0" collapsed="false">
      <c r="A111" s="52" t="s">
        <v>192</v>
      </c>
      <c r="B111" s="32" t="s">
        <v>198</v>
      </c>
      <c r="C111" s="32"/>
      <c r="D111" s="54" t="n">
        <f aca="false">D106</f>
        <v>318.453836655323</v>
      </c>
      <c r="E111" s="30"/>
      <c r="F111" s="30"/>
      <c r="G111" s="30"/>
    </row>
    <row r="112" customFormat="false" ht="14.25" hidden="false" customHeight="false" outlineLevel="0" collapsed="false">
      <c r="A112" s="50" t="s">
        <v>161</v>
      </c>
      <c r="B112" s="50"/>
      <c r="C112" s="50"/>
      <c r="D112" s="61" t="n">
        <f aca="false">TRUNC(SUM(D110:D111),2)</f>
        <v>380.15</v>
      </c>
      <c r="E112" s="30"/>
      <c r="F112" s="30"/>
      <c r="G112" s="30"/>
    </row>
    <row r="113" customFormat="false" ht="14.25" hidden="false" customHeight="false" outlineLevel="0" collapsed="false">
      <c r="A113" s="115"/>
      <c r="B113" s="115"/>
      <c r="C113" s="115"/>
      <c r="D113" s="115"/>
      <c r="E113" s="30"/>
      <c r="F113" s="30"/>
      <c r="G113" s="30"/>
    </row>
    <row r="114" customFormat="false" ht="14.25" hidden="false" customHeight="false" outlineLevel="0" collapsed="false">
      <c r="A114" s="45" t="n">
        <v>5</v>
      </c>
      <c r="B114" s="50" t="s">
        <v>199</v>
      </c>
      <c r="C114" s="45" t="s">
        <v>144</v>
      </c>
      <c r="D114" s="45" t="s">
        <v>97</v>
      </c>
      <c r="E114" s="30"/>
      <c r="F114" s="30"/>
      <c r="G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row>
    <row r="118" customFormat="false" ht="14.25" hidden="false" customHeight="false" outlineLevel="0" collapsed="false">
      <c r="A118" s="116" t="s">
        <v>80</v>
      </c>
      <c r="B118" s="53" t="s">
        <v>206</v>
      </c>
      <c r="C118" s="33"/>
      <c r="D118" s="54"/>
      <c r="E118" s="30"/>
      <c r="F118" s="30"/>
      <c r="G118" s="30"/>
    </row>
    <row r="119" customFormat="false" ht="14.25" hidden="false" customHeight="false" outlineLevel="0" collapsed="false">
      <c r="A119" s="50" t="s">
        <v>47</v>
      </c>
      <c r="B119" s="50"/>
      <c r="C119" s="50"/>
      <c r="D119" s="61" t="n">
        <f aca="false">TRUNC(SUM(D115:D118),2)</f>
        <v>97.99</v>
      </c>
      <c r="E119" s="30"/>
      <c r="F119" s="30"/>
      <c r="G119" s="30"/>
    </row>
    <row r="120" customFormat="false" ht="14.25" hidden="false" customHeight="true" outlineLevel="0" collapsed="false">
      <c r="A120" s="117" t="s">
        <v>207</v>
      </c>
      <c r="B120" s="117"/>
      <c r="C120" s="117"/>
      <c r="D120" s="117"/>
      <c r="E120" s="30"/>
      <c r="F120" s="30"/>
      <c r="G120" s="30"/>
    </row>
    <row r="121" customFormat="false" ht="14.25" hidden="false" customHeight="false" outlineLevel="0" collapsed="false">
      <c r="A121" s="84"/>
      <c r="B121" s="84"/>
      <c r="C121" s="84"/>
      <c r="D121" s="84"/>
      <c r="E121" s="30"/>
      <c r="F121" s="30"/>
      <c r="G121" s="30"/>
    </row>
    <row r="122" customFormat="false" ht="14.25" hidden="false" customHeight="false" outlineLevel="0" collapsed="false">
      <c r="A122" s="45" t="n">
        <v>6</v>
      </c>
      <c r="B122" s="50" t="s">
        <v>208</v>
      </c>
      <c r="C122" s="45" t="s">
        <v>96</v>
      </c>
      <c r="D122" s="45" t="s">
        <v>97</v>
      </c>
      <c r="E122" s="30"/>
      <c r="F122" s="30"/>
      <c r="G122" s="30"/>
    </row>
    <row r="123" customFormat="false" ht="14.25" hidden="false" customHeight="false" outlineLevel="0" collapsed="false">
      <c r="A123" s="52" t="s">
        <v>73</v>
      </c>
      <c r="B123" s="32" t="s">
        <v>209</v>
      </c>
      <c r="C123" s="57" t="n">
        <v>0.05</v>
      </c>
      <c r="D123" s="54" t="n">
        <f aca="false">D140*C123</f>
        <v>357.912</v>
      </c>
      <c r="E123" s="30" t="s">
        <v>210</v>
      </c>
      <c r="F123" s="30"/>
      <c r="G123" s="30"/>
    </row>
    <row r="124" customFormat="false" ht="14.25" hidden="false" customHeight="false" outlineLevel="0" collapsed="false">
      <c r="A124" s="52" t="s">
        <v>75</v>
      </c>
      <c r="B124" s="32" t="s">
        <v>255</v>
      </c>
      <c r="C124" s="57" t="n">
        <v>0.1</v>
      </c>
      <c r="D124" s="54" t="n">
        <f aca="false">(D140+D123)*C124</f>
        <v>751.6152</v>
      </c>
      <c r="E124" s="30" t="s">
        <v>212</v>
      </c>
      <c r="F124" s="30"/>
      <c r="G124" s="30"/>
    </row>
    <row r="125" customFormat="false" ht="14.25" hidden="false" customHeight="false" outlineLevel="0" collapsed="false">
      <c r="A125" s="45" t="s">
        <v>78</v>
      </c>
      <c r="B125" s="50" t="s">
        <v>213</v>
      </c>
      <c r="C125" s="91" t="n">
        <f aca="false">SUM(C126:C128)</f>
        <v>0.0765</v>
      </c>
      <c r="D125" s="167"/>
      <c r="E125" s="163"/>
      <c r="F125" s="119"/>
      <c r="G125" s="119"/>
    </row>
    <row r="126" customFormat="false" ht="14.25" hidden="false" customHeight="false" outlineLevel="0" collapsed="false">
      <c r="A126" s="52" t="s">
        <v>214</v>
      </c>
      <c r="B126" s="32" t="s">
        <v>215</v>
      </c>
      <c r="C126" s="57" t="n">
        <v>0.0065</v>
      </c>
      <c r="D126" s="159" t="n">
        <f aca="false">(($D$140+$D$123+$D$124)/(1-$C$125))*C126</f>
        <v>58.1921892799134</v>
      </c>
      <c r="E126" s="163"/>
      <c r="F126" s="119"/>
      <c r="G126" s="119"/>
    </row>
    <row r="127" customFormat="false" ht="14.25" hidden="false" customHeight="false" outlineLevel="0" collapsed="false">
      <c r="A127" s="52" t="s">
        <v>216</v>
      </c>
      <c r="B127" s="32" t="s">
        <v>217</v>
      </c>
      <c r="C127" s="57" t="n">
        <v>0.03</v>
      </c>
      <c r="D127" s="162" t="n">
        <f aca="false">(($D$140+$D$123+$D$124)/(1-$C$125))*C127</f>
        <v>268.579335138062</v>
      </c>
      <c r="E127" s="163"/>
      <c r="F127" s="30"/>
      <c r="G127" s="30"/>
    </row>
    <row r="128" customFormat="false" ht="14.25" hidden="false" customHeight="false" outlineLevel="0" collapsed="false">
      <c r="A128" s="52" t="s">
        <v>218</v>
      </c>
      <c r="B128" s="32" t="s">
        <v>219</v>
      </c>
      <c r="C128" s="120" t="n">
        <v>0.04</v>
      </c>
      <c r="D128" s="54" t="n">
        <f aca="false">(($D$140+$D$123+$D$124)/(1-$C$125))*C128</f>
        <v>358.105780184082</v>
      </c>
      <c r="E128" s="119"/>
      <c r="F128" s="121"/>
      <c r="G128" s="119"/>
    </row>
    <row r="129" customFormat="false" ht="14.25" hidden="false" customHeight="false" outlineLevel="0" collapsed="false">
      <c r="A129" s="164" t="s">
        <v>47</v>
      </c>
      <c r="B129" s="164"/>
      <c r="C129" s="164"/>
      <c r="D129" s="61" t="n">
        <f aca="false">TRUNC(SUM(D123:D128),2)</f>
        <v>1794.4</v>
      </c>
      <c r="E129" s="119"/>
      <c r="F129" s="119"/>
      <c r="G129" s="119"/>
    </row>
    <row r="130" customFormat="false" ht="14.25" hidden="false" customHeight="true" outlineLevel="0" collapsed="false">
      <c r="A130" s="82" t="s">
        <v>220</v>
      </c>
      <c r="B130" s="82"/>
      <c r="C130" s="82"/>
      <c r="D130" s="82"/>
      <c r="E130" s="30"/>
      <c r="F130" s="30"/>
      <c r="G130" s="62"/>
    </row>
    <row r="131" customFormat="false" ht="14.25" hidden="false" customHeight="true" outlineLevel="0" collapsed="false">
      <c r="A131" s="82" t="s">
        <v>221</v>
      </c>
      <c r="B131" s="82"/>
      <c r="C131" s="82"/>
      <c r="D131" s="82"/>
      <c r="E131" s="30"/>
      <c r="F131" s="30"/>
      <c r="G131" s="62"/>
    </row>
    <row r="132" customFormat="false" ht="14.25" hidden="false" customHeight="false" outlineLevel="0" collapsed="false">
      <c r="A132" s="165"/>
      <c r="E132" s="30"/>
      <c r="F132" s="30"/>
      <c r="G132" s="62"/>
    </row>
    <row r="133" customFormat="false" ht="14.25" hidden="false" customHeight="false" outlineLevel="0" collapsed="false">
      <c r="A133" s="37" t="s">
        <v>222</v>
      </c>
      <c r="B133" s="37"/>
      <c r="C133" s="37"/>
      <c r="D133" s="37"/>
      <c r="E133" s="30"/>
      <c r="F133" s="30"/>
      <c r="G133" s="30"/>
    </row>
    <row r="134" customFormat="false" ht="14.25" hidden="false" customHeight="false" outlineLevel="0" collapsed="false">
      <c r="A134" s="50" t="s">
        <v>223</v>
      </c>
      <c r="B134" s="50"/>
      <c r="C134" s="50"/>
      <c r="D134" s="45" t="s">
        <v>97</v>
      </c>
      <c r="E134" s="30"/>
      <c r="F134" s="30"/>
      <c r="G134" s="30"/>
    </row>
    <row r="135" customFormat="false" ht="14.25" hidden="false" customHeight="false" outlineLevel="0" collapsed="false">
      <c r="A135" s="33" t="s">
        <v>73</v>
      </c>
      <c r="B135" s="32" t="s">
        <v>95</v>
      </c>
      <c r="C135" s="32"/>
      <c r="D135" s="54" t="n">
        <f aca="false">D33</f>
        <v>3822.26</v>
      </c>
      <c r="E135" s="30"/>
      <c r="F135" s="30"/>
      <c r="G135" s="30"/>
    </row>
    <row r="136" customFormat="false" ht="14.25" hidden="false" customHeight="false" outlineLevel="0" collapsed="false">
      <c r="A136" s="33" t="s">
        <v>75</v>
      </c>
      <c r="B136" s="32" t="s">
        <v>159</v>
      </c>
      <c r="C136" s="32"/>
      <c r="D136" s="54" t="n">
        <f aca="false">D80</f>
        <v>2579.6</v>
      </c>
      <c r="E136" s="30"/>
      <c r="F136" s="30"/>
      <c r="G136" s="30"/>
    </row>
    <row r="137" customFormat="false" ht="14.25" hidden="false" customHeight="false" outlineLevel="0" collapsed="false">
      <c r="A137" s="33" t="s">
        <v>78</v>
      </c>
      <c r="B137" s="32" t="s">
        <v>224</v>
      </c>
      <c r="C137" s="32"/>
      <c r="D137" s="54" t="n">
        <f aca="false">D89</f>
        <v>278.24</v>
      </c>
      <c r="E137" s="30"/>
      <c r="F137" s="30"/>
      <c r="G137" s="30"/>
    </row>
    <row r="138" customFormat="false" ht="14.25" hidden="false" customHeight="false" outlineLevel="0" collapsed="false">
      <c r="A138" s="33" t="s">
        <v>80</v>
      </c>
      <c r="B138" s="32" t="s">
        <v>197</v>
      </c>
      <c r="C138" s="32"/>
      <c r="D138" s="54" t="n">
        <f aca="false">D112</f>
        <v>380.15</v>
      </c>
      <c r="E138" s="30"/>
      <c r="F138" s="30"/>
      <c r="G138" s="30"/>
    </row>
    <row r="139" customFormat="false" ht="14.25" hidden="false" customHeight="false" outlineLevel="0" collapsed="false">
      <c r="A139" s="33" t="s">
        <v>106</v>
      </c>
      <c r="B139" s="32" t="s">
        <v>199</v>
      </c>
      <c r="C139" s="32"/>
      <c r="D139" s="54" t="n">
        <f aca="false">D119</f>
        <v>97.99</v>
      </c>
      <c r="E139" s="30"/>
      <c r="F139" s="30"/>
      <c r="G139" s="30"/>
    </row>
    <row r="140" customFormat="false" ht="14.25" hidden="false" customHeight="false" outlineLevel="0" collapsed="false">
      <c r="A140" s="74" t="s">
        <v>225</v>
      </c>
      <c r="B140" s="74"/>
      <c r="C140" s="74"/>
      <c r="D140" s="123" t="n">
        <f aca="false">TRUNC(SUM(D135:D139),2)</f>
        <v>7158.24</v>
      </c>
      <c r="E140" s="30" t="s">
        <v>226</v>
      </c>
      <c r="F140" s="30"/>
      <c r="G140" s="30"/>
    </row>
    <row r="141" customFormat="false" ht="14.25" hidden="false" customHeight="false" outlineLevel="0" collapsed="false">
      <c r="A141" s="33" t="s">
        <v>109</v>
      </c>
      <c r="B141" s="32" t="s">
        <v>227</v>
      </c>
      <c r="C141" s="32"/>
      <c r="D141" s="54" t="n">
        <f aca="false">D129</f>
        <v>1794.4</v>
      </c>
      <c r="E141" s="30"/>
      <c r="F141" s="30"/>
      <c r="G141" s="30"/>
    </row>
    <row r="142" customFormat="false" ht="14.25" hidden="false" customHeight="false" outlineLevel="0" collapsed="false">
      <c r="A142" s="50" t="s">
        <v>228</v>
      </c>
      <c r="B142" s="50"/>
      <c r="C142" s="50"/>
      <c r="D142" s="61" t="n">
        <f aca="false">TRUNC(SUM(D140:D141),2)</f>
        <v>8952.64</v>
      </c>
      <c r="E142" s="30"/>
      <c r="F142" s="30"/>
      <c r="G142" s="30"/>
    </row>
    <row r="143" customFormat="false" ht="14.25" hidden="false" customHeight="false" outlineLevel="0" collapsed="false">
      <c r="A143" s="30"/>
      <c r="B143" s="30"/>
      <c r="C143" s="30"/>
      <c r="D143" s="124"/>
      <c r="E143" s="30"/>
      <c r="F143" s="30"/>
      <c r="G143" s="30"/>
    </row>
    <row r="144" customFormat="false" ht="14.25" hidden="true" customHeight="false" outlineLevel="0" collapsed="false">
      <c r="A144" s="39"/>
      <c r="B144" s="39" t="s">
        <v>229</v>
      </c>
      <c r="C144" s="64"/>
      <c r="D144" s="64"/>
      <c r="E144" s="30"/>
      <c r="F144" s="30"/>
      <c r="G144" s="30"/>
    </row>
    <row r="145" customFormat="false" ht="24.05" hidden="true" customHeight="true" outlineLevel="0" collapsed="false">
      <c r="A145" s="125" t="s">
        <v>230</v>
      </c>
      <c r="B145" s="125"/>
      <c r="C145" s="125" t="s">
        <v>231</v>
      </c>
      <c r="D145" s="126" t="s">
        <v>232</v>
      </c>
      <c r="E145" s="30"/>
      <c r="F145" s="30"/>
      <c r="G145" s="30"/>
    </row>
    <row r="146" customFormat="false" ht="14.25" hidden="true" customHeight="false" outlineLevel="0" collapsed="false">
      <c r="A146" s="127" t="s">
        <v>233</v>
      </c>
      <c r="B146" s="127"/>
      <c r="C146" s="128"/>
      <c r="D146" s="129" t="n">
        <v>0</v>
      </c>
      <c r="E146" s="30"/>
      <c r="F146" s="30"/>
      <c r="G146" s="30"/>
    </row>
    <row r="147" customFormat="false" ht="14.25" hidden="true" customHeight="false" outlineLevel="0" collapsed="false">
      <c r="A147" s="33" t="s">
        <v>234</v>
      </c>
      <c r="B147" s="33"/>
      <c r="C147" s="130"/>
      <c r="D147" s="131" t="n">
        <v>0</v>
      </c>
      <c r="E147" s="30"/>
      <c r="F147" s="30"/>
      <c r="G147" s="30"/>
    </row>
    <row r="148" customFormat="false" ht="14.25" hidden="true" customHeight="false" outlineLevel="0" collapsed="false">
      <c r="A148" s="33" t="s">
        <v>235</v>
      </c>
      <c r="B148" s="33"/>
      <c r="C148" s="130"/>
      <c r="D148" s="131" t="n">
        <v>0</v>
      </c>
      <c r="E148" s="30"/>
      <c r="F148" s="30"/>
      <c r="G148" s="30"/>
    </row>
    <row r="149" customFormat="false" ht="14.25" hidden="true" customHeight="false" outlineLevel="0" collapsed="false">
      <c r="A149" s="33" t="s">
        <v>236</v>
      </c>
      <c r="B149" s="33"/>
      <c r="C149" s="130"/>
      <c r="D149" s="131" t="n">
        <v>0</v>
      </c>
      <c r="E149" s="30"/>
      <c r="F149" s="30"/>
      <c r="G149" s="30"/>
    </row>
    <row r="150" customFormat="false" ht="14.25" hidden="true" customHeight="false" outlineLevel="0" collapsed="false">
      <c r="A150" s="132"/>
      <c r="B150" s="132"/>
      <c r="C150" s="133"/>
      <c r="D150" s="131"/>
      <c r="E150" s="30"/>
      <c r="F150" s="30"/>
      <c r="G150" s="30"/>
    </row>
    <row r="151" customFormat="false" ht="14.25" hidden="true" customHeight="false" outlineLevel="0" collapsed="false">
      <c r="A151" s="134"/>
      <c r="B151" s="134"/>
      <c r="C151" s="135"/>
      <c r="D151" s="136"/>
      <c r="E151" s="30"/>
      <c r="F151" s="30"/>
      <c r="G151" s="30"/>
    </row>
    <row r="152" customFormat="false" ht="14.25" hidden="true" customHeight="false" outlineLevel="0" collapsed="false">
      <c r="A152" s="137" t="s">
        <v>237</v>
      </c>
      <c r="B152" s="137"/>
      <c r="C152" s="137"/>
      <c r="D152" s="138" t="n">
        <f aca="false">SUM(D150:D151)</f>
        <v>0</v>
      </c>
      <c r="E152" s="30"/>
      <c r="F152" s="30"/>
      <c r="G152" s="30"/>
    </row>
    <row r="153" customFormat="false" ht="14.25" hidden="true" customHeight="false" outlineLevel="0" collapsed="false">
      <c r="A153" s="30"/>
      <c r="B153" s="30"/>
      <c r="C153" s="30"/>
      <c r="D153" s="30"/>
      <c r="E153" s="30"/>
      <c r="F153" s="30"/>
      <c r="G153" s="30"/>
    </row>
    <row r="154" customFormat="false" ht="14.25" hidden="true" customHeight="false" outlineLevel="0" collapsed="false">
      <c r="A154" s="39" t="s">
        <v>238</v>
      </c>
      <c r="B154" s="39" t="s">
        <v>239</v>
      </c>
      <c r="C154" s="64"/>
      <c r="D154" s="64"/>
      <c r="E154" s="30"/>
      <c r="F154" s="30"/>
      <c r="G154" s="30"/>
    </row>
    <row r="155" customFormat="false" ht="14.25" hidden="true" customHeight="false" outlineLevel="0" collapsed="false">
      <c r="A155" s="126" t="s">
        <v>240</v>
      </c>
      <c r="B155" s="126"/>
      <c r="C155" s="126"/>
      <c r="D155" s="126"/>
      <c r="E155" s="30"/>
      <c r="F155" s="30"/>
      <c r="G155" s="30"/>
    </row>
    <row r="156" customFormat="false" ht="14.25" hidden="true" customHeight="false" outlineLevel="0" collapsed="false">
      <c r="A156" s="139"/>
      <c r="B156" s="140" t="s">
        <v>241</v>
      </c>
      <c r="C156" s="140"/>
      <c r="D156" s="126" t="s">
        <v>232</v>
      </c>
      <c r="E156" s="30"/>
      <c r="F156" s="30"/>
      <c r="G156" s="30"/>
    </row>
    <row r="157" customFormat="false" ht="14.25" hidden="true" customHeight="false" outlineLevel="0" collapsed="false">
      <c r="A157" s="141" t="s">
        <v>73</v>
      </c>
      <c r="B157" s="142" t="s">
        <v>242</v>
      </c>
      <c r="C157" s="142"/>
      <c r="D157" s="143" t="n">
        <f aca="false">D126</f>
        <v>58.1921892799134</v>
      </c>
      <c r="E157" s="30"/>
      <c r="F157" s="30"/>
      <c r="G157" s="30"/>
    </row>
    <row r="158" customFormat="false" ht="14.25" hidden="true" customHeight="false" outlineLevel="0" collapsed="false">
      <c r="A158" s="144" t="s">
        <v>75</v>
      </c>
      <c r="B158" s="32" t="s">
        <v>243</v>
      </c>
      <c r="C158" s="32"/>
      <c r="D158" s="145" t="e">
        <f aca="false">#REF!</f>
        <v>#REF!</v>
      </c>
      <c r="E158" s="30"/>
      <c r="F158" s="30"/>
      <c r="G158" s="30"/>
    </row>
    <row r="159" customFormat="false" ht="14.25" hidden="true" customHeight="false" outlineLevel="0" collapsed="false">
      <c r="A159" s="144" t="s">
        <v>78</v>
      </c>
      <c r="B159" s="146" t="s">
        <v>244</v>
      </c>
      <c r="C159" s="146"/>
      <c r="D159" s="145" t="n">
        <f aca="false">D129</f>
        <v>1794.4</v>
      </c>
      <c r="E159" s="30"/>
      <c r="F159" s="30"/>
      <c r="G159" s="30"/>
    </row>
    <row r="160" customFormat="false" ht="14.25" hidden="true" customHeight="false" outlineLevel="0" collapsed="false">
      <c r="A160" s="139" t="s">
        <v>161</v>
      </c>
      <c r="B160" s="139"/>
      <c r="C160" s="139"/>
      <c r="D160" s="138" t="e">
        <f aca="false">SUM(D157:D159)</f>
        <v>#REF!</v>
      </c>
      <c r="E160" s="30"/>
      <c r="F160" s="30"/>
      <c r="G160" s="30"/>
    </row>
    <row r="161" customFormat="false" ht="14.25" hidden="true" customHeight="false" outlineLevel="0" collapsed="false">
      <c r="A161" s="39" t="s">
        <v>245</v>
      </c>
      <c r="B161" s="30" t="s">
        <v>246</v>
      </c>
      <c r="C161" s="30"/>
      <c r="D161" s="30"/>
      <c r="E161" s="30"/>
      <c r="F161" s="30"/>
      <c r="G161" s="30"/>
    </row>
    <row r="162" customFormat="false" ht="15" hidden="false" customHeight="false" outlineLevel="0" collapsed="false">
      <c r="A162" s="30"/>
      <c r="B162" s="30"/>
      <c r="C162" s="30"/>
      <c r="D162" s="30"/>
      <c r="E162" s="30"/>
      <c r="F162" s="30"/>
      <c r="G162" s="30"/>
    </row>
    <row r="163" customFormat="false" ht="15" hidden="false" customHeight="false" outlineLevel="0" collapsed="false">
      <c r="A163" s="30"/>
      <c r="B163" s="30"/>
      <c r="C163" s="30"/>
      <c r="D163" s="30"/>
      <c r="E163" s="30"/>
      <c r="F163" s="30"/>
      <c r="G163" s="30"/>
    </row>
    <row r="164" customFormat="false" ht="15" hidden="false" customHeight="false" outlineLevel="0" collapsed="false">
      <c r="A164" s="30"/>
      <c r="B164" s="30"/>
      <c r="C164" s="30"/>
      <c r="D164" s="30"/>
      <c r="E164" s="30"/>
      <c r="F164" s="30"/>
      <c r="G164" s="30"/>
    </row>
    <row r="165" customFormat="false" ht="15" hidden="false" customHeight="false" outlineLevel="0" collapsed="false">
      <c r="A165" s="30"/>
      <c r="B165" s="30"/>
      <c r="C165" s="30"/>
      <c r="D165" s="30"/>
      <c r="E165" s="30"/>
      <c r="F165" s="30"/>
      <c r="G165" s="30"/>
    </row>
    <row r="166" customFormat="false" ht="15" hidden="false" customHeight="false" outlineLevel="0" collapsed="false">
      <c r="A166" s="30"/>
      <c r="B166" s="30"/>
      <c r="C166" s="30"/>
      <c r="D166" s="30"/>
      <c r="E166" s="30"/>
      <c r="F166" s="30"/>
      <c r="G166" s="30"/>
    </row>
    <row r="167" customFormat="false" ht="15" hidden="false" customHeight="false" outlineLevel="0" collapsed="false">
      <c r="A167" s="30"/>
      <c r="B167" s="30"/>
      <c r="C167" s="30"/>
      <c r="D167" s="30"/>
      <c r="E167" s="30"/>
      <c r="F167" s="30"/>
      <c r="G167" s="30"/>
    </row>
    <row r="168" customFormat="false" ht="15" hidden="false" customHeight="false" outlineLevel="0" collapsed="false">
      <c r="A168" s="30"/>
      <c r="B168" s="30"/>
      <c r="C168" s="30"/>
      <c r="D168" s="30"/>
      <c r="E168" s="30"/>
      <c r="F168" s="30"/>
      <c r="G168" s="30"/>
    </row>
    <row r="169" customFormat="false" ht="15" hidden="false" customHeight="false" outlineLevel="0" collapsed="false">
      <c r="A169" s="30"/>
      <c r="B169" s="30"/>
      <c r="C169" s="30"/>
      <c r="D169" s="30"/>
      <c r="E169" s="30"/>
      <c r="F169" s="30"/>
      <c r="G169" s="30"/>
    </row>
    <row r="170" customFormat="false" ht="15" hidden="false" customHeight="false" outlineLevel="0" collapsed="false">
      <c r="A170" s="30"/>
      <c r="B170" s="30"/>
      <c r="C170" s="30"/>
      <c r="D170" s="30"/>
      <c r="E170" s="30"/>
      <c r="F170" s="30"/>
      <c r="G170" s="30"/>
    </row>
    <row r="171" customFormat="false" ht="15" hidden="false" customHeight="false" outlineLevel="0" collapsed="false">
      <c r="A171" s="30"/>
      <c r="B171" s="30"/>
      <c r="C171" s="30"/>
      <c r="D171" s="30"/>
      <c r="E171" s="30"/>
      <c r="F171" s="30"/>
      <c r="G171" s="30"/>
    </row>
    <row r="172" customFormat="false" ht="15" hidden="false" customHeight="false" outlineLevel="0" collapsed="false">
      <c r="A172" s="30"/>
      <c r="B172" s="30"/>
      <c r="C172" s="30"/>
      <c r="D172" s="30"/>
      <c r="E172" s="30"/>
      <c r="F172" s="30"/>
      <c r="G172" s="30"/>
    </row>
    <row r="173" customFormat="false" ht="15" hidden="false" customHeight="false" outlineLevel="0" collapsed="false">
      <c r="A173" s="30"/>
      <c r="B173" s="30"/>
      <c r="C173" s="30"/>
      <c r="D173" s="30"/>
      <c r="E173" s="30"/>
      <c r="F173" s="30"/>
      <c r="G173" s="30"/>
    </row>
    <row r="174" customFormat="false" ht="15" hidden="false" customHeight="false" outlineLevel="0" collapsed="false">
      <c r="A174" s="30"/>
      <c r="B174" s="30"/>
      <c r="C174" s="30"/>
      <c r="D174" s="30"/>
      <c r="E174" s="30"/>
      <c r="F174" s="30"/>
      <c r="G174" s="30"/>
    </row>
    <row r="175" customFormat="false" ht="15" hidden="false" customHeight="false" outlineLevel="0" collapsed="false">
      <c r="A175" s="30"/>
      <c r="B175" s="30"/>
      <c r="C175" s="30"/>
      <c r="D175" s="30"/>
      <c r="E175" s="30"/>
      <c r="F175" s="30"/>
      <c r="G175" s="30"/>
    </row>
    <row r="176" customFormat="false" ht="15" hidden="false" customHeight="false" outlineLevel="0" collapsed="false">
      <c r="A176" s="30"/>
      <c r="B176" s="30"/>
      <c r="C176" s="30"/>
      <c r="D176" s="30"/>
      <c r="E176" s="30"/>
      <c r="F176" s="30"/>
      <c r="G176" s="30"/>
    </row>
    <row r="177" customFormat="false" ht="15" hidden="false" customHeight="false" outlineLevel="0" collapsed="false">
      <c r="A177" s="30"/>
      <c r="B177" s="30"/>
      <c r="C177" s="30"/>
      <c r="D177" s="30"/>
      <c r="E177" s="30"/>
      <c r="F177" s="30"/>
      <c r="G177" s="30"/>
    </row>
    <row r="178" customFormat="false" ht="15" hidden="false" customHeight="false" outlineLevel="0" collapsed="false">
      <c r="A178" s="30"/>
      <c r="B178" s="30"/>
      <c r="C178" s="30"/>
      <c r="D178" s="30"/>
      <c r="E178" s="30"/>
      <c r="F178" s="30"/>
      <c r="G178" s="30"/>
    </row>
    <row r="179" customFormat="false" ht="15" hidden="false" customHeight="false" outlineLevel="0" collapsed="false">
      <c r="A179" s="30"/>
      <c r="B179" s="30"/>
      <c r="C179" s="30"/>
      <c r="D179" s="30"/>
      <c r="E179" s="30"/>
      <c r="F179" s="30"/>
      <c r="G179" s="30"/>
    </row>
    <row r="180" customFormat="false" ht="15" hidden="false" customHeight="false" outlineLevel="0" collapsed="false">
      <c r="A180" s="30"/>
      <c r="B180" s="30"/>
      <c r="C180" s="30"/>
      <c r="D180" s="30"/>
      <c r="E180" s="30"/>
      <c r="F180" s="30"/>
      <c r="G180" s="30"/>
    </row>
    <row r="181" customFormat="false" ht="15" hidden="false" customHeight="false" outlineLevel="0" collapsed="false">
      <c r="A181" s="30"/>
      <c r="B181" s="30"/>
      <c r="C181" s="30"/>
      <c r="D181" s="30"/>
      <c r="E181" s="30"/>
      <c r="F181" s="30"/>
      <c r="G181" s="30"/>
    </row>
    <row r="182" customFormat="false" ht="15" hidden="false" customHeight="false" outlineLevel="0" collapsed="false">
      <c r="A182" s="30"/>
      <c r="B182" s="30"/>
      <c r="C182" s="30"/>
      <c r="D182" s="30"/>
      <c r="E182" s="30"/>
      <c r="F182" s="30"/>
      <c r="G182" s="30"/>
    </row>
    <row r="183" customFormat="false" ht="15" hidden="false" customHeight="false" outlineLevel="0" collapsed="false">
      <c r="A183" s="30"/>
      <c r="B183" s="30"/>
      <c r="C183" s="30"/>
      <c r="D183" s="30"/>
      <c r="E183" s="30"/>
      <c r="F183" s="30"/>
      <c r="G183" s="30"/>
    </row>
    <row r="184" customFormat="false" ht="15" hidden="false" customHeight="false" outlineLevel="0" collapsed="false">
      <c r="A184" s="30"/>
      <c r="B184" s="30"/>
      <c r="C184" s="30"/>
      <c r="D184" s="30"/>
      <c r="E184" s="30"/>
      <c r="F184" s="30"/>
      <c r="G184" s="30"/>
    </row>
    <row r="185" customFormat="false" ht="15" hidden="false" customHeight="false" outlineLevel="0" collapsed="false">
      <c r="A185" s="30"/>
      <c r="B185" s="30"/>
      <c r="C185" s="30"/>
      <c r="D185" s="30"/>
      <c r="E185" s="30"/>
      <c r="F185" s="30"/>
      <c r="G185" s="30"/>
    </row>
    <row r="186" customFormat="false" ht="15" hidden="false" customHeight="false" outlineLevel="0" collapsed="false">
      <c r="A186" s="30"/>
      <c r="B186" s="30"/>
      <c r="C186" s="30"/>
      <c r="D186" s="30"/>
      <c r="E186" s="30"/>
      <c r="F186" s="30"/>
      <c r="G186" s="30"/>
    </row>
    <row r="187" customFormat="false" ht="15" hidden="false" customHeight="false" outlineLevel="0" collapsed="false">
      <c r="A187" s="30"/>
      <c r="B187" s="30"/>
      <c r="C187" s="30"/>
      <c r="D187" s="30"/>
      <c r="E187" s="30"/>
      <c r="F187" s="30"/>
      <c r="G187" s="30"/>
    </row>
    <row r="188" customFormat="false" ht="15" hidden="false" customHeight="false" outlineLevel="0" collapsed="false">
      <c r="A188" s="30"/>
      <c r="B188" s="30"/>
      <c r="C188" s="30"/>
      <c r="D188" s="30"/>
      <c r="E188" s="30"/>
      <c r="F188" s="30"/>
      <c r="G188" s="30"/>
    </row>
    <row r="189" customFormat="false" ht="15" hidden="false" customHeight="false" outlineLevel="0" collapsed="false">
      <c r="A189" s="30"/>
      <c r="B189" s="30"/>
      <c r="C189" s="30"/>
      <c r="D189" s="30"/>
      <c r="E189" s="30"/>
      <c r="F189" s="30"/>
      <c r="G189" s="30"/>
    </row>
    <row r="190" customFormat="false" ht="15" hidden="false" customHeight="false" outlineLevel="0" collapsed="false">
      <c r="A190" s="30"/>
      <c r="B190" s="30"/>
      <c r="C190" s="30"/>
      <c r="D190" s="30"/>
      <c r="E190" s="30"/>
      <c r="F190" s="30"/>
      <c r="G190" s="30"/>
    </row>
    <row r="191" customFormat="false" ht="15" hidden="false" customHeight="false" outlineLevel="0" collapsed="false">
      <c r="A191" s="30"/>
      <c r="B191" s="30"/>
      <c r="C191" s="30"/>
      <c r="D191" s="30"/>
      <c r="E191" s="30"/>
      <c r="F191" s="30"/>
      <c r="G191" s="30"/>
    </row>
    <row r="192" customFormat="false" ht="15" hidden="false" customHeight="false" outlineLevel="0" collapsed="false">
      <c r="A192" s="30"/>
      <c r="B192" s="30"/>
      <c r="C192" s="30"/>
      <c r="D192" s="30"/>
      <c r="E192" s="30"/>
      <c r="F192" s="30"/>
      <c r="G192" s="30"/>
    </row>
    <row r="193" customFormat="false" ht="15" hidden="false" customHeight="false" outlineLevel="0" collapsed="false">
      <c r="A193" s="30"/>
      <c r="B193" s="30"/>
      <c r="C193" s="30"/>
      <c r="D193" s="30"/>
      <c r="E193" s="30"/>
      <c r="F193" s="30"/>
      <c r="G193" s="30"/>
    </row>
    <row r="194" customFormat="false" ht="15" hidden="false" customHeight="false" outlineLevel="0" collapsed="false">
      <c r="A194" s="30"/>
      <c r="B194" s="30"/>
      <c r="C194" s="30"/>
      <c r="D194" s="30"/>
      <c r="E194" s="30"/>
      <c r="F194" s="30"/>
      <c r="G194" s="30"/>
    </row>
    <row r="195" customFormat="false" ht="15" hidden="false" customHeight="false" outlineLevel="0" collapsed="false">
      <c r="A195" s="30"/>
      <c r="B195" s="30"/>
      <c r="C195" s="30"/>
      <c r="D195" s="30"/>
      <c r="E195" s="30"/>
      <c r="F195" s="30"/>
      <c r="G195" s="30"/>
    </row>
    <row r="196" customFormat="false" ht="15" hidden="false" customHeight="false" outlineLevel="0" collapsed="false">
      <c r="A196" s="30"/>
      <c r="B196" s="30"/>
      <c r="C196" s="30"/>
      <c r="D196" s="30"/>
      <c r="E196" s="30"/>
      <c r="F196" s="30"/>
      <c r="G196" s="30"/>
    </row>
    <row r="197" customFormat="false" ht="15" hidden="false" customHeight="false" outlineLevel="0" collapsed="false">
      <c r="A197" s="30"/>
      <c r="B197" s="30"/>
      <c r="C197" s="30"/>
      <c r="D197" s="30"/>
      <c r="E197" s="30"/>
      <c r="F197" s="30"/>
      <c r="G197" s="30"/>
    </row>
    <row r="198" customFormat="false" ht="15" hidden="false" customHeight="false" outlineLevel="0" collapsed="false">
      <c r="A198" s="30"/>
      <c r="B198" s="30"/>
      <c r="C198" s="30"/>
      <c r="D198" s="30"/>
      <c r="E198" s="30"/>
      <c r="F198" s="30"/>
      <c r="G198" s="30"/>
    </row>
    <row r="199" customFormat="false" ht="15" hidden="false" customHeight="false" outlineLevel="0" collapsed="false">
      <c r="A199" s="30"/>
      <c r="B199" s="30"/>
      <c r="C199" s="30"/>
      <c r="D199" s="30"/>
      <c r="E199" s="30"/>
      <c r="F199" s="30"/>
      <c r="G199" s="30"/>
    </row>
    <row r="200" customFormat="false" ht="15" hidden="false" customHeight="false" outlineLevel="0" collapsed="false">
      <c r="A200" s="30"/>
      <c r="B200" s="30"/>
      <c r="C200" s="30"/>
      <c r="D200" s="30"/>
      <c r="E200" s="30"/>
      <c r="F200" s="30"/>
      <c r="G200" s="30"/>
    </row>
    <row r="201" customFormat="false" ht="15" hidden="false" customHeight="false" outlineLevel="0" collapsed="false">
      <c r="A201" s="30"/>
      <c r="B201" s="30"/>
      <c r="C201" s="30"/>
      <c r="D201" s="30"/>
      <c r="E201" s="30"/>
      <c r="F201" s="30"/>
      <c r="G201" s="30"/>
    </row>
    <row r="202" customFormat="false" ht="15" hidden="false" customHeight="false" outlineLevel="0" collapsed="false">
      <c r="A202" s="30"/>
      <c r="B202" s="30"/>
      <c r="C202" s="30"/>
      <c r="D202" s="30"/>
      <c r="E202" s="30"/>
      <c r="F202" s="30"/>
      <c r="G202" s="30"/>
    </row>
    <row r="203" customFormat="false" ht="15" hidden="false" customHeight="false" outlineLevel="0" collapsed="false">
      <c r="A203" s="30"/>
      <c r="B203" s="30"/>
      <c r="C203" s="30"/>
      <c r="D203" s="30"/>
      <c r="E203" s="30"/>
      <c r="F203" s="30"/>
      <c r="G203" s="30"/>
    </row>
    <row r="204" customFormat="false" ht="15" hidden="false" customHeight="false" outlineLevel="0" collapsed="false">
      <c r="A204" s="30"/>
      <c r="B204" s="30"/>
      <c r="C204" s="30"/>
      <c r="D204" s="30"/>
      <c r="E204" s="30"/>
      <c r="F204" s="30"/>
      <c r="G204" s="30"/>
    </row>
    <row r="205" customFormat="false" ht="15" hidden="false" customHeight="false" outlineLevel="0" collapsed="false">
      <c r="A205" s="30"/>
      <c r="B205" s="30"/>
      <c r="C205" s="30"/>
      <c r="D205" s="30"/>
      <c r="E205" s="30"/>
      <c r="F205" s="30"/>
      <c r="G205" s="30"/>
    </row>
    <row r="206" customFormat="false" ht="15" hidden="false" customHeight="false" outlineLevel="0" collapsed="false">
      <c r="A206" s="30"/>
      <c r="B206" s="30"/>
      <c r="C206" s="30"/>
      <c r="D206" s="30"/>
      <c r="E206" s="30"/>
      <c r="F206" s="30"/>
      <c r="G206" s="30"/>
    </row>
    <row r="207" customFormat="false" ht="15" hidden="false" customHeight="false" outlineLevel="0" collapsed="false">
      <c r="A207" s="30"/>
      <c r="B207" s="30"/>
      <c r="C207" s="30"/>
      <c r="D207" s="30"/>
      <c r="E207" s="30"/>
      <c r="F207" s="30"/>
      <c r="G207" s="30"/>
    </row>
    <row r="208" customFormat="false" ht="15" hidden="false" customHeight="false" outlineLevel="0" collapsed="false">
      <c r="A208" s="30"/>
      <c r="B208" s="30"/>
      <c r="C208" s="30"/>
      <c r="D208" s="30"/>
      <c r="E208" s="30"/>
      <c r="F208" s="30"/>
      <c r="G208" s="30"/>
    </row>
    <row r="209" customFormat="false" ht="15" hidden="false" customHeight="false" outlineLevel="0" collapsed="false">
      <c r="A209" s="30"/>
      <c r="B209" s="30"/>
      <c r="C209" s="30"/>
      <c r="D209" s="30"/>
      <c r="E209" s="30"/>
      <c r="F209" s="30"/>
      <c r="G209" s="30"/>
    </row>
    <row r="210" customFormat="false" ht="15" hidden="false" customHeight="false" outlineLevel="0" collapsed="false">
      <c r="A210" s="30"/>
      <c r="B210" s="30"/>
      <c r="C210" s="30"/>
      <c r="D210" s="30"/>
      <c r="E210" s="30"/>
      <c r="F210" s="30"/>
      <c r="G210" s="30"/>
    </row>
    <row r="211" customFormat="false" ht="15" hidden="false" customHeight="false" outlineLevel="0" collapsed="false">
      <c r="A211" s="30"/>
      <c r="B211" s="30"/>
      <c r="C211" s="30"/>
      <c r="D211" s="30"/>
      <c r="E211" s="30"/>
      <c r="F211" s="30"/>
      <c r="G211" s="30"/>
    </row>
    <row r="212" customFormat="false" ht="15" hidden="false" customHeight="false" outlineLevel="0" collapsed="false">
      <c r="A212" s="30"/>
      <c r="B212" s="30"/>
      <c r="C212" s="30"/>
      <c r="D212" s="30"/>
      <c r="E212" s="30"/>
      <c r="F212" s="30"/>
      <c r="G212" s="30"/>
    </row>
    <row r="213" customFormat="false" ht="15" hidden="false" customHeight="false" outlineLevel="0" collapsed="false">
      <c r="A213" s="30"/>
      <c r="B213" s="30"/>
      <c r="C213" s="30"/>
      <c r="D213" s="30"/>
      <c r="E213" s="30"/>
      <c r="F213" s="30"/>
      <c r="G213" s="30"/>
    </row>
    <row r="214" customFormat="false" ht="15" hidden="false" customHeight="false" outlineLevel="0" collapsed="false">
      <c r="A214" s="30"/>
      <c r="B214" s="30"/>
      <c r="C214" s="30"/>
      <c r="D214" s="30"/>
      <c r="E214" s="30"/>
      <c r="F214" s="30"/>
      <c r="G214" s="30"/>
    </row>
    <row r="215" customFormat="false" ht="15" hidden="false" customHeight="false" outlineLevel="0" collapsed="false">
      <c r="A215" s="30"/>
      <c r="B215" s="30"/>
      <c r="C215" s="30"/>
      <c r="D215" s="30"/>
      <c r="E215" s="30"/>
      <c r="F215" s="30"/>
      <c r="G215" s="30"/>
    </row>
    <row r="216" customFormat="false" ht="15" hidden="false" customHeight="false" outlineLevel="0" collapsed="false">
      <c r="A216" s="30"/>
      <c r="B216" s="30"/>
      <c r="C216" s="30"/>
      <c r="D216" s="30"/>
      <c r="E216" s="30"/>
      <c r="F216" s="30"/>
      <c r="G216" s="30"/>
    </row>
    <row r="217" customFormat="false" ht="15" hidden="false" customHeight="false" outlineLevel="0" collapsed="false">
      <c r="A217" s="30"/>
      <c r="B217" s="30"/>
      <c r="C217" s="30"/>
      <c r="D217" s="30"/>
      <c r="E217" s="30"/>
      <c r="F217" s="30"/>
      <c r="G217" s="30"/>
    </row>
    <row r="218" customFormat="false" ht="15" hidden="false" customHeight="false" outlineLevel="0" collapsed="false">
      <c r="A218" s="30"/>
      <c r="B218" s="30"/>
      <c r="C218" s="30"/>
      <c r="D218" s="30"/>
      <c r="E218" s="30"/>
      <c r="F218" s="30"/>
      <c r="G218" s="30"/>
    </row>
    <row r="219" customFormat="false" ht="15" hidden="false" customHeight="false" outlineLevel="0" collapsed="false">
      <c r="A219" s="30"/>
      <c r="B219" s="30"/>
      <c r="C219" s="30"/>
      <c r="D219" s="30"/>
      <c r="E219" s="30"/>
      <c r="F219" s="30"/>
      <c r="G219" s="30"/>
    </row>
    <row r="220" customFormat="false" ht="15" hidden="false" customHeight="false" outlineLevel="0" collapsed="false">
      <c r="A220" s="30"/>
      <c r="B220" s="30"/>
      <c r="C220" s="30"/>
      <c r="D220" s="30"/>
      <c r="E220" s="30"/>
      <c r="F220" s="30"/>
      <c r="G220" s="30"/>
    </row>
    <row r="221" customFormat="false" ht="15" hidden="false" customHeight="false" outlineLevel="0" collapsed="false">
      <c r="A221" s="30"/>
      <c r="B221" s="30"/>
      <c r="C221" s="30"/>
      <c r="D221" s="30"/>
      <c r="E221" s="30"/>
      <c r="F221" s="30"/>
      <c r="G221" s="30"/>
    </row>
    <row r="222" customFormat="false" ht="15" hidden="false" customHeight="false" outlineLevel="0" collapsed="false">
      <c r="A222" s="30"/>
      <c r="B222" s="30"/>
      <c r="C222" s="30"/>
      <c r="D222" s="30"/>
      <c r="E222" s="30"/>
      <c r="F222" s="30"/>
      <c r="G222" s="30"/>
    </row>
    <row r="223" customFormat="false" ht="15" hidden="false" customHeight="false" outlineLevel="0" collapsed="false">
      <c r="A223" s="30"/>
      <c r="B223" s="30"/>
      <c r="C223" s="30"/>
      <c r="D223" s="30"/>
      <c r="E223" s="30"/>
      <c r="F223" s="30"/>
      <c r="G223" s="30"/>
    </row>
    <row r="224" customFormat="false" ht="15" hidden="false" customHeight="false" outlineLevel="0" collapsed="false">
      <c r="A224" s="30"/>
      <c r="B224" s="30"/>
      <c r="C224" s="30"/>
      <c r="D224" s="30"/>
      <c r="E224" s="30"/>
      <c r="F224" s="30"/>
      <c r="G224" s="30"/>
    </row>
    <row r="225" customFormat="false" ht="15" hidden="false" customHeight="false" outlineLevel="0" collapsed="false">
      <c r="A225" s="30"/>
      <c r="B225" s="30"/>
      <c r="C225" s="30"/>
      <c r="D225" s="30"/>
      <c r="E225" s="30"/>
      <c r="F225" s="30"/>
      <c r="G225" s="30"/>
    </row>
    <row r="226" customFormat="false" ht="15" hidden="false" customHeight="false" outlineLevel="0" collapsed="false">
      <c r="A226" s="30"/>
      <c r="B226" s="30"/>
      <c r="C226" s="30"/>
      <c r="D226" s="30"/>
      <c r="E226" s="30"/>
      <c r="F226" s="30"/>
      <c r="G226" s="30"/>
    </row>
    <row r="227" customFormat="false" ht="15" hidden="false" customHeight="false" outlineLevel="0" collapsed="false">
      <c r="A227" s="30"/>
      <c r="B227" s="30"/>
      <c r="C227" s="30"/>
      <c r="D227" s="30"/>
      <c r="E227" s="30"/>
      <c r="F227" s="30"/>
      <c r="G227" s="30"/>
    </row>
    <row r="228" customFormat="false" ht="15" hidden="false" customHeight="false" outlineLevel="0" collapsed="false">
      <c r="A228" s="30"/>
      <c r="B228" s="30"/>
      <c r="C228" s="30"/>
      <c r="D228" s="30"/>
      <c r="E228" s="30"/>
      <c r="F228" s="30"/>
      <c r="G228" s="30"/>
    </row>
    <row r="229" customFormat="false" ht="15" hidden="false" customHeight="false" outlineLevel="0" collapsed="false">
      <c r="A229" s="30"/>
      <c r="B229" s="30"/>
      <c r="C229" s="30"/>
      <c r="D229" s="30"/>
      <c r="E229" s="30"/>
      <c r="F229" s="30"/>
      <c r="G229" s="30"/>
    </row>
    <row r="230" customFormat="false" ht="15" hidden="false" customHeight="false" outlineLevel="0" collapsed="false">
      <c r="A230" s="30"/>
      <c r="B230" s="30"/>
      <c r="C230" s="30"/>
      <c r="D230" s="30"/>
      <c r="E230" s="30"/>
      <c r="F230" s="30"/>
      <c r="G230" s="30"/>
    </row>
    <row r="231" customFormat="false" ht="15" hidden="false" customHeight="false" outlineLevel="0" collapsed="false">
      <c r="A231" s="30"/>
      <c r="B231" s="30"/>
      <c r="C231" s="30"/>
      <c r="D231" s="30"/>
      <c r="E231" s="30"/>
      <c r="F231" s="30"/>
      <c r="G231" s="30"/>
    </row>
    <row r="232" customFormat="false" ht="15" hidden="false" customHeight="false" outlineLevel="0" collapsed="false">
      <c r="A232" s="30"/>
      <c r="B232" s="30"/>
      <c r="C232" s="30"/>
      <c r="D232" s="30"/>
      <c r="E232" s="30"/>
      <c r="F232" s="30"/>
      <c r="G232" s="30"/>
    </row>
    <row r="233" customFormat="false" ht="15" hidden="false" customHeight="false" outlineLevel="0" collapsed="false">
      <c r="A233" s="30"/>
      <c r="B233" s="30"/>
      <c r="C233" s="30"/>
      <c r="D233" s="30"/>
      <c r="E233" s="30"/>
      <c r="F233" s="30"/>
      <c r="G233" s="30"/>
    </row>
    <row r="234" customFormat="false" ht="15" hidden="false" customHeight="false" outlineLevel="0" collapsed="false">
      <c r="A234" s="30"/>
      <c r="B234" s="30"/>
      <c r="C234" s="30"/>
      <c r="D234" s="30"/>
      <c r="E234" s="30"/>
      <c r="F234" s="30"/>
      <c r="G234" s="30"/>
    </row>
    <row r="235" customFormat="false" ht="15" hidden="false" customHeight="false" outlineLevel="0" collapsed="false">
      <c r="A235" s="30"/>
      <c r="B235" s="30"/>
      <c r="C235" s="30"/>
      <c r="D235" s="30"/>
      <c r="E235" s="30"/>
      <c r="F235" s="30"/>
      <c r="G235" s="30"/>
    </row>
    <row r="236" customFormat="false" ht="15" hidden="false" customHeight="false" outlineLevel="0" collapsed="false">
      <c r="A236" s="30"/>
      <c r="B236" s="30"/>
      <c r="C236" s="30"/>
      <c r="D236" s="30"/>
      <c r="E236" s="30"/>
      <c r="F236" s="30"/>
      <c r="G236" s="30"/>
    </row>
    <row r="237" customFormat="false" ht="15" hidden="false" customHeight="false" outlineLevel="0" collapsed="false">
      <c r="A237" s="30"/>
      <c r="B237" s="30"/>
      <c r="C237" s="30"/>
      <c r="D237" s="30"/>
      <c r="E237" s="30"/>
      <c r="F237" s="30"/>
      <c r="G237" s="30"/>
    </row>
    <row r="238" customFormat="false" ht="15" hidden="false" customHeight="false" outlineLevel="0" collapsed="false">
      <c r="A238" s="30"/>
      <c r="B238" s="30"/>
      <c r="C238" s="30"/>
      <c r="D238" s="30"/>
      <c r="E238" s="30"/>
      <c r="F238" s="30"/>
      <c r="G238" s="30"/>
    </row>
    <row r="239" customFormat="false" ht="15" hidden="false" customHeight="false" outlineLevel="0" collapsed="false">
      <c r="A239" s="30"/>
      <c r="B239" s="30"/>
      <c r="C239" s="30"/>
      <c r="D239" s="30"/>
      <c r="E239" s="30"/>
      <c r="F239" s="30"/>
      <c r="G239" s="30"/>
    </row>
    <row r="240" customFormat="false" ht="15" hidden="false" customHeight="false" outlineLevel="0" collapsed="false">
      <c r="A240" s="30"/>
      <c r="B240" s="30"/>
      <c r="C240" s="30"/>
      <c r="D240" s="30"/>
      <c r="E240" s="30"/>
      <c r="F240" s="30"/>
      <c r="G240" s="30"/>
    </row>
    <row r="241" customFormat="false" ht="15" hidden="false" customHeight="false" outlineLevel="0" collapsed="false">
      <c r="A241" s="30"/>
      <c r="B241" s="30"/>
      <c r="C241" s="30"/>
      <c r="D241" s="30"/>
      <c r="E241" s="30"/>
      <c r="F241" s="30"/>
      <c r="G241" s="30"/>
    </row>
    <row r="242" customFormat="false" ht="15" hidden="false" customHeight="false" outlineLevel="0" collapsed="false">
      <c r="A242" s="30"/>
      <c r="B242" s="30"/>
      <c r="C242" s="30"/>
      <c r="D242" s="30"/>
      <c r="E242" s="30"/>
      <c r="F242" s="30"/>
      <c r="G242" s="30"/>
    </row>
    <row r="243" customFormat="false" ht="15" hidden="false" customHeight="false" outlineLevel="0" collapsed="false">
      <c r="A243" s="30"/>
      <c r="B243" s="30"/>
      <c r="C243" s="30"/>
      <c r="D243" s="30"/>
      <c r="E243" s="30"/>
      <c r="F243" s="30"/>
      <c r="G243" s="30"/>
    </row>
    <row r="244" customFormat="false" ht="15" hidden="false" customHeight="false" outlineLevel="0" collapsed="false">
      <c r="A244" s="30"/>
      <c r="B244" s="30"/>
      <c r="C244" s="30"/>
      <c r="D244" s="30"/>
      <c r="E244" s="30"/>
      <c r="F244" s="30"/>
      <c r="G244" s="30"/>
    </row>
    <row r="245" customFormat="false" ht="15" hidden="false" customHeight="false" outlineLevel="0" collapsed="false">
      <c r="A245" s="30"/>
      <c r="B245" s="30"/>
      <c r="C245" s="30"/>
      <c r="D245" s="30"/>
      <c r="E245" s="30"/>
      <c r="F245" s="30"/>
      <c r="G245" s="30"/>
    </row>
    <row r="246" customFormat="false" ht="15" hidden="false" customHeight="false" outlineLevel="0" collapsed="false">
      <c r="A246" s="30"/>
      <c r="B246" s="30"/>
      <c r="C246" s="30"/>
      <c r="D246" s="30"/>
      <c r="E246" s="30"/>
      <c r="F246" s="30"/>
      <c r="G246" s="30"/>
    </row>
    <row r="247" customFormat="false" ht="15" hidden="false" customHeight="false" outlineLevel="0" collapsed="false">
      <c r="A247" s="30"/>
      <c r="B247" s="30"/>
      <c r="C247" s="30"/>
      <c r="D247" s="30"/>
      <c r="E247" s="30"/>
      <c r="F247" s="30"/>
      <c r="G247" s="30"/>
    </row>
    <row r="248" customFormat="false" ht="15" hidden="false" customHeight="false" outlineLevel="0" collapsed="false">
      <c r="A248" s="30"/>
      <c r="B248" s="30"/>
      <c r="C248" s="30"/>
      <c r="D248" s="30"/>
      <c r="E248" s="30"/>
      <c r="F248" s="30"/>
      <c r="G248" s="30"/>
    </row>
    <row r="249" customFormat="false" ht="15" hidden="false" customHeight="false" outlineLevel="0" collapsed="false">
      <c r="A249" s="30"/>
      <c r="B249" s="30"/>
      <c r="C249" s="30"/>
      <c r="D249" s="30"/>
      <c r="E249" s="30"/>
      <c r="F249" s="30"/>
      <c r="G249" s="30"/>
    </row>
    <row r="250" customFormat="false" ht="15" hidden="false" customHeight="false" outlineLevel="0" collapsed="false">
      <c r="A250" s="30"/>
      <c r="B250" s="30"/>
      <c r="C250" s="30"/>
      <c r="D250" s="30"/>
      <c r="E250" s="30"/>
      <c r="F250" s="30"/>
      <c r="G250" s="30"/>
    </row>
    <row r="251" customFormat="false" ht="15" hidden="false" customHeight="false" outlineLevel="0" collapsed="false">
      <c r="A251" s="30"/>
      <c r="B251" s="30"/>
      <c r="C251" s="30"/>
      <c r="D251" s="30"/>
      <c r="E251" s="30"/>
      <c r="F251" s="30"/>
      <c r="G251" s="30"/>
    </row>
    <row r="252" customFormat="false" ht="15" hidden="false" customHeight="false" outlineLevel="0" collapsed="false">
      <c r="A252" s="30"/>
      <c r="B252" s="30"/>
      <c r="C252" s="30"/>
      <c r="D252" s="30"/>
      <c r="E252" s="30"/>
      <c r="F252" s="30"/>
      <c r="G252" s="30"/>
    </row>
    <row r="253" customFormat="false" ht="15" hidden="false" customHeight="false" outlineLevel="0" collapsed="false">
      <c r="A253" s="30"/>
      <c r="B253" s="30"/>
      <c r="C253" s="30"/>
      <c r="D253" s="30"/>
      <c r="E253" s="30"/>
      <c r="F253" s="30"/>
      <c r="G253" s="30"/>
    </row>
    <row r="254" customFormat="false" ht="15" hidden="false" customHeight="false" outlineLevel="0" collapsed="false">
      <c r="A254" s="30"/>
      <c r="B254" s="30"/>
      <c r="C254" s="30"/>
      <c r="D254" s="30"/>
      <c r="E254" s="30"/>
      <c r="F254" s="30"/>
      <c r="G254" s="30"/>
    </row>
    <row r="255" customFormat="false" ht="15" hidden="false" customHeight="false" outlineLevel="0" collapsed="false">
      <c r="A255" s="30"/>
      <c r="B255" s="30"/>
      <c r="C255" s="30"/>
      <c r="D255" s="30"/>
      <c r="E255" s="30"/>
      <c r="F255" s="30"/>
      <c r="G255" s="30"/>
    </row>
    <row r="256" customFormat="false" ht="15" hidden="false" customHeight="false" outlineLevel="0" collapsed="false">
      <c r="A256" s="30"/>
      <c r="B256" s="30"/>
      <c r="C256" s="30"/>
      <c r="D256" s="30"/>
      <c r="E256" s="30"/>
      <c r="F256" s="30"/>
      <c r="G256" s="30"/>
    </row>
    <row r="257" customFormat="false" ht="15" hidden="false" customHeight="false" outlineLevel="0" collapsed="false">
      <c r="A257" s="30"/>
      <c r="B257" s="30"/>
      <c r="C257" s="30"/>
      <c r="D257" s="30"/>
      <c r="E257" s="30"/>
      <c r="F257" s="30"/>
      <c r="G257" s="30"/>
    </row>
    <row r="258" customFormat="false" ht="15" hidden="false" customHeight="false" outlineLevel="0" collapsed="false">
      <c r="A258" s="30"/>
      <c r="B258" s="30"/>
      <c r="C258" s="30"/>
      <c r="D258" s="30"/>
      <c r="E258" s="30"/>
      <c r="F258" s="30"/>
      <c r="G258" s="30"/>
    </row>
    <row r="259" customFormat="false" ht="15" hidden="false" customHeight="false" outlineLevel="0" collapsed="false">
      <c r="A259" s="30"/>
      <c r="B259" s="30"/>
      <c r="C259" s="30"/>
      <c r="D259" s="30"/>
      <c r="E259" s="30"/>
      <c r="F259" s="30"/>
      <c r="G259" s="30"/>
    </row>
    <row r="260" customFormat="false" ht="15" hidden="false" customHeight="false" outlineLevel="0" collapsed="false">
      <c r="A260" s="30"/>
      <c r="B260" s="30"/>
      <c r="C260" s="30"/>
      <c r="D260" s="30"/>
      <c r="E260" s="30"/>
      <c r="F260" s="30"/>
      <c r="G260" s="30"/>
    </row>
    <row r="261" customFormat="false" ht="15" hidden="false" customHeight="false" outlineLevel="0" collapsed="false">
      <c r="A261" s="30"/>
      <c r="B261" s="30"/>
      <c r="C261" s="30"/>
      <c r="D261" s="30"/>
      <c r="E261" s="30"/>
      <c r="F261" s="30"/>
      <c r="G261" s="30"/>
    </row>
    <row r="262" customFormat="false" ht="15" hidden="false" customHeight="false" outlineLevel="0" collapsed="false">
      <c r="A262" s="30"/>
      <c r="B262" s="30"/>
      <c r="C262" s="30"/>
      <c r="D262" s="30"/>
      <c r="E262" s="30"/>
      <c r="F262" s="30"/>
      <c r="G262" s="30"/>
    </row>
    <row r="263" customFormat="false" ht="15" hidden="false" customHeight="false" outlineLevel="0" collapsed="false">
      <c r="A263" s="30"/>
      <c r="B263" s="30"/>
      <c r="C263" s="30"/>
      <c r="D263" s="30"/>
      <c r="E263" s="30"/>
      <c r="F263" s="30"/>
      <c r="G263" s="30"/>
    </row>
    <row r="264" customFormat="false" ht="15" hidden="false" customHeight="false" outlineLevel="0" collapsed="false">
      <c r="A264" s="30"/>
      <c r="B264" s="30"/>
      <c r="C264" s="30"/>
      <c r="D264" s="30"/>
      <c r="E264" s="30"/>
      <c r="F264" s="30"/>
      <c r="G264" s="30"/>
    </row>
    <row r="265" customFormat="false" ht="15" hidden="false" customHeight="false" outlineLevel="0" collapsed="false">
      <c r="A265" s="30"/>
      <c r="B265" s="30"/>
      <c r="C265" s="30"/>
      <c r="D265" s="30"/>
      <c r="E265" s="30"/>
      <c r="F265" s="30"/>
      <c r="G265" s="30"/>
    </row>
    <row r="266" customFormat="false" ht="15" hidden="false" customHeight="false" outlineLevel="0" collapsed="false">
      <c r="A266" s="30"/>
      <c r="B266" s="30"/>
      <c r="C266" s="30"/>
      <c r="D266" s="30"/>
      <c r="E266" s="30"/>
      <c r="F266" s="30"/>
      <c r="G266" s="30"/>
    </row>
    <row r="267" customFormat="false" ht="15" hidden="false" customHeight="false" outlineLevel="0" collapsed="false">
      <c r="A267" s="30"/>
      <c r="B267" s="30"/>
      <c r="C267" s="30"/>
      <c r="D267" s="30"/>
      <c r="E267" s="30"/>
      <c r="F267" s="30"/>
      <c r="G267" s="30"/>
    </row>
    <row r="268" customFormat="false" ht="15" hidden="false" customHeight="false" outlineLevel="0" collapsed="false">
      <c r="A268" s="30"/>
      <c r="B268" s="30"/>
      <c r="C268" s="30"/>
      <c r="D268" s="30"/>
      <c r="E268" s="30"/>
      <c r="F268" s="30"/>
      <c r="G268" s="30"/>
    </row>
    <row r="269" customFormat="false" ht="15" hidden="false" customHeight="false" outlineLevel="0" collapsed="false">
      <c r="A269" s="30"/>
      <c r="B269" s="30"/>
      <c r="C269" s="30"/>
      <c r="D269" s="30"/>
      <c r="E269" s="30"/>
      <c r="F269" s="30"/>
      <c r="G269" s="30"/>
    </row>
    <row r="270" customFormat="false" ht="15" hidden="false" customHeight="false" outlineLevel="0" collapsed="false">
      <c r="A270" s="30"/>
      <c r="B270" s="30"/>
      <c r="C270" s="30"/>
      <c r="D270" s="30"/>
      <c r="E270" s="30"/>
      <c r="F270" s="30"/>
      <c r="G270" s="30"/>
    </row>
    <row r="271" customFormat="false" ht="15" hidden="false" customHeight="false" outlineLevel="0" collapsed="false">
      <c r="A271" s="30"/>
      <c r="B271" s="30"/>
      <c r="C271" s="30"/>
      <c r="D271" s="30"/>
      <c r="E271" s="30"/>
      <c r="F271" s="30"/>
      <c r="G271" s="30"/>
    </row>
    <row r="272" customFormat="false" ht="15" hidden="false" customHeight="false" outlineLevel="0" collapsed="false">
      <c r="A272" s="30"/>
      <c r="B272" s="30"/>
      <c r="C272" s="30"/>
      <c r="D272" s="30"/>
      <c r="E272" s="30"/>
      <c r="F272" s="30"/>
      <c r="G272" s="30"/>
    </row>
    <row r="273" customFormat="false" ht="15" hidden="false" customHeight="false" outlineLevel="0" collapsed="false">
      <c r="A273" s="30"/>
      <c r="B273" s="30"/>
      <c r="C273" s="30"/>
      <c r="D273" s="30"/>
      <c r="E273" s="30"/>
      <c r="F273" s="30"/>
      <c r="G273" s="30"/>
    </row>
    <row r="274" customFormat="false" ht="15" hidden="false" customHeight="false" outlineLevel="0" collapsed="false">
      <c r="A274" s="30"/>
      <c r="B274" s="30"/>
      <c r="C274" s="30"/>
      <c r="D274" s="30"/>
      <c r="E274" s="30"/>
      <c r="F274" s="30"/>
      <c r="G274" s="30"/>
    </row>
    <row r="275" customFormat="false" ht="15" hidden="false" customHeight="false" outlineLevel="0" collapsed="false">
      <c r="A275" s="30"/>
      <c r="B275" s="30"/>
      <c r="C275" s="30"/>
      <c r="D275" s="30"/>
      <c r="E275" s="30"/>
      <c r="F275" s="30"/>
      <c r="G275" s="30"/>
    </row>
    <row r="276" customFormat="false" ht="15" hidden="false" customHeight="false" outlineLevel="0" collapsed="false">
      <c r="A276" s="30"/>
      <c r="B276" s="30"/>
      <c r="C276" s="30"/>
      <c r="D276" s="30"/>
      <c r="E276" s="30"/>
      <c r="F276" s="30"/>
      <c r="G276" s="30"/>
    </row>
    <row r="277" customFormat="false" ht="15" hidden="false" customHeight="false" outlineLevel="0" collapsed="false">
      <c r="A277" s="30"/>
      <c r="B277" s="30"/>
      <c r="C277" s="30"/>
      <c r="D277" s="30"/>
      <c r="E277" s="30"/>
      <c r="F277" s="30"/>
      <c r="G277" s="30"/>
    </row>
    <row r="278" customFormat="false" ht="15" hidden="false" customHeight="false" outlineLevel="0" collapsed="false">
      <c r="A278" s="30"/>
      <c r="B278" s="30"/>
      <c r="C278" s="30"/>
      <c r="D278" s="30"/>
      <c r="E278" s="30"/>
      <c r="F278" s="30"/>
      <c r="G278" s="30"/>
    </row>
    <row r="279" customFormat="false" ht="15" hidden="false" customHeight="false" outlineLevel="0" collapsed="false">
      <c r="A279" s="30"/>
      <c r="B279" s="30"/>
      <c r="C279" s="30"/>
      <c r="D279" s="30"/>
      <c r="E279" s="30"/>
      <c r="F279" s="30"/>
      <c r="G279" s="30"/>
    </row>
    <row r="280" customFormat="false" ht="15" hidden="false" customHeight="false" outlineLevel="0" collapsed="false">
      <c r="A280" s="30"/>
      <c r="B280" s="30"/>
      <c r="C280" s="30"/>
      <c r="D280" s="30"/>
      <c r="E280" s="30"/>
      <c r="F280" s="30"/>
      <c r="G280" s="30"/>
    </row>
    <row r="281" customFormat="false" ht="15" hidden="false" customHeight="false" outlineLevel="0" collapsed="false">
      <c r="A281" s="30"/>
      <c r="B281" s="30"/>
      <c r="C281" s="30"/>
      <c r="D281" s="30"/>
      <c r="E281" s="30"/>
      <c r="F281" s="30"/>
      <c r="G281" s="30"/>
    </row>
    <row r="282" customFormat="false" ht="15" hidden="false" customHeight="false" outlineLevel="0" collapsed="false">
      <c r="A282" s="30"/>
      <c r="B282" s="30"/>
      <c r="C282" s="30"/>
      <c r="D282" s="30"/>
      <c r="E282" s="30"/>
      <c r="F282" s="30"/>
      <c r="G282" s="30"/>
    </row>
    <row r="283" customFormat="false" ht="15" hidden="false" customHeight="false" outlineLevel="0" collapsed="false">
      <c r="A283" s="30"/>
      <c r="B283" s="30"/>
      <c r="C283" s="30"/>
      <c r="D283" s="30"/>
      <c r="E283" s="30"/>
      <c r="F283" s="30"/>
      <c r="G283" s="30"/>
    </row>
    <row r="284" customFormat="false" ht="15" hidden="false" customHeight="false" outlineLevel="0" collapsed="false">
      <c r="A284" s="30"/>
      <c r="B284" s="30"/>
      <c r="C284" s="30"/>
      <c r="D284" s="30"/>
      <c r="E284" s="30"/>
      <c r="F284" s="30"/>
      <c r="G284" s="30"/>
    </row>
    <row r="285" customFormat="false" ht="15" hidden="false" customHeight="false" outlineLevel="0" collapsed="false">
      <c r="A285" s="30"/>
      <c r="B285" s="30"/>
      <c r="C285" s="30"/>
      <c r="D285" s="30"/>
      <c r="E285" s="30"/>
      <c r="F285" s="30"/>
      <c r="G285" s="30"/>
    </row>
    <row r="286" customFormat="false" ht="15" hidden="false" customHeight="false" outlineLevel="0" collapsed="false">
      <c r="A286" s="30"/>
      <c r="B286" s="30"/>
      <c r="C286" s="30"/>
      <c r="D286" s="30"/>
      <c r="E286" s="30"/>
      <c r="F286" s="30"/>
      <c r="G286" s="30"/>
    </row>
    <row r="287" customFormat="false" ht="15" hidden="false" customHeight="false" outlineLevel="0" collapsed="false">
      <c r="A287" s="30"/>
      <c r="B287" s="30"/>
      <c r="C287" s="30"/>
      <c r="D287" s="30"/>
      <c r="E287" s="30"/>
      <c r="F287" s="30"/>
      <c r="G287" s="30"/>
    </row>
    <row r="288" customFormat="false" ht="15" hidden="false" customHeight="false" outlineLevel="0" collapsed="false">
      <c r="A288" s="30"/>
      <c r="B288" s="30"/>
      <c r="C288" s="30"/>
      <c r="D288" s="30"/>
      <c r="E288" s="30"/>
      <c r="F288" s="30"/>
      <c r="G288" s="30"/>
    </row>
    <row r="289" customFormat="false" ht="15" hidden="false" customHeight="false" outlineLevel="0" collapsed="false">
      <c r="A289" s="30"/>
      <c r="B289" s="30"/>
      <c r="C289" s="30"/>
      <c r="D289" s="30"/>
      <c r="E289" s="30"/>
      <c r="F289" s="30"/>
      <c r="G289" s="30"/>
    </row>
    <row r="290" customFormat="false" ht="15" hidden="false" customHeight="false" outlineLevel="0" collapsed="false">
      <c r="A290" s="30"/>
      <c r="B290" s="30"/>
      <c r="C290" s="30"/>
      <c r="D290" s="30"/>
      <c r="E290" s="30"/>
      <c r="F290" s="30"/>
      <c r="G290" s="30"/>
    </row>
    <row r="291" customFormat="false" ht="15" hidden="false" customHeight="false" outlineLevel="0" collapsed="false">
      <c r="A291" s="30"/>
      <c r="B291" s="30"/>
      <c r="C291" s="30"/>
      <c r="D291" s="30"/>
      <c r="E291" s="30"/>
      <c r="F291" s="30"/>
      <c r="G291" s="30"/>
    </row>
    <row r="292" customFormat="false" ht="15" hidden="false" customHeight="false" outlineLevel="0" collapsed="false">
      <c r="A292" s="30"/>
      <c r="B292" s="30"/>
      <c r="C292" s="30"/>
      <c r="D292" s="30"/>
      <c r="E292" s="30"/>
      <c r="F292" s="30"/>
      <c r="G292" s="30"/>
    </row>
    <row r="293" customFormat="false" ht="15" hidden="false" customHeight="false" outlineLevel="0" collapsed="false">
      <c r="A293" s="30"/>
      <c r="B293" s="30"/>
      <c r="C293" s="30"/>
      <c r="D293" s="30"/>
      <c r="E293" s="30"/>
      <c r="F293" s="30"/>
      <c r="G293" s="30"/>
    </row>
    <row r="294" customFormat="false" ht="15" hidden="false" customHeight="false" outlineLevel="0" collapsed="false">
      <c r="A294" s="30"/>
      <c r="B294" s="30"/>
      <c r="C294" s="30"/>
      <c r="D294" s="30"/>
      <c r="E294" s="30"/>
      <c r="F294" s="30"/>
      <c r="G294" s="30"/>
    </row>
    <row r="295" customFormat="false" ht="15" hidden="false" customHeight="false" outlineLevel="0" collapsed="false">
      <c r="A295" s="30"/>
      <c r="B295" s="30"/>
      <c r="C295" s="30"/>
      <c r="D295" s="30"/>
      <c r="E295" s="30"/>
      <c r="F295" s="30"/>
      <c r="G295" s="30"/>
    </row>
    <row r="296" customFormat="false" ht="15" hidden="false" customHeight="false" outlineLevel="0" collapsed="false">
      <c r="A296" s="30"/>
      <c r="B296" s="30"/>
      <c r="C296" s="30"/>
      <c r="D296" s="30"/>
      <c r="E296" s="30"/>
      <c r="F296" s="30"/>
      <c r="G296" s="30"/>
    </row>
    <row r="297" customFormat="false" ht="15" hidden="false" customHeight="false" outlineLevel="0" collapsed="false">
      <c r="A297" s="30"/>
      <c r="B297" s="30"/>
      <c r="C297" s="30"/>
      <c r="D297" s="30"/>
      <c r="E297" s="30"/>
      <c r="F297" s="30"/>
      <c r="G297" s="30"/>
    </row>
    <row r="298" customFormat="false" ht="15" hidden="false" customHeight="false" outlineLevel="0" collapsed="false">
      <c r="A298" s="30"/>
      <c r="B298" s="30"/>
      <c r="C298" s="30"/>
      <c r="D298" s="30"/>
      <c r="E298" s="30"/>
      <c r="F298" s="30"/>
      <c r="G298" s="30"/>
    </row>
    <row r="299" customFormat="false" ht="15" hidden="false" customHeight="false" outlineLevel="0" collapsed="false">
      <c r="A299" s="30"/>
      <c r="B299" s="30"/>
      <c r="C299" s="30"/>
      <c r="D299" s="30"/>
      <c r="E299" s="30"/>
      <c r="F299" s="30"/>
      <c r="G299" s="30"/>
    </row>
    <row r="300" customFormat="false" ht="15" hidden="false" customHeight="false" outlineLevel="0" collapsed="false">
      <c r="A300" s="30"/>
      <c r="B300" s="30"/>
      <c r="C300" s="30"/>
      <c r="D300" s="30"/>
      <c r="E300" s="30"/>
      <c r="F300" s="30"/>
      <c r="G300" s="30"/>
    </row>
    <row r="301" customFormat="false" ht="15" hidden="false" customHeight="false" outlineLevel="0" collapsed="false">
      <c r="A301" s="30"/>
      <c r="B301" s="30"/>
      <c r="C301" s="30"/>
      <c r="D301" s="30"/>
      <c r="E301" s="30"/>
      <c r="F301" s="30"/>
      <c r="G301" s="30"/>
    </row>
    <row r="302" customFormat="false" ht="15" hidden="false" customHeight="false" outlineLevel="0" collapsed="false">
      <c r="A302" s="30"/>
      <c r="B302" s="30"/>
      <c r="C302" s="30"/>
      <c r="D302" s="30"/>
      <c r="E302" s="30"/>
      <c r="F302" s="30"/>
      <c r="G302" s="30"/>
    </row>
    <row r="303" customFormat="false" ht="15" hidden="false" customHeight="false" outlineLevel="0" collapsed="false">
      <c r="A303" s="30"/>
      <c r="B303" s="30"/>
      <c r="C303" s="30"/>
      <c r="D303" s="30"/>
      <c r="E303" s="30"/>
      <c r="F303" s="30"/>
      <c r="G303" s="30"/>
    </row>
    <row r="304" customFormat="false" ht="15" hidden="false" customHeight="false" outlineLevel="0" collapsed="false">
      <c r="A304" s="30"/>
      <c r="B304" s="30"/>
      <c r="C304" s="30"/>
      <c r="D304" s="30"/>
      <c r="E304" s="30"/>
      <c r="F304" s="30"/>
      <c r="G304" s="30"/>
    </row>
    <row r="305" customFormat="false" ht="15" hidden="false" customHeight="false" outlineLevel="0" collapsed="false">
      <c r="A305" s="30"/>
      <c r="B305" s="30"/>
      <c r="C305" s="30"/>
      <c r="D305" s="30"/>
      <c r="E305" s="30"/>
      <c r="F305" s="30"/>
      <c r="G305" s="30"/>
    </row>
    <row r="306" customFormat="false" ht="15" hidden="false" customHeight="false" outlineLevel="0" collapsed="false">
      <c r="A306" s="30"/>
      <c r="B306" s="30"/>
      <c r="C306" s="30"/>
      <c r="D306" s="30"/>
      <c r="E306" s="30"/>
      <c r="F306" s="30"/>
      <c r="G306" s="30"/>
    </row>
    <row r="307" customFormat="false" ht="15" hidden="false" customHeight="false" outlineLevel="0" collapsed="false">
      <c r="A307" s="30"/>
      <c r="B307" s="30"/>
      <c r="C307" s="30"/>
      <c r="D307" s="30"/>
      <c r="E307" s="30"/>
      <c r="F307" s="30"/>
      <c r="G307" s="30"/>
    </row>
    <row r="308" customFormat="false" ht="15" hidden="false" customHeight="false" outlineLevel="0" collapsed="false">
      <c r="A308" s="30"/>
      <c r="B308" s="30"/>
      <c r="C308" s="30"/>
      <c r="D308" s="30"/>
      <c r="E308" s="30"/>
      <c r="F308" s="30"/>
      <c r="G308" s="30"/>
    </row>
    <row r="309" customFormat="false" ht="15" hidden="false" customHeight="false" outlineLevel="0" collapsed="false">
      <c r="A309" s="30"/>
      <c r="B309" s="30"/>
      <c r="C309" s="30"/>
      <c r="D309" s="30"/>
      <c r="E309" s="30"/>
      <c r="F309" s="30"/>
      <c r="G309" s="30"/>
    </row>
    <row r="310" customFormat="false" ht="15" hidden="false" customHeight="false" outlineLevel="0" collapsed="false">
      <c r="A310" s="30"/>
      <c r="B310" s="30"/>
      <c r="C310" s="30"/>
      <c r="D310" s="30"/>
      <c r="E310" s="30"/>
      <c r="F310" s="30"/>
      <c r="G310" s="30"/>
    </row>
    <row r="311" customFormat="false" ht="15" hidden="false" customHeight="false" outlineLevel="0" collapsed="false">
      <c r="A311" s="30"/>
      <c r="B311" s="30"/>
      <c r="C311" s="30"/>
      <c r="D311" s="30"/>
      <c r="E311" s="30"/>
      <c r="F311" s="30"/>
      <c r="G311" s="30"/>
    </row>
    <row r="312" customFormat="false" ht="15" hidden="false" customHeight="false" outlineLevel="0" collapsed="false">
      <c r="A312" s="30"/>
      <c r="B312" s="30"/>
      <c r="C312" s="30"/>
      <c r="D312" s="30"/>
      <c r="E312" s="30"/>
      <c r="F312" s="30"/>
      <c r="G312" s="30"/>
    </row>
    <row r="313" customFormat="false" ht="15" hidden="false" customHeight="false" outlineLevel="0" collapsed="false">
      <c r="A313" s="30"/>
      <c r="B313" s="30"/>
      <c r="C313" s="30"/>
      <c r="D313" s="30"/>
      <c r="E313" s="30"/>
      <c r="F313" s="30"/>
      <c r="G313" s="30"/>
    </row>
    <row r="314" customFormat="false" ht="15" hidden="false" customHeight="false" outlineLevel="0" collapsed="false">
      <c r="A314" s="30"/>
      <c r="B314" s="30"/>
      <c r="C314" s="30"/>
      <c r="D314" s="30"/>
      <c r="E314" s="30"/>
      <c r="F314" s="30"/>
      <c r="G314" s="30"/>
    </row>
    <row r="315" customFormat="false" ht="15" hidden="false" customHeight="false" outlineLevel="0" collapsed="false">
      <c r="A315" s="30"/>
      <c r="B315" s="30"/>
      <c r="C315" s="30"/>
      <c r="D315" s="30"/>
      <c r="E315" s="30"/>
      <c r="F315" s="30"/>
      <c r="G315" s="30"/>
    </row>
    <row r="316" customFormat="false" ht="15" hidden="false" customHeight="false" outlineLevel="0" collapsed="false">
      <c r="A316" s="30"/>
      <c r="B316" s="30"/>
      <c r="C316" s="30"/>
      <c r="D316" s="30"/>
      <c r="E316" s="30"/>
      <c r="F316" s="30"/>
      <c r="G316" s="30"/>
    </row>
    <row r="317" customFormat="false" ht="15" hidden="false" customHeight="false" outlineLevel="0" collapsed="false">
      <c r="A317" s="30"/>
      <c r="B317" s="30"/>
      <c r="C317" s="30"/>
      <c r="D317" s="30"/>
      <c r="E317" s="30"/>
      <c r="F317" s="30"/>
      <c r="G317" s="30"/>
    </row>
    <row r="318" customFormat="false" ht="15" hidden="false" customHeight="false" outlineLevel="0" collapsed="false">
      <c r="A318" s="30"/>
      <c r="B318" s="30"/>
      <c r="C318" s="30"/>
      <c r="D318" s="30"/>
      <c r="E318" s="30"/>
      <c r="F318" s="30"/>
      <c r="G318" s="30"/>
    </row>
    <row r="319" customFormat="false" ht="15" hidden="false" customHeight="false" outlineLevel="0" collapsed="false">
      <c r="A319" s="30"/>
      <c r="B319" s="30"/>
      <c r="C319" s="30"/>
      <c r="D319" s="30"/>
      <c r="E319" s="30"/>
      <c r="F319" s="30"/>
      <c r="G319" s="30"/>
    </row>
    <row r="320" customFormat="false" ht="15" hidden="false" customHeight="false" outlineLevel="0" collapsed="false">
      <c r="A320" s="30"/>
      <c r="B320" s="30"/>
      <c r="C320" s="30"/>
      <c r="D320" s="30"/>
      <c r="E320" s="30"/>
      <c r="F320" s="30"/>
      <c r="G320" s="30"/>
    </row>
    <row r="321" customFormat="false" ht="15" hidden="false" customHeight="false" outlineLevel="0" collapsed="false">
      <c r="A321" s="30"/>
      <c r="B321" s="30"/>
      <c r="C321" s="30"/>
      <c r="D321" s="30"/>
      <c r="E321" s="30"/>
      <c r="F321" s="30"/>
      <c r="G321" s="30"/>
    </row>
    <row r="322" customFormat="false" ht="15" hidden="false" customHeight="false" outlineLevel="0" collapsed="false">
      <c r="A322" s="30"/>
      <c r="B322" s="30"/>
      <c r="C322" s="30"/>
      <c r="D322" s="30"/>
      <c r="E322" s="30"/>
      <c r="F322" s="30"/>
      <c r="G322" s="30"/>
    </row>
    <row r="323" customFormat="false" ht="15" hidden="false" customHeight="false" outlineLevel="0" collapsed="false">
      <c r="A323" s="30"/>
      <c r="B323" s="30"/>
      <c r="C323" s="30"/>
      <c r="D323" s="30"/>
      <c r="E323" s="30"/>
      <c r="F323" s="30"/>
      <c r="G323" s="30"/>
    </row>
    <row r="324" customFormat="false" ht="15" hidden="false" customHeight="false" outlineLevel="0" collapsed="false">
      <c r="A324" s="30"/>
      <c r="B324" s="30"/>
      <c r="C324" s="30"/>
      <c r="D324" s="30"/>
      <c r="E324" s="30"/>
      <c r="F324" s="30"/>
      <c r="G324" s="30"/>
    </row>
    <row r="325" customFormat="false" ht="15" hidden="false" customHeight="false" outlineLevel="0" collapsed="false">
      <c r="A325" s="30"/>
      <c r="B325" s="30"/>
      <c r="C325" s="30"/>
      <c r="D325" s="30"/>
      <c r="E325" s="30"/>
      <c r="F325" s="30"/>
      <c r="G325" s="30"/>
    </row>
    <row r="326" customFormat="false" ht="15" hidden="false" customHeight="false" outlineLevel="0" collapsed="false">
      <c r="A326" s="30"/>
      <c r="B326" s="30"/>
      <c r="C326" s="30"/>
      <c r="D326" s="30"/>
      <c r="E326" s="30"/>
      <c r="F326" s="30"/>
      <c r="G326" s="30"/>
    </row>
    <row r="327" customFormat="false" ht="15" hidden="false" customHeight="false" outlineLevel="0" collapsed="false">
      <c r="A327" s="30"/>
      <c r="B327" s="30"/>
      <c r="C327" s="30"/>
      <c r="D327" s="30"/>
      <c r="E327" s="30"/>
      <c r="F327" s="30"/>
      <c r="G327" s="30"/>
    </row>
    <row r="328" customFormat="false" ht="15" hidden="false" customHeight="false" outlineLevel="0" collapsed="false">
      <c r="A328" s="30"/>
      <c r="B328" s="30"/>
      <c r="C328" s="30"/>
      <c r="D328" s="30"/>
      <c r="E328" s="30"/>
      <c r="F328" s="30"/>
      <c r="G328" s="30"/>
    </row>
    <row r="329" customFormat="false" ht="15" hidden="false" customHeight="false" outlineLevel="0" collapsed="false">
      <c r="A329" s="30"/>
      <c r="B329" s="30"/>
      <c r="C329" s="30"/>
      <c r="D329" s="30"/>
      <c r="E329" s="30"/>
      <c r="F329" s="30"/>
      <c r="G329" s="30"/>
    </row>
    <row r="330" customFormat="false" ht="15" hidden="false" customHeight="false" outlineLevel="0" collapsed="false">
      <c r="A330" s="30"/>
      <c r="B330" s="30"/>
      <c r="C330" s="30"/>
      <c r="D330" s="30"/>
      <c r="E330" s="30"/>
      <c r="F330" s="30"/>
      <c r="G330" s="30"/>
    </row>
    <row r="331" customFormat="false" ht="15" hidden="false" customHeight="false" outlineLevel="0" collapsed="false">
      <c r="A331" s="30"/>
      <c r="B331" s="30"/>
      <c r="C331" s="30"/>
      <c r="D331" s="30"/>
      <c r="E331" s="30"/>
      <c r="F331" s="30"/>
      <c r="G331" s="30"/>
    </row>
    <row r="332" customFormat="false" ht="15" hidden="false" customHeight="false" outlineLevel="0" collapsed="false">
      <c r="A332" s="30"/>
      <c r="B332" s="30"/>
      <c r="C332" s="30"/>
      <c r="D332" s="30"/>
      <c r="E332" s="30"/>
      <c r="F332" s="30"/>
      <c r="G332" s="30"/>
    </row>
    <row r="333" customFormat="false" ht="15" hidden="false" customHeight="false" outlineLevel="0" collapsed="false">
      <c r="A333" s="30"/>
      <c r="B333" s="30"/>
      <c r="C333" s="30"/>
      <c r="D333" s="30"/>
      <c r="E333" s="30"/>
      <c r="F333" s="30"/>
      <c r="G333" s="30"/>
    </row>
    <row r="334" customFormat="false" ht="15" hidden="false" customHeight="false" outlineLevel="0" collapsed="false">
      <c r="A334" s="30"/>
      <c r="B334" s="30"/>
      <c r="C334" s="30"/>
      <c r="D334" s="30"/>
      <c r="E334" s="30"/>
      <c r="F334" s="30"/>
      <c r="G334" s="30"/>
    </row>
    <row r="335" customFormat="false" ht="15" hidden="false" customHeight="false" outlineLevel="0" collapsed="false">
      <c r="A335" s="30"/>
      <c r="B335" s="30"/>
      <c r="C335" s="30"/>
      <c r="D335" s="30"/>
      <c r="E335" s="30"/>
      <c r="F335" s="30"/>
      <c r="G335" s="30"/>
    </row>
    <row r="336" customFormat="false" ht="15" hidden="false" customHeight="false" outlineLevel="0" collapsed="false">
      <c r="A336" s="30"/>
      <c r="B336" s="30"/>
      <c r="C336" s="30"/>
      <c r="D336" s="30"/>
      <c r="E336" s="30"/>
      <c r="F336" s="30"/>
      <c r="G336" s="30"/>
    </row>
    <row r="337" customFormat="false" ht="15" hidden="false" customHeight="false" outlineLevel="0" collapsed="false">
      <c r="A337" s="30"/>
      <c r="B337" s="30"/>
      <c r="C337" s="30"/>
      <c r="D337" s="30"/>
      <c r="E337" s="30"/>
      <c r="F337" s="30"/>
      <c r="G337" s="30"/>
    </row>
    <row r="338" customFormat="false" ht="15" hidden="false" customHeight="false" outlineLevel="0" collapsed="false">
      <c r="A338" s="30"/>
      <c r="B338" s="30"/>
      <c r="C338" s="30"/>
      <c r="D338" s="30"/>
      <c r="E338" s="30"/>
      <c r="F338" s="30"/>
      <c r="G338" s="30"/>
    </row>
    <row r="339" customFormat="false" ht="15" hidden="false" customHeight="false" outlineLevel="0" collapsed="false">
      <c r="A339" s="30"/>
      <c r="B339" s="30"/>
      <c r="C339" s="30"/>
      <c r="D339" s="30"/>
      <c r="E339" s="30"/>
      <c r="F339" s="30"/>
      <c r="G339" s="30"/>
    </row>
    <row r="340" customFormat="false" ht="15" hidden="false" customHeight="false" outlineLevel="0" collapsed="false">
      <c r="A340" s="30"/>
      <c r="B340" s="30"/>
      <c r="C340" s="30"/>
      <c r="D340" s="30"/>
      <c r="E340" s="30"/>
      <c r="F340" s="30"/>
      <c r="G340" s="30"/>
    </row>
    <row r="341" customFormat="false" ht="15" hidden="false" customHeight="false" outlineLevel="0" collapsed="false">
      <c r="A341" s="30"/>
      <c r="B341" s="30"/>
      <c r="C341" s="30"/>
      <c r="D341" s="30"/>
      <c r="E341" s="30"/>
      <c r="F341" s="30"/>
      <c r="G341" s="30"/>
    </row>
    <row r="342" customFormat="false" ht="15" hidden="false" customHeight="false" outlineLevel="0" collapsed="false">
      <c r="A342" s="30"/>
      <c r="B342" s="30"/>
      <c r="C342" s="30"/>
      <c r="D342" s="30"/>
      <c r="E342" s="30"/>
      <c r="F342" s="30"/>
      <c r="G342" s="30"/>
    </row>
    <row r="343" customFormat="false" ht="15" hidden="false" customHeight="false" outlineLevel="0" collapsed="false">
      <c r="A343" s="30"/>
      <c r="B343" s="30"/>
      <c r="C343" s="30"/>
      <c r="D343" s="30"/>
      <c r="E343" s="30"/>
      <c r="F343" s="30"/>
      <c r="G343" s="30"/>
    </row>
    <row r="344" customFormat="false" ht="15" hidden="false" customHeight="false" outlineLevel="0" collapsed="false">
      <c r="A344" s="30"/>
      <c r="B344" s="30"/>
      <c r="C344" s="30"/>
      <c r="D344" s="30"/>
      <c r="E344" s="30"/>
      <c r="F344" s="30"/>
      <c r="G344" s="30"/>
    </row>
    <row r="345" customFormat="false" ht="15" hidden="false" customHeight="false" outlineLevel="0" collapsed="false">
      <c r="A345" s="30"/>
      <c r="B345" s="30"/>
      <c r="C345" s="30"/>
      <c r="D345" s="30"/>
      <c r="E345" s="30"/>
      <c r="F345" s="30"/>
      <c r="G345" s="30"/>
    </row>
    <row r="346" customFormat="false" ht="15" hidden="false" customHeight="false" outlineLevel="0" collapsed="false">
      <c r="A346" s="30"/>
      <c r="B346" s="30"/>
      <c r="C346" s="30"/>
      <c r="D346" s="30"/>
      <c r="E346" s="30"/>
      <c r="F346" s="30"/>
      <c r="G346" s="30"/>
    </row>
    <row r="347" customFormat="false" ht="15" hidden="false" customHeight="false" outlineLevel="0" collapsed="false">
      <c r="A347" s="30"/>
      <c r="B347" s="30"/>
      <c r="C347" s="30"/>
      <c r="D347" s="30"/>
      <c r="E347" s="30"/>
      <c r="F347" s="30"/>
      <c r="G347" s="30"/>
    </row>
    <row r="348" customFormat="false" ht="15" hidden="false" customHeight="false" outlineLevel="0" collapsed="false">
      <c r="A348" s="30"/>
      <c r="B348" s="30"/>
      <c r="C348" s="30"/>
      <c r="D348" s="30"/>
      <c r="E348" s="30"/>
      <c r="F348" s="30"/>
      <c r="G348" s="30"/>
    </row>
    <row r="349" customFormat="false" ht="15" hidden="false" customHeight="false" outlineLevel="0" collapsed="false">
      <c r="A349" s="30"/>
      <c r="B349" s="30"/>
      <c r="C349" s="30"/>
      <c r="D349" s="30"/>
      <c r="E349" s="30"/>
      <c r="F349" s="30"/>
      <c r="G349" s="30"/>
    </row>
    <row r="350" customFormat="false" ht="15" hidden="false" customHeight="false" outlineLevel="0" collapsed="false">
      <c r="A350" s="30"/>
      <c r="B350" s="30"/>
      <c r="C350" s="30"/>
      <c r="D350" s="30"/>
      <c r="E350" s="30"/>
      <c r="F350" s="30"/>
      <c r="G350" s="30"/>
    </row>
    <row r="351" customFormat="false" ht="15" hidden="false" customHeight="false" outlineLevel="0" collapsed="false">
      <c r="A351" s="30"/>
      <c r="B351" s="30"/>
      <c r="C351" s="30"/>
      <c r="D351" s="30"/>
      <c r="E351" s="30"/>
      <c r="F351" s="30"/>
      <c r="G351" s="30"/>
    </row>
    <row r="352" customFormat="false" ht="15" hidden="false" customHeight="false" outlineLevel="0" collapsed="false">
      <c r="A352" s="30"/>
      <c r="B352" s="30"/>
      <c r="C352" s="30"/>
      <c r="D352" s="30"/>
      <c r="E352" s="30"/>
      <c r="F352" s="30"/>
      <c r="G352" s="30"/>
    </row>
    <row r="353" customFormat="false" ht="15" hidden="false" customHeight="false" outlineLevel="0" collapsed="false">
      <c r="A353" s="30"/>
      <c r="B353" s="30"/>
      <c r="C353" s="30"/>
      <c r="D353" s="30"/>
      <c r="E353" s="30"/>
      <c r="F353" s="30"/>
      <c r="G353" s="30"/>
    </row>
    <row r="354" customFormat="false" ht="15" hidden="false" customHeight="false" outlineLevel="0" collapsed="false">
      <c r="A354" s="30"/>
      <c r="B354" s="30"/>
      <c r="C354" s="30"/>
      <c r="D354" s="30"/>
      <c r="E354" s="30"/>
      <c r="F354" s="30"/>
      <c r="G354" s="30"/>
    </row>
    <row r="355" customFormat="false" ht="15" hidden="false" customHeight="false" outlineLevel="0" collapsed="false">
      <c r="A355" s="30"/>
      <c r="B355" s="30"/>
      <c r="C355" s="30"/>
      <c r="D355" s="30"/>
      <c r="E355" s="30"/>
      <c r="F355" s="30"/>
      <c r="G355" s="30"/>
    </row>
    <row r="356" customFormat="false" ht="15" hidden="false" customHeight="false" outlineLevel="0" collapsed="false">
      <c r="A356" s="30"/>
      <c r="B356" s="30"/>
      <c r="C356" s="30"/>
      <c r="D356" s="30"/>
      <c r="E356" s="30"/>
      <c r="F356" s="30"/>
      <c r="G356" s="30"/>
    </row>
    <row r="357" customFormat="false" ht="15" hidden="false" customHeight="false" outlineLevel="0" collapsed="false">
      <c r="A357" s="30"/>
      <c r="B357" s="30"/>
      <c r="C357" s="30"/>
      <c r="D357" s="30"/>
      <c r="E357" s="30"/>
      <c r="F357" s="30"/>
      <c r="G357" s="30"/>
    </row>
    <row r="358" customFormat="false" ht="15" hidden="false" customHeight="false" outlineLevel="0" collapsed="false">
      <c r="A358" s="30"/>
      <c r="B358" s="30"/>
      <c r="C358" s="30"/>
      <c r="D358" s="30"/>
      <c r="E358" s="30"/>
      <c r="F358" s="30"/>
      <c r="G358" s="30"/>
    </row>
    <row r="359" customFormat="false" ht="15" hidden="false" customHeight="false" outlineLevel="0" collapsed="false">
      <c r="A359" s="30"/>
      <c r="B359" s="30"/>
      <c r="C359" s="30"/>
      <c r="D359" s="30"/>
      <c r="E359" s="30"/>
      <c r="F359" s="30"/>
      <c r="G359" s="30"/>
    </row>
    <row r="360" customFormat="false" ht="15" hidden="false" customHeight="false" outlineLevel="0" collapsed="false">
      <c r="A360" s="30"/>
      <c r="B360" s="30"/>
      <c r="C360" s="30"/>
      <c r="D360" s="30"/>
      <c r="E360" s="30"/>
      <c r="F360" s="30"/>
      <c r="G360" s="30"/>
    </row>
    <row r="361" customFormat="false" ht="15" hidden="false" customHeight="false" outlineLevel="0" collapsed="false">
      <c r="A361" s="30"/>
      <c r="B361" s="30"/>
      <c r="C361" s="30"/>
      <c r="D361" s="30"/>
      <c r="E361" s="30"/>
      <c r="F361" s="30"/>
      <c r="G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hyperlinks>
    <hyperlink ref="E22" r:id="rId2" display="Conforme Lei Federal 14434/2022"/>
  </hyperlink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000"/>
  <sheetViews>
    <sheetView showFormulas="false" showGridLines="true" showRowColHeaders="true" showZeros="true" rightToLeft="false" tabSelected="false" showOutlineSymbols="true" defaultGridColor="true" view="normal" topLeftCell="A49" colorId="64" zoomScale="100" zoomScaleNormal="100" zoomScalePageLayoutView="100" workbookViewId="0">
      <selection pane="topLeft" activeCell="E28" activeCellId="0" sqref="E28"/>
    </sheetView>
  </sheetViews>
  <sheetFormatPr defaultColWidth="12.62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6.13"/>
    <col collapsed="false" customWidth="true" hidden="false" outlineLevel="0" max="5" min="5" style="0" width="12.12"/>
    <col collapsed="false" customWidth="true" hidden="false" outlineLevel="0" max="6" min="6" style="0" width="18.38"/>
    <col collapsed="false" customWidth="true" hidden="false" outlineLevel="0" max="24" min="7" style="0" width="7.62"/>
  </cols>
  <sheetData>
    <row r="1" customFormat="false" ht="14.25" hidden="false" customHeight="false" outlineLevel="0" collapsed="false">
      <c r="A1" s="29" t="s">
        <v>67</v>
      </c>
      <c r="B1" s="29"/>
      <c r="C1" s="29"/>
      <c r="D1" s="29"/>
      <c r="E1" s="30"/>
      <c r="F1" s="30"/>
      <c r="G1" s="30"/>
      <c r="H1" s="30"/>
      <c r="I1" s="30"/>
      <c r="J1" s="30"/>
      <c r="K1" s="30"/>
      <c r="L1" s="30"/>
      <c r="M1" s="30"/>
      <c r="N1" s="30"/>
      <c r="O1" s="30"/>
      <c r="P1" s="30"/>
      <c r="Q1" s="30"/>
      <c r="R1" s="30"/>
      <c r="S1" s="30"/>
      <c r="T1" s="30"/>
      <c r="U1" s="30"/>
      <c r="V1" s="30"/>
      <c r="W1" s="30"/>
      <c r="X1" s="30"/>
      <c r="Y1" s="30"/>
      <c r="Z1" s="30"/>
    </row>
    <row r="2" customFormat="false" ht="14.25" hidden="false" customHeight="false" outlineLevel="0" collapsed="false">
      <c r="A2" s="31" t="s">
        <v>68</v>
      </c>
      <c r="B2" s="31"/>
      <c r="C2" s="31"/>
      <c r="D2" s="31"/>
      <c r="E2" s="30"/>
      <c r="F2" s="30"/>
      <c r="G2" s="30"/>
      <c r="H2" s="30"/>
      <c r="I2" s="30"/>
      <c r="J2" s="30"/>
      <c r="K2" s="30"/>
      <c r="L2" s="30"/>
      <c r="M2" s="30"/>
      <c r="N2" s="30"/>
      <c r="O2" s="30"/>
      <c r="P2" s="30"/>
      <c r="Q2" s="30"/>
      <c r="R2" s="30"/>
      <c r="S2" s="30"/>
      <c r="T2" s="30"/>
      <c r="U2" s="30"/>
      <c r="V2" s="30"/>
      <c r="W2" s="30"/>
      <c r="X2" s="30"/>
      <c r="Y2" s="30"/>
      <c r="Z2" s="30"/>
    </row>
    <row r="3" customFormat="false" ht="14.25" hidden="false" customHeight="false" outlineLevel="0" collapsed="false">
      <c r="A3" s="32" t="s">
        <v>69</v>
      </c>
      <c r="B3" s="32"/>
      <c r="C3" s="33"/>
      <c r="D3" s="33"/>
      <c r="E3" s="30"/>
      <c r="F3" s="30"/>
      <c r="G3" s="30"/>
      <c r="H3" s="30"/>
      <c r="I3" s="30"/>
      <c r="J3" s="30"/>
      <c r="K3" s="30"/>
      <c r="L3" s="30"/>
      <c r="M3" s="30"/>
      <c r="N3" s="30"/>
      <c r="O3" s="30"/>
      <c r="P3" s="30"/>
      <c r="Q3" s="30"/>
      <c r="R3" s="30"/>
      <c r="S3" s="30"/>
      <c r="T3" s="30"/>
      <c r="U3" s="30"/>
      <c r="V3" s="30"/>
      <c r="W3" s="30"/>
      <c r="X3" s="30"/>
      <c r="Y3" s="30"/>
      <c r="Z3" s="30"/>
    </row>
    <row r="4" customFormat="false" ht="14.25" hidden="false" customHeight="false" outlineLevel="0" collapsed="false">
      <c r="A4" s="32" t="s">
        <v>70</v>
      </c>
      <c r="B4" s="32"/>
      <c r="C4" s="34"/>
      <c r="D4" s="34"/>
      <c r="E4" s="30"/>
      <c r="F4" s="30"/>
      <c r="G4" s="30"/>
      <c r="H4" s="30"/>
      <c r="I4" s="30"/>
      <c r="J4" s="30"/>
      <c r="K4" s="30"/>
      <c r="L4" s="30"/>
      <c r="M4" s="30"/>
      <c r="N4" s="30"/>
      <c r="O4" s="30"/>
      <c r="P4" s="30"/>
      <c r="Q4" s="30"/>
      <c r="R4" s="30"/>
      <c r="S4" s="30"/>
      <c r="T4" s="30"/>
      <c r="U4" s="30"/>
      <c r="V4" s="30"/>
      <c r="W4" s="30"/>
      <c r="X4" s="30"/>
      <c r="Y4" s="30"/>
      <c r="Z4" s="30"/>
    </row>
    <row r="5" customFormat="false" ht="14.25" hidden="false" customHeight="false" outlineLevel="0" collapsed="false">
      <c r="A5" s="32" t="s">
        <v>71</v>
      </c>
      <c r="B5" s="32"/>
      <c r="C5" s="35"/>
      <c r="D5" s="35"/>
      <c r="E5" s="30"/>
      <c r="F5" s="30"/>
      <c r="G5" s="30"/>
      <c r="H5" s="30"/>
      <c r="I5" s="30"/>
      <c r="J5" s="30"/>
      <c r="K5" s="30"/>
      <c r="L5" s="30"/>
      <c r="M5" s="30"/>
      <c r="N5" s="30"/>
      <c r="O5" s="30"/>
      <c r="P5" s="30"/>
      <c r="Q5" s="30"/>
      <c r="R5" s="30"/>
      <c r="S5" s="30"/>
      <c r="T5" s="30"/>
      <c r="U5" s="30"/>
      <c r="V5" s="30"/>
      <c r="W5" s="30"/>
      <c r="X5" s="30"/>
      <c r="Y5" s="30"/>
      <c r="Z5" s="30"/>
    </row>
    <row r="6" customFormat="false" ht="14.25" hidden="false" customHeight="false" outlineLevel="0" collapsed="false">
      <c r="A6" s="36"/>
      <c r="B6" s="36"/>
      <c r="C6" s="36"/>
      <c r="D6" s="36"/>
      <c r="E6" s="30"/>
      <c r="F6" s="30"/>
      <c r="G6" s="30"/>
      <c r="H6" s="30"/>
      <c r="I6" s="30"/>
      <c r="J6" s="30"/>
      <c r="K6" s="30"/>
      <c r="L6" s="30"/>
      <c r="M6" s="30"/>
      <c r="N6" s="30"/>
      <c r="O6" s="30"/>
      <c r="P6" s="30"/>
      <c r="Q6" s="30"/>
      <c r="R6" s="30"/>
      <c r="S6" s="30"/>
      <c r="T6" s="30"/>
      <c r="U6" s="30"/>
      <c r="V6" s="30"/>
      <c r="W6" s="30"/>
      <c r="X6" s="30"/>
      <c r="Y6" s="30"/>
      <c r="Z6" s="30"/>
    </row>
    <row r="7" customFormat="false" ht="14.25" hidden="false" customHeight="false" outlineLevel="0" collapsed="false">
      <c r="A7" s="37" t="s">
        <v>72</v>
      </c>
      <c r="B7" s="37"/>
      <c r="C7" s="37"/>
      <c r="D7" s="37"/>
      <c r="E7" s="30"/>
      <c r="F7" s="30"/>
      <c r="G7" s="30"/>
      <c r="H7" s="30"/>
      <c r="I7" s="30"/>
      <c r="J7" s="30"/>
      <c r="K7" s="30"/>
      <c r="L7" s="30"/>
      <c r="M7" s="30"/>
      <c r="N7" s="30"/>
      <c r="O7" s="30"/>
      <c r="P7" s="30"/>
      <c r="Q7" s="30"/>
      <c r="R7" s="30"/>
      <c r="S7" s="30"/>
      <c r="T7" s="30"/>
      <c r="U7" s="30"/>
      <c r="V7" s="30"/>
      <c r="W7" s="30"/>
      <c r="X7" s="30"/>
      <c r="Y7" s="30"/>
      <c r="Z7" s="30"/>
    </row>
    <row r="8" customFormat="false" ht="14.25" hidden="false" customHeight="false" outlineLevel="0" collapsed="false">
      <c r="A8" s="33" t="s">
        <v>73</v>
      </c>
      <c r="B8" s="32" t="s">
        <v>74</v>
      </c>
      <c r="C8" s="32"/>
      <c r="D8" s="35"/>
      <c r="E8" s="30"/>
      <c r="F8" s="30"/>
      <c r="G8" s="30"/>
      <c r="H8" s="30"/>
      <c r="I8" s="30"/>
      <c r="J8" s="30"/>
      <c r="K8" s="30"/>
      <c r="L8" s="30"/>
      <c r="M8" s="30"/>
      <c r="N8" s="30"/>
      <c r="O8" s="30"/>
      <c r="P8" s="30"/>
      <c r="Q8" s="30"/>
      <c r="R8" s="30"/>
      <c r="S8" s="30"/>
      <c r="T8" s="30"/>
      <c r="U8" s="30"/>
      <c r="V8" s="30"/>
      <c r="W8" s="30"/>
      <c r="X8" s="30"/>
      <c r="Y8" s="30"/>
      <c r="Z8" s="30"/>
    </row>
    <row r="9" customFormat="false" ht="14.25" hidden="false" customHeight="false" outlineLevel="0" collapsed="false">
      <c r="A9" s="33" t="s">
        <v>75</v>
      </c>
      <c r="B9" s="32" t="s">
        <v>76</v>
      </c>
      <c r="C9" s="32"/>
      <c r="D9" s="38" t="s">
        <v>77</v>
      </c>
      <c r="E9" s="30"/>
      <c r="F9" s="30"/>
      <c r="G9" s="30"/>
      <c r="H9" s="30"/>
      <c r="I9" s="30"/>
      <c r="J9" s="30"/>
      <c r="K9" s="30"/>
      <c r="L9" s="30"/>
      <c r="M9" s="30"/>
      <c r="N9" s="30"/>
      <c r="O9" s="30"/>
      <c r="P9" s="30"/>
      <c r="Q9" s="30"/>
      <c r="R9" s="30"/>
      <c r="S9" s="30"/>
      <c r="T9" s="30"/>
      <c r="U9" s="30"/>
      <c r="V9" s="30"/>
      <c r="W9" s="30"/>
      <c r="X9" s="30"/>
      <c r="Y9" s="30"/>
      <c r="Z9" s="30"/>
    </row>
    <row r="10" customFormat="false" ht="14.25" hidden="false" customHeight="false" outlineLevel="0" collapsed="false">
      <c r="A10" s="33" t="s">
        <v>78</v>
      </c>
      <c r="B10" s="32" t="s">
        <v>79</v>
      </c>
      <c r="C10" s="32"/>
      <c r="D10" s="147" t="n">
        <v>2022</v>
      </c>
      <c r="E10" s="30"/>
      <c r="F10" s="30"/>
      <c r="G10" s="30"/>
      <c r="H10" s="30"/>
      <c r="I10" s="30"/>
      <c r="J10" s="30"/>
      <c r="K10" s="30"/>
      <c r="L10" s="30"/>
      <c r="M10" s="30"/>
      <c r="N10" s="30"/>
      <c r="O10" s="30"/>
      <c r="P10" s="30"/>
      <c r="Q10" s="30"/>
      <c r="R10" s="30"/>
      <c r="S10" s="30"/>
      <c r="T10" s="30"/>
      <c r="U10" s="30"/>
      <c r="V10" s="30"/>
      <c r="W10" s="30"/>
      <c r="X10" s="30"/>
      <c r="Y10" s="30"/>
      <c r="Z10" s="30"/>
    </row>
    <row r="11" customFormat="false" ht="14.25" hidden="false" customHeight="false" outlineLevel="0" collapsed="false">
      <c r="A11" s="33" t="s">
        <v>80</v>
      </c>
      <c r="B11" s="32" t="s">
        <v>81</v>
      </c>
      <c r="C11" s="32"/>
      <c r="D11" s="148" t="n">
        <v>12</v>
      </c>
      <c r="E11" s="30"/>
      <c r="F11" s="30"/>
      <c r="G11" s="30"/>
      <c r="H11" s="30"/>
      <c r="I11" s="30"/>
      <c r="J11" s="30"/>
      <c r="K11" s="30"/>
      <c r="L11" s="30"/>
      <c r="M11" s="30"/>
      <c r="N11" s="30"/>
      <c r="O11" s="30"/>
      <c r="P11" s="30"/>
      <c r="Q11" s="30"/>
      <c r="R11" s="30"/>
      <c r="S11" s="30"/>
      <c r="T11" s="30"/>
      <c r="U11" s="30"/>
      <c r="V11" s="30"/>
      <c r="W11" s="30"/>
      <c r="X11" s="30"/>
      <c r="Y11" s="30"/>
      <c r="Z11" s="30"/>
    </row>
    <row r="12" customFormat="false" ht="14.25" hidden="false" customHeight="false" outlineLevel="0" collapsed="false">
      <c r="A12" s="39"/>
      <c r="B12" s="36"/>
      <c r="C12" s="39"/>
      <c r="D12" s="39"/>
      <c r="E12" s="30"/>
      <c r="F12" s="30"/>
      <c r="G12" s="30"/>
      <c r="H12" s="30"/>
      <c r="I12" s="30"/>
      <c r="J12" s="30"/>
      <c r="K12" s="30"/>
      <c r="L12" s="30"/>
      <c r="M12" s="30"/>
      <c r="N12" s="30"/>
      <c r="O12" s="30"/>
      <c r="P12" s="30"/>
      <c r="Q12" s="30"/>
      <c r="R12" s="30"/>
      <c r="S12" s="30"/>
      <c r="T12" s="30"/>
      <c r="U12" s="30"/>
      <c r="V12" s="30"/>
      <c r="W12" s="30"/>
      <c r="X12" s="30"/>
      <c r="Y12" s="30"/>
      <c r="Z12" s="30"/>
    </row>
    <row r="13" customFormat="false" ht="14.25" hidden="false" customHeight="false" outlineLevel="0" collapsed="false">
      <c r="A13" s="37" t="s">
        <v>82</v>
      </c>
      <c r="B13" s="37"/>
      <c r="C13" s="37"/>
      <c r="D13" s="37"/>
      <c r="E13" s="30"/>
      <c r="F13" s="30"/>
      <c r="G13" s="30"/>
      <c r="H13" s="30"/>
      <c r="I13" s="30"/>
      <c r="J13" s="30"/>
      <c r="K13" s="30"/>
      <c r="L13" s="30"/>
      <c r="M13" s="30"/>
      <c r="N13" s="30"/>
      <c r="O13" s="30"/>
      <c r="P13" s="30"/>
      <c r="Q13" s="30"/>
      <c r="R13" s="30"/>
      <c r="S13" s="30"/>
      <c r="T13" s="30"/>
      <c r="U13" s="30"/>
      <c r="V13" s="30"/>
      <c r="W13" s="30"/>
      <c r="X13" s="30"/>
      <c r="Y13" s="30"/>
      <c r="Z13" s="30"/>
    </row>
    <row r="14" customFormat="false" ht="24.05" hidden="false" customHeight="false" outlineLevel="0" collapsed="false">
      <c r="A14" s="40" t="s">
        <v>83</v>
      </c>
      <c r="B14" s="40"/>
      <c r="C14" s="41" t="s">
        <v>84</v>
      </c>
      <c r="D14" s="41" t="s">
        <v>85</v>
      </c>
      <c r="E14" s="30"/>
      <c r="F14" s="30"/>
      <c r="G14" s="30"/>
      <c r="H14" s="30"/>
      <c r="I14" s="30"/>
      <c r="J14" s="30"/>
      <c r="K14" s="30"/>
      <c r="L14" s="30"/>
      <c r="M14" s="30"/>
      <c r="N14" s="30"/>
      <c r="O14" s="30"/>
      <c r="P14" s="30"/>
      <c r="Q14" s="30"/>
      <c r="R14" s="30"/>
      <c r="S14" s="30"/>
      <c r="T14" s="30"/>
      <c r="U14" s="30"/>
      <c r="V14" s="30"/>
      <c r="W14" s="30"/>
      <c r="X14" s="30"/>
      <c r="Y14" s="30"/>
      <c r="Z14" s="30"/>
    </row>
    <row r="15" customFormat="false" ht="15" hidden="false" customHeight="true" outlineLevel="0" collapsed="false">
      <c r="A15" s="42" t="s">
        <v>68</v>
      </c>
      <c r="B15" s="42"/>
      <c r="C15" s="43" t="n">
        <v>1</v>
      </c>
      <c r="D15" s="44" t="n">
        <v>1</v>
      </c>
      <c r="E15" s="30"/>
      <c r="F15" s="30"/>
      <c r="G15" s="30"/>
      <c r="H15" s="30"/>
      <c r="I15" s="30"/>
      <c r="J15" s="30"/>
      <c r="K15" s="30"/>
      <c r="L15" s="30"/>
      <c r="M15" s="30"/>
      <c r="N15" s="30"/>
      <c r="O15" s="30"/>
      <c r="P15" s="30"/>
      <c r="Q15" s="30"/>
      <c r="R15" s="30"/>
      <c r="S15" s="30"/>
      <c r="T15" s="30"/>
      <c r="U15" s="30"/>
      <c r="V15" s="30"/>
      <c r="W15" s="30"/>
      <c r="X15" s="30"/>
      <c r="Y15" s="30"/>
      <c r="Z15" s="30"/>
    </row>
    <row r="16" customFormat="false" ht="14.25" hidden="false" customHeight="false" outlineLevel="0" collapsed="false">
      <c r="A16" s="39"/>
      <c r="B16" s="36"/>
      <c r="C16" s="39"/>
      <c r="D16" s="39"/>
      <c r="E16" s="30"/>
      <c r="F16" s="30"/>
      <c r="G16" s="30"/>
      <c r="H16" s="30"/>
      <c r="I16" s="30"/>
      <c r="J16" s="30"/>
      <c r="K16" s="30"/>
      <c r="L16" s="30"/>
      <c r="M16" s="30"/>
      <c r="N16" s="30"/>
      <c r="O16" s="30"/>
      <c r="P16" s="30"/>
      <c r="Q16" s="30"/>
      <c r="R16" s="30"/>
      <c r="S16" s="30"/>
      <c r="T16" s="30"/>
      <c r="U16" s="30"/>
      <c r="V16" s="30"/>
      <c r="W16" s="30"/>
      <c r="X16" s="30"/>
      <c r="Y16" s="30"/>
      <c r="Z16" s="30"/>
    </row>
    <row r="17" customFormat="false" ht="14.25" hidden="false" customHeight="false" outlineLevel="0" collapsed="false">
      <c r="A17" s="45" t="s">
        <v>86</v>
      </c>
      <c r="B17" s="45"/>
      <c r="C17" s="45"/>
      <c r="D17" s="45"/>
      <c r="E17" s="30"/>
      <c r="F17" s="30"/>
      <c r="G17" s="30"/>
      <c r="H17" s="30"/>
      <c r="I17" s="30"/>
      <c r="J17" s="30"/>
      <c r="K17" s="30"/>
      <c r="L17" s="30"/>
      <c r="M17" s="30"/>
      <c r="N17" s="30"/>
      <c r="O17" s="30"/>
      <c r="P17" s="30"/>
      <c r="Q17" s="30"/>
      <c r="R17" s="30"/>
      <c r="S17" s="30"/>
      <c r="T17" s="30"/>
      <c r="U17" s="30"/>
      <c r="V17" s="30"/>
      <c r="W17" s="30"/>
      <c r="X17" s="30"/>
      <c r="Y17" s="30"/>
      <c r="Z17" s="30"/>
    </row>
    <row r="18" customFormat="false" ht="14.25" hidden="false" customHeight="false" outlineLevel="0" collapsed="false">
      <c r="A18" s="39"/>
      <c r="B18" s="36"/>
      <c r="C18" s="39"/>
      <c r="D18" s="39"/>
      <c r="E18" s="30"/>
      <c r="F18" s="30"/>
      <c r="G18" s="30"/>
      <c r="H18" s="30"/>
      <c r="I18" s="30"/>
      <c r="J18" s="30"/>
      <c r="K18" s="30"/>
      <c r="L18" s="30"/>
      <c r="M18" s="30"/>
      <c r="N18" s="30"/>
      <c r="O18" s="30"/>
      <c r="P18" s="30"/>
      <c r="Q18" s="30"/>
      <c r="R18" s="30"/>
      <c r="S18" s="30"/>
      <c r="T18" s="30"/>
      <c r="U18" s="30"/>
      <c r="V18" s="30"/>
      <c r="W18" s="30"/>
      <c r="X18" s="30"/>
      <c r="Y18" s="30"/>
      <c r="Z18" s="30"/>
    </row>
    <row r="19" customFormat="false" ht="14.25" hidden="false" customHeight="false" outlineLevel="0" collapsed="false">
      <c r="A19" s="46" t="s">
        <v>87</v>
      </c>
      <c r="B19" s="46"/>
      <c r="C19" s="46"/>
      <c r="D19" s="46"/>
      <c r="E19" s="30"/>
      <c r="F19" s="30"/>
      <c r="G19" s="30"/>
      <c r="H19" s="30"/>
      <c r="I19" s="30"/>
      <c r="J19" s="30"/>
      <c r="K19" s="30"/>
      <c r="L19" s="30"/>
      <c r="M19" s="30"/>
      <c r="N19" s="30"/>
      <c r="O19" s="30"/>
      <c r="P19" s="30"/>
      <c r="Q19" s="30"/>
      <c r="R19" s="30"/>
      <c r="S19" s="30"/>
      <c r="T19" s="30"/>
      <c r="U19" s="30"/>
      <c r="V19" s="30"/>
      <c r="W19" s="30"/>
      <c r="X19" s="30"/>
      <c r="Y19" s="30"/>
      <c r="Z19" s="30"/>
    </row>
    <row r="20" customFormat="false" ht="14.25" hidden="false" customHeight="false" outlineLevel="0" collapsed="false">
      <c r="A20" s="33" t="n">
        <v>1</v>
      </c>
      <c r="B20" s="32" t="s">
        <v>88</v>
      </c>
      <c r="C20" s="32"/>
      <c r="D20" s="38" t="str">
        <f aca="false">RESUMO!B7</f>
        <v>Téc. Enfremagem 12x36 noturno</v>
      </c>
      <c r="E20" s="30"/>
      <c r="F20" s="30"/>
      <c r="G20" s="30"/>
      <c r="H20" s="30"/>
      <c r="I20" s="30"/>
      <c r="J20" s="30"/>
      <c r="K20" s="30"/>
      <c r="L20" s="30"/>
      <c r="M20" s="30"/>
      <c r="N20" s="30"/>
      <c r="O20" s="30"/>
      <c r="P20" s="30"/>
      <c r="Q20" s="30"/>
      <c r="R20" s="30"/>
      <c r="S20" s="30"/>
      <c r="T20" s="30"/>
      <c r="U20" s="30"/>
      <c r="V20" s="30"/>
      <c r="W20" s="30"/>
      <c r="X20" s="30"/>
      <c r="Y20" s="30"/>
      <c r="Z20" s="30"/>
    </row>
    <row r="21" customFormat="false" ht="15.75" hidden="false" customHeight="true" outlineLevel="0" collapsed="false">
      <c r="A21" s="33" t="n">
        <v>2</v>
      </c>
      <c r="B21" s="32" t="s">
        <v>90</v>
      </c>
      <c r="C21" s="32"/>
      <c r="D21" s="38" t="str">
        <f aca="false">RESUMO!C7</f>
        <v>3222-05</v>
      </c>
      <c r="E21" s="30"/>
      <c r="F21" s="30"/>
      <c r="G21" s="30"/>
      <c r="H21" s="30"/>
      <c r="I21" s="30"/>
      <c r="J21" s="30"/>
      <c r="K21" s="30"/>
      <c r="L21" s="30"/>
      <c r="M21" s="30"/>
      <c r="N21" s="30"/>
      <c r="O21" s="30"/>
      <c r="P21" s="30"/>
      <c r="Q21" s="30"/>
      <c r="R21" s="30"/>
      <c r="S21" s="30"/>
      <c r="T21" s="30"/>
      <c r="U21" s="30"/>
      <c r="V21" s="30"/>
      <c r="W21" s="30"/>
      <c r="X21" s="30"/>
      <c r="Y21" s="30"/>
      <c r="Z21" s="30"/>
    </row>
    <row r="22" customFormat="false" ht="15.75" hidden="false" customHeight="true" outlineLevel="0" collapsed="false">
      <c r="A22" s="33" t="n">
        <v>3</v>
      </c>
      <c r="B22" s="32" t="s">
        <v>91</v>
      </c>
      <c r="C22" s="32"/>
      <c r="D22" s="47" t="n">
        <f aca="false">(42*3325)/44</f>
        <v>3173.86363636364</v>
      </c>
      <c r="E22" s="48" t="s">
        <v>92</v>
      </c>
      <c r="F22" s="30"/>
      <c r="G22" s="30"/>
      <c r="H22" s="30"/>
      <c r="I22" s="30"/>
      <c r="J22" s="30"/>
      <c r="K22" s="30"/>
      <c r="L22" s="30"/>
      <c r="M22" s="30"/>
      <c r="N22" s="30"/>
      <c r="O22" s="30"/>
      <c r="P22" s="30"/>
      <c r="Q22" s="30"/>
      <c r="R22" s="30"/>
      <c r="S22" s="30"/>
      <c r="T22" s="30"/>
      <c r="U22" s="30"/>
      <c r="V22" s="30"/>
      <c r="W22" s="30"/>
      <c r="X22" s="30"/>
      <c r="Y22" s="30"/>
      <c r="Z22" s="30"/>
    </row>
    <row r="23" customFormat="false" ht="15.75" hidden="false" customHeight="true" outlineLevel="0" collapsed="false">
      <c r="A23" s="33" t="n">
        <v>4</v>
      </c>
      <c r="B23" s="32" t="s">
        <v>93</v>
      </c>
      <c r="C23" s="32"/>
      <c r="D23" s="38" t="s">
        <v>247</v>
      </c>
      <c r="F23" s="149"/>
      <c r="G23" s="30"/>
      <c r="H23" s="30"/>
      <c r="I23" s="30"/>
      <c r="J23" s="30"/>
      <c r="K23" s="30"/>
      <c r="L23" s="30"/>
      <c r="M23" s="30"/>
      <c r="N23" s="30"/>
      <c r="O23" s="30"/>
      <c r="P23" s="30"/>
      <c r="Q23" s="30"/>
      <c r="R23" s="30"/>
      <c r="S23" s="30"/>
      <c r="T23" s="30"/>
      <c r="U23" s="30"/>
      <c r="V23" s="30"/>
      <c r="W23" s="30"/>
      <c r="X23" s="30"/>
      <c r="Y23" s="30"/>
      <c r="Z23" s="30"/>
    </row>
    <row r="24" customFormat="false" ht="15.75" hidden="false" customHeight="true" outlineLevel="0" collapsed="false">
      <c r="A24" s="33" t="n">
        <v>5</v>
      </c>
      <c r="B24" s="32" t="s">
        <v>94</v>
      </c>
      <c r="C24" s="32"/>
      <c r="D24" s="150" t="s">
        <v>260</v>
      </c>
      <c r="E24" s="30"/>
      <c r="F24" s="30"/>
      <c r="G24" s="30"/>
      <c r="H24" s="30"/>
      <c r="I24" s="30"/>
      <c r="J24" s="30"/>
      <c r="K24" s="30"/>
      <c r="L24" s="30"/>
      <c r="M24" s="30"/>
      <c r="N24" s="30"/>
      <c r="O24" s="30"/>
      <c r="P24" s="30"/>
      <c r="Q24" s="30"/>
      <c r="R24" s="30"/>
      <c r="S24" s="30"/>
      <c r="T24" s="30"/>
      <c r="U24" s="30"/>
      <c r="V24" s="30"/>
      <c r="W24" s="30"/>
      <c r="X24" s="30"/>
      <c r="Y24" s="30"/>
      <c r="Z24" s="30"/>
    </row>
    <row r="25" customFormat="false" ht="15.75" hidden="false" customHeight="true" outlineLevel="0" collapsed="false">
      <c r="A25" s="31"/>
      <c r="B25" s="31"/>
      <c r="C25" s="31"/>
      <c r="D25" s="31"/>
      <c r="E25" s="30"/>
      <c r="F25" s="30"/>
      <c r="G25" s="30"/>
      <c r="H25" s="30"/>
      <c r="I25" s="30"/>
      <c r="J25" s="30"/>
      <c r="K25" s="30"/>
      <c r="L25" s="30"/>
      <c r="M25" s="30"/>
      <c r="N25" s="30"/>
      <c r="O25" s="30"/>
      <c r="P25" s="30"/>
      <c r="Q25" s="30"/>
      <c r="R25" s="30"/>
      <c r="S25" s="30"/>
      <c r="T25" s="30"/>
      <c r="U25" s="30"/>
      <c r="V25" s="30"/>
      <c r="W25" s="30"/>
      <c r="X25" s="30"/>
      <c r="Y25" s="30"/>
      <c r="Z25" s="30"/>
    </row>
    <row r="26" customFormat="false" ht="15.75" hidden="false" customHeight="true" outlineLevel="0" collapsed="false">
      <c r="A26" s="45" t="n">
        <v>1</v>
      </c>
      <c r="B26" s="50" t="s">
        <v>95</v>
      </c>
      <c r="C26" s="151" t="s">
        <v>96</v>
      </c>
      <c r="D26" s="45" t="s">
        <v>97</v>
      </c>
      <c r="E26" s="51" t="s">
        <v>98</v>
      </c>
      <c r="F26" s="51"/>
      <c r="G26" s="30"/>
      <c r="H26" s="30"/>
      <c r="I26" s="30"/>
      <c r="J26" s="30"/>
      <c r="K26" s="30"/>
      <c r="L26" s="30"/>
      <c r="M26" s="30"/>
      <c r="N26" s="30"/>
      <c r="O26" s="30"/>
      <c r="P26" s="30"/>
      <c r="Q26" s="30"/>
      <c r="R26" s="30"/>
      <c r="S26" s="30"/>
      <c r="T26" s="30"/>
      <c r="U26" s="30"/>
      <c r="V26" s="30"/>
      <c r="W26" s="30"/>
      <c r="X26" s="30"/>
      <c r="Y26" s="30"/>
      <c r="Z26" s="30"/>
    </row>
    <row r="27" customFormat="false" ht="15.75" hidden="false" customHeight="true" outlineLevel="0" collapsed="false">
      <c r="A27" s="52" t="s">
        <v>73</v>
      </c>
      <c r="B27" s="32" t="s">
        <v>99</v>
      </c>
      <c r="C27" s="53"/>
      <c r="D27" s="152" t="n">
        <f aca="false">D22</f>
        <v>3173.86363636364</v>
      </c>
      <c r="E27" s="55" t="n">
        <v>1621</v>
      </c>
      <c r="F27" s="55"/>
      <c r="G27" s="30"/>
      <c r="H27" s="30"/>
      <c r="I27" s="30"/>
      <c r="J27" s="30"/>
      <c r="K27" s="30"/>
      <c r="L27" s="30"/>
      <c r="M27" s="30"/>
      <c r="N27" s="30"/>
      <c r="O27" s="30"/>
      <c r="P27" s="30"/>
      <c r="Q27" s="30"/>
      <c r="R27" s="30"/>
      <c r="S27" s="30"/>
      <c r="T27" s="30"/>
      <c r="U27" s="30"/>
      <c r="V27" s="30"/>
      <c r="W27" s="30"/>
      <c r="X27" s="30"/>
      <c r="Y27" s="30"/>
      <c r="Z27" s="30"/>
    </row>
    <row r="28" customFormat="false" ht="15.75" hidden="false" customHeight="true" outlineLevel="0" collapsed="false">
      <c r="A28" s="52" t="s">
        <v>75</v>
      </c>
      <c r="B28" s="56" t="s">
        <v>100</v>
      </c>
      <c r="C28" s="57"/>
      <c r="D28" s="54" t="n">
        <f aca="false">C28*D27</f>
        <v>0</v>
      </c>
      <c r="E28" s="30" t="s">
        <v>101</v>
      </c>
      <c r="F28" s="30"/>
      <c r="G28" s="30"/>
      <c r="H28" s="30"/>
      <c r="I28" s="30"/>
      <c r="J28" s="30"/>
      <c r="K28" s="30"/>
      <c r="L28" s="30"/>
      <c r="M28" s="30"/>
      <c r="N28" s="30"/>
      <c r="O28" s="30"/>
      <c r="P28" s="30"/>
      <c r="Q28" s="30"/>
      <c r="R28" s="30"/>
      <c r="S28" s="30"/>
      <c r="T28" s="30"/>
      <c r="U28" s="30"/>
      <c r="V28" s="30"/>
      <c r="W28" s="30"/>
      <c r="X28" s="30"/>
      <c r="Y28" s="30"/>
      <c r="Z28" s="30"/>
    </row>
    <row r="29" customFormat="false" ht="15.75" hidden="false" customHeight="true" outlineLevel="0" collapsed="false">
      <c r="A29" s="52" t="s">
        <v>78</v>
      </c>
      <c r="B29" s="56" t="s">
        <v>102</v>
      </c>
      <c r="C29" s="153" t="n">
        <v>0.4</v>
      </c>
      <c r="D29" s="54" t="n">
        <f aca="false">C29*E27</f>
        <v>648.4</v>
      </c>
      <c r="E29" s="30" t="s">
        <v>103</v>
      </c>
      <c r="F29" s="30"/>
      <c r="G29" s="30"/>
      <c r="H29" s="30"/>
      <c r="I29" s="30"/>
      <c r="J29" s="30"/>
      <c r="K29" s="30"/>
      <c r="L29" s="30"/>
      <c r="M29" s="30"/>
      <c r="N29" s="30"/>
      <c r="O29" s="30"/>
      <c r="P29" s="30"/>
      <c r="Q29" s="30"/>
      <c r="R29" s="30"/>
      <c r="S29" s="30"/>
      <c r="T29" s="30"/>
      <c r="U29" s="30"/>
      <c r="V29" s="30"/>
      <c r="W29" s="30"/>
      <c r="X29" s="30"/>
      <c r="Y29" s="30"/>
      <c r="Z29" s="30"/>
    </row>
    <row r="30" customFormat="false" ht="15.75" hidden="false" customHeight="true" outlineLevel="0" collapsed="false">
      <c r="A30" s="52" t="s">
        <v>80</v>
      </c>
      <c r="B30" s="58" t="s">
        <v>104</v>
      </c>
      <c r="C30" s="154" t="n">
        <v>7</v>
      </c>
      <c r="D30" s="54" t="n">
        <f aca="false">IF(C30="",0,C30*15.2*((D27+D28)/220)*0.2)</f>
        <v>306.999173553719</v>
      </c>
      <c r="E30" s="30" t="s">
        <v>105</v>
      </c>
      <c r="F30" s="30"/>
      <c r="G30" s="30"/>
      <c r="H30" s="30"/>
      <c r="I30" s="30"/>
      <c r="J30" s="30"/>
      <c r="K30" s="30"/>
      <c r="L30" s="30"/>
      <c r="M30" s="30"/>
      <c r="N30" s="30"/>
      <c r="O30" s="30"/>
      <c r="P30" s="30"/>
      <c r="Q30" s="30"/>
      <c r="R30" s="30"/>
      <c r="S30" s="30"/>
      <c r="T30" s="30"/>
      <c r="U30" s="30"/>
      <c r="V30" s="30"/>
      <c r="W30" s="30"/>
      <c r="X30" s="30"/>
      <c r="Y30" s="30"/>
      <c r="Z30" s="30"/>
    </row>
    <row r="31" customFormat="false" ht="15.75" hidden="false" customHeight="true" outlineLevel="0" collapsed="false">
      <c r="A31" s="52" t="s">
        <v>106</v>
      </c>
      <c r="B31" s="56" t="s">
        <v>107</v>
      </c>
      <c r="C31" s="59" t="n">
        <f aca="false">IF(C30=8,"",IF(C30=7,1,""))</f>
        <v>1</v>
      </c>
      <c r="D31" s="54" t="n">
        <f aca="false">IF(C31&lt;&gt;1,0,1*15.2*(D27+D28)/220*0.2)</f>
        <v>43.8570247933884</v>
      </c>
      <c r="E31" s="30" t="s">
        <v>108</v>
      </c>
      <c r="F31" s="30"/>
      <c r="G31" s="30"/>
      <c r="H31" s="30"/>
      <c r="I31" s="30"/>
      <c r="J31" s="30"/>
      <c r="K31" s="30"/>
      <c r="L31" s="30"/>
      <c r="M31" s="30"/>
      <c r="N31" s="30"/>
      <c r="O31" s="30"/>
      <c r="P31" s="30"/>
      <c r="Q31" s="30"/>
      <c r="R31" s="30"/>
      <c r="S31" s="30"/>
      <c r="T31" s="30"/>
      <c r="U31" s="30"/>
      <c r="V31" s="30"/>
      <c r="W31" s="30"/>
      <c r="X31" s="30"/>
      <c r="Y31" s="30"/>
      <c r="Z31" s="30"/>
    </row>
    <row r="32" customFormat="false" ht="15.75" hidden="false" customHeight="true" outlineLevel="0" collapsed="false">
      <c r="A32" s="52" t="s">
        <v>109</v>
      </c>
      <c r="B32" s="60" t="s">
        <v>261</v>
      </c>
      <c r="C32" s="57"/>
      <c r="D32" s="54" t="n">
        <v>0</v>
      </c>
      <c r="E32" s="30"/>
      <c r="F32" s="30"/>
      <c r="G32" s="30"/>
      <c r="H32" s="30"/>
      <c r="I32" s="30"/>
      <c r="J32" s="30"/>
      <c r="K32" s="30"/>
      <c r="L32" s="30"/>
      <c r="M32" s="30"/>
      <c r="N32" s="30"/>
      <c r="O32" s="30"/>
      <c r="P32" s="30"/>
      <c r="Q32" s="30"/>
      <c r="R32" s="30"/>
      <c r="S32" s="30"/>
      <c r="T32" s="30"/>
      <c r="U32" s="30"/>
      <c r="V32" s="30"/>
      <c r="W32" s="30"/>
      <c r="X32" s="30"/>
      <c r="Y32" s="30"/>
      <c r="Z32" s="30"/>
    </row>
    <row r="33" customFormat="false" ht="15.75" hidden="false" customHeight="true" outlineLevel="0" collapsed="false">
      <c r="A33" s="50" t="s">
        <v>111</v>
      </c>
      <c r="B33" s="50"/>
      <c r="C33" s="50"/>
      <c r="D33" s="61" t="n">
        <f aca="false">TRUNC(SUM(D27:D32),2)</f>
        <v>4173.11</v>
      </c>
      <c r="E33" s="30"/>
      <c r="F33" s="62"/>
      <c r="G33" s="30"/>
      <c r="H33" s="30"/>
      <c r="I33" s="30"/>
      <c r="J33" s="30"/>
      <c r="K33" s="30"/>
      <c r="L33" s="30"/>
      <c r="M33" s="30"/>
      <c r="N33" s="30"/>
      <c r="O33" s="30"/>
      <c r="P33" s="30"/>
      <c r="Q33" s="30"/>
      <c r="R33" s="30"/>
      <c r="S33" s="30"/>
      <c r="T33" s="30"/>
      <c r="U33" s="30"/>
      <c r="V33" s="30"/>
      <c r="W33" s="30"/>
      <c r="X33" s="30"/>
      <c r="Y33" s="30"/>
      <c r="Z33" s="30"/>
    </row>
    <row r="34" customFormat="false" ht="10.5" hidden="false" customHeight="true" outlineLevel="0" collapsed="false">
      <c r="A34" s="63" t="s">
        <v>112</v>
      </c>
      <c r="B34" s="63"/>
      <c r="C34" s="63"/>
      <c r="D34" s="63"/>
      <c r="E34" s="30"/>
      <c r="F34" s="30"/>
      <c r="G34" s="30"/>
      <c r="H34" s="30"/>
      <c r="I34" s="30"/>
      <c r="J34" s="30"/>
      <c r="K34" s="30"/>
      <c r="L34" s="30"/>
      <c r="M34" s="30"/>
      <c r="N34" s="30"/>
      <c r="O34" s="30"/>
      <c r="P34" s="30"/>
      <c r="Q34" s="30"/>
      <c r="R34" s="30"/>
      <c r="S34" s="30"/>
      <c r="T34" s="30"/>
      <c r="U34" s="30"/>
      <c r="V34" s="30"/>
      <c r="W34" s="30"/>
      <c r="X34" s="30"/>
      <c r="Y34" s="30"/>
      <c r="Z34" s="30"/>
    </row>
    <row r="35" customFormat="false" ht="15.75" hidden="false" customHeight="true" outlineLevel="0" collapsed="false">
      <c r="A35" s="64"/>
      <c r="B35" s="64"/>
      <c r="C35" s="64"/>
      <c r="D35" s="65"/>
      <c r="E35" s="30"/>
      <c r="F35" s="30"/>
      <c r="G35" s="30"/>
      <c r="H35" s="30"/>
      <c r="I35" s="30"/>
      <c r="J35" s="30"/>
      <c r="K35" s="30"/>
      <c r="L35" s="30"/>
      <c r="M35" s="30"/>
      <c r="N35" s="30"/>
      <c r="O35" s="30"/>
      <c r="P35" s="30"/>
      <c r="Q35" s="30"/>
      <c r="R35" s="30"/>
      <c r="S35" s="30"/>
      <c r="T35" s="30"/>
      <c r="U35" s="30"/>
      <c r="V35" s="30"/>
      <c r="W35" s="30"/>
      <c r="X35" s="30"/>
      <c r="Y35" s="30"/>
      <c r="Z35" s="30"/>
    </row>
    <row r="36" customFormat="false" ht="15.75" hidden="false" customHeight="true" outlineLevel="0" collapsed="false">
      <c r="A36" s="66" t="s">
        <v>113</v>
      </c>
      <c r="B36" s="66"/>
      <c r="C36" s="66"/>
      <c r="D36" s="66"/>
      <c r="E36" s="30"/>
      <c r="F36" s="30"/>
      <c r="G36" s="30"/>
      <c r="H36" s="30"/>
      <c r="I36" s="30"/>
      <c r="J36" s="30"/>
      <c r="K36" s="30"/>
      <c r="L36" s="30"/>
      <c r="M36" s="30"/>
      <c r="N36" s="30"/>
      <c r="O36" s="30"/>
      <c r="P36" s="30"/>
      <c r="Q36" s="30"/>
      <c r="R36" s="30"/>
      <c r="S36" s="30"/>
      <c r="T36" s="30"/>
      <c r="U36" s="30"/>
      <c r="V36" s="30"/>
      <c r="W36" s="30"/>
      <c r="X36" s="30"/>
      <c r="Y36" s="30"/>
      <c r="Z36" s="30"/>
    </row>
    <row r="37" customFormat="false" ht="15.75" hidden="false" customHeight="true" outlineLevel="0" collapsed="false">
      <c r="A37" s="67"/>
      <c r="B37" s="67"/>
      <c r="C37" s="67"/>
      <c r="D37" s="67"/>
      <c r="E37" s="30"/>
      <c r="F37" s="30"/>
      <c r="G37" s="30"/>
      <c r="H37" s="30"/>
      <c r="I37" s="30"/>
      <c r="J37" s="30"/>
      <c r="K37" s="30"/>
      <c r="L37" s="30"/>
      <c r="M37" s="30"/>
      <c r="N37" s="30"/>
      <c r="O37" s="30"/>
      <c r="P37" s="30"/>
      <c r="Q37" s="30"/>
      <c r="R37" s="30"/>
      <c r="S37" s="30"/>
      <c r="T37" s="30"/>
      <c r="U37" s="30"/>
      <c r="V37" s="30"/>
      <c r="W37" s="30"/>
      <c r="X37" s="30"/>
      <c r="Y37" s="30"/>
      <c r="Z37" s="30"/>
    </row>
    <row r="38" customFormat="false" ht="15.75" hidden="false" customHeight="true" outlineLevel="0" collapsed="false">
      <c r="A38" s="45" t="s">
        <v>114</v>
      </c>
      <c r="B38" s="50" t="s">
        <v>115</v>
      </c>
      <c r="C38" s="45" t="s">
        <v>96</v>
      </c>
      <c r="D38" s="45" t="s">
        <v>97</v>
      </c>
      <c r="E38" s="30"/>
      <c r="F38" s="30"/>
      <c r="G38" s="30"/>
      <c r="H38" s="30"/>
      <c r="I38" s="30"/>
      <c r="J38" s="30"/>
      <c r="K38" s="30"/>
      <c r="L38" s="30"/>
      <c r="M38" s="30"/>
      <c r="N38" s="30"/>
      <c r="O38" s="30"/>
      <c r="P38" s="30"/>
      <c r="Q38" s="30"/>
      <c r="R38" s="30"/>
      <c r="S38" s="30"/>
      <c r="T38" s="30"/>
      <c r="U38" s="30"/>
      <c r="V38" s="30"/>
      <c r="W38" s="30"/>
      <c r="X38" s="30"/>
      <c r="Y38" s="30"/>
      <c r="Z38" s="30"/>
    </row>
    <row r="39" customFormat="false" ht="15.75" hidden="false" customHeight="true" outlineLevel="0" collapsed="false">
      <c r="A39" s="52" t="s">
        <v>73</v>
      </c>
      <c r="B39" s="32" t="s">
        <v>116</v>
      </c>
      <c r="C39" s="68" t="n">
        <f aca="false">1/12</f>
        <v>0.0833333333333333</v>
      </c>
      <c r="D39" s="69" t="n">
        <f aca="false">$D$33*C39</f>
        <v>347.759166666667</v>
      </c>
      <c r="E39" s="70" t="s">
        <v>117</v>
      </c>
      <c r="F39" s="30"/>
      <c r="G39" s="30"/>
      <c r="H39" s="30"/>
      <c r="I39" s="30"/>
      <c r="J39" s="30"/>
      <c r="K39" s="30"/>
      <c r="L39" s="30"/>
      <c r="M39" s="30"/>
      <c r="N39" s="30"/>
      <c r="O39" s="30"/>
      <c r="P39" s="30"/>
      <c r="Q39" s="30"/>
      <c r="R39" s="30"/>
      <c r="S39" s="30"/>
      <c r="T39" s="30"/>
      <c r="U39" s="30"/>
      <c r="V39" s="30"/>
      <c r="W39" s="30"/>
      <c r="X39" s="30"/>
      <c r="Y39" s="30"/>
      <c r="Z39" s="30"/>
    </row>
    <row r="40" customFormat="false" ht="15.75" hidden="false" customHeight="true" outlineLevel="0" collapsed="false">
      <c r="A40" s="52" t="s">
        <v>75</v>
      </c>
      <c r="B40" s="32" t="s">
        <v>118</v>
      </c>
      <c r="C40" s="71" t="n">
        <f aca="false">(5/55)/3</f>
        <v>0.0303030303030303</v>
      </c>
      <c r="D40" s="69" t="n">
        <f aca="false">$D$33*C40</f>
        <v>126.457878787879</v>
      </c>
      <c r="E40" s="30"/>
      <c r="F40" s="70"/>
      <c r="G40" s="72"/>
      <c r="H40" s="30"/>
      <c r="I40" s="30"/>
      <c r="J40" s="30"/>
      <c r="K40" s="73"/>
      <c r="L40" s="30"/>
      <c r="M40" s="30"/>
      <c r="N40" s="30"/>
      <c r="O40" s="30"/>
      <c r="P40" s="30"/>
      <c r="Q40" s="30"/>
      <c r="R40" s="30"/>
      <c r="S40" s="30"/>
      <c r="T40" s="30"/>
      <c r="U40" s="30"/>
      <c r="V40" s="30"/>
      <c r="W40" s="30"/>
      <c r="X40" s="30"/>
      <c r="Y40" s="30"/>
      <c r="Z40" s="30"/>
    </row>
    <row r="41" customFormat="false" ht="15.75" hidden="false" customHeight="true" outlineLevel="0" collapsed="false">
      <c r="A41" s="74" t="s">
        <v>119</v>
      </c>
      <c r="B41" s="74"/>
      <c r="C41" s="75"/>
      <c r="D41" s="76" t="n">
        <f aca="false">SUM(D39:D40)</f>
        <v>474.217045454545</v>
      </c>
      <c r="E41" s="30"/>
      <c r="F41" s="70"/>
      <c r="G41" s="30"/>
      <c r="H41" s="30"/>
      <c r="I41" s="30"/>
      <c r="J41" s="30"/>
      <c r="K41" s="77"/>
      <c r="L41" s="30"/>
      <c r="M41" s="30"/>
      <c r="N41" s="30"/>
      <c r="O41" s="30"/>
      <c r="P41" s="30"/>
      <c r="Q41" s="30"/>
      <c r="R41" s="30"/>
      <c r="S41" s="30"/>
      <c r="T41" s="30"/>
      <c r="U41" s="30"/>
      <c r="V41" s="30"/>
      <c r="W41" s="30"/>
      <c r="X41" s="30"/>
      <c r="Y41" s="30"/>
      <c r="Z41" s="30"/>
    </row>
    <row r="42" customFormat="false" ht="15.75" hidden="false" customHeight="true" outlineLevel="0" collapsed="false">
      <c r="A42" s="52" t="s">
        <v>78</v>
      </c>
      <c r="B42" s="56" t="s">
        <v>120</v>
      </c>
      <c r="C42" s="68" t="n">
        <f aca="false">C58</f>
        <v>0.408</v>
      </c>
      <c r="D42" s="78" t="n">
        <f aca="false">D41*C42</f>
        <v>193.480554545455</v>
      </c>
      <c r="E42" s="79" t="s">
        <v>121</v>
      </c>
      <c r="F42" s="70"/>
      <c r="G42" s="80"/>
      <c r="H42" s="30"/>
      <c r="I42" s="30"/>
      <c r="J42" s="30"/>
      <c r="K42" s="70"/>
      <c r="L42" s="30"/>
      <c r="M42" s="30"/>
      <c r="N42" s="30"/>
      <c r="O42" s="30"/>
      <c r="P42" s="30"/>
      <c r="Q42" s="30"/>
      <c r="R42" s="30"/>
      <c r="S42" s="30"/>
      <c r="T42" s="30"/>
      <c r="U42" s="30"/>
      <c r="V42" s="30"/>
      <c r="W42" s="30"/>
      <c r="X42" s="30"/>
      <c r="Y42" s="30"/>
      <c r="Z42" s="30"/>
    </row>
    <row r="43" customFormat="false" ht="15.75" hidden="false" customHeight="true" outlineLevel="0" collapsed="false">
      <c r="A43" s="50" t="s">
        <v>47</v>
      </c>
      <c r="B43" s="50"/>
      <c r="C43" s="50"/>
      <c r="D43" s="81" t="n">
        <f aca="false">TRUNC(SUM(D41:D42),2)</f>
        <v>667.69</v>
      </c>
      <c r="E43" s="30"/>
      <c r="F43" s="30"/>
      <c r="G43" s="30"/>
      <c r="H43" s="30"/>
      <c r="I43" s="30"/>
      <c r="J43" s="30"/>
      <c r="K43" s="30"/>
      <c r="L43" s="30"/>
      <c r="M43" s="30"/>
      <c r="N43" s="30"/>
      <c r="O43" s="30"/>
      <c r="P43" s="30"/>
      <c r="Q43" s="30"/>
      <c r="R43" s="30"/>
      <c r="S43" s="30"/>
      <c r="T43" s="30"/>
      <c r="U43" s="30"/>
      <c r="V43" s="30"/>
      <c r="W43" s="30"/>
      <c r="X43" s="30"/>
      <c r="Y43" s="30"/>
      <c r="Z43" s="30"/>
    </row>
    <row r="44" customFormat="false" ht="24.75" hidden="false" customHeight="true" outlineLevel="0" collapsed="false">
      <c r="A44" s="82" t="s">
        <v>122</v>
      </c>
      <c r="B44" s="82"/>
      <c r="C44" s="82"/>
      <c r="D44" s="82"/>
      <c r="E44" s="30"/>
      <c r="F44" s="30"/>
      <c r="G44" s="30"/>
      <c r="H44" s="30"/>
      <c r="I44" s="30"/>
      <c r="J44" s="30"/>
      <c r="K44" s="30"/>
      <c r="L44" s="30"/>
      <c r="M44" s="30"/>
      <c r="N44" s="30"/>
      <c r="O44" s="30"/>
      <c r="P44" s="30"/>
      <c r="Q44" s="30"/>
      <c r="R44" s="30"/>
      <c r="S44" s="30"/>
      <c r="T44" s="30"/>
      <c r="U44" s="30"/>
      <c r="V44" s="30"/>
      <c r="W44" s="30"/>
      <c r="X44" s="30"/>
      <c r="Y44" s="30"/>
      <c r="Z44" s="30"/>
    </row>
    <row r="45" customFormat="false" ht="24.75" hidden="false" customHeight="true" outlineLevel="0" collapsed="false">
      <c r="A45" s="83" t="s">
        <v>123</v>
      </c>
      <c r="B45" s="83"/>
      <c r="C45" s="83"/>
      <c r="D45" s="83"/>
      <c r="E45" s="30"/>
      <c r="F45" s="30"/>
      <c r="G45" s="30"/>
      <c r="H45" s="30"/>
      <c r="I45" s="30"/>
      <c r="J45" s="30"/>
      <c r="K45" s="30"/>
      <c r="L45" s="30"/>
      <c r="M45" s="30"/>
      <c r="N45" s="30"/>
      <c r="O45" s="30"/>
      <c r="P45" s="30"/>
      <c r="Q45" s="30"/>
      <c r="R45" s="30"/>
      <c r="S45" s="30"/>
      <c r="T45" s="30"/>
      <c r="U45" s="30"/>
      <c r="V45" s="30"/>
      <c r="W45" s="30"/>
      <c r="X45" s="30"/>
      <c r="Y45" s="30"/>
      <c r="Z45" s="30"/>
    </row>
    <row r="46" customFormat="false" ht="35.25" hidden="false" customHeight="true" outlineLevel="0" collapsed="false">
      <c r="A46" s="83" t="s">
        <v>124</v>
      </c>
      <c r="B46" s="83"/>
      <c r="C46" s="83"/>
      <c r="D46" s="83"/>
      <c r="E46" s="30"/>
      <c r="F46" s="30"/>
      <c r="G46" s="30"/>
      <c r="H46" s="30"/>
      <c r="I46" s="30"/>
      <c r="J46" s="30"/>
      <c r="K46" s="30"/>
      <c r="L46" s="30"/>
      <c r="M46" s="30"/>
      <c r="N46" s="30"/>
      <c r="O46" s="30"/>
      <c r="P46" s="30"/>
      <c r="Q46" s="30"/>
      <c r="R46" s="30"/>
      <c r="S46" s="30"/>
      <c r="T46" s="30"/>
      <c r="U46" s="30"/>
      <c r="V46" s="30"/>
      <c r="W46" s="30"/>
      <c r="X46" s="30"/>
      <c r="Y46" s="30"/>
      <c r="Z46" s="30"/>
    </row>
    <row r="47" customFormat="false" ht="15.75" hidden="false" customHeight="true" outlineLevel="0" collapsed="false">
      <c r="A47" s="84"/>
      <c r="B47" s="84"/>
      <c r="C47" s="84"/>
      <c r="D47" s="84"/>
      <c r="E47" s="30"/>
      <c r="F47" s="30"/>
      <c r="G47" s="30"/>
      <c r="H47" s="30"/>
      <c r="I47" s="30"/>
      <c r="J47" s="30"/>
      <c r="K47" s="30"/>
      <c r="L47" s="30"/>
      <c r="M47" s="30"/>
      <c r="N47" s="30"/>
      <c r="O47" s="30"/>
      <c r="P47" s="30"/>
      <c r="Q47" s="30"/>
      <c r="R47" s="30"/>
      <c r="S47" s="30"/>
      <c r="T47" s="30"/>
      <c r="U47" s="30"/>
      <c r="V47" s="30"/>
      <c r="W47" s="30"/>
      <c r="X47" s="30"/>
      <c r="Y47" s="30"/>
      <c r="Z47" s="30"/>
    </row>
    <row r="48" customFormat="false" ht="29.25" hidden="false" customHeight="true" outlineLevel="0" collapsed="false">
      <c r="A48" s="85" t="s">
        <v>125</v>
      </c>
      <c r="B48" s="86" t="s">
        <v>126</v>
      </c>
      <c r="C48" s="87" t="s">
        <v>96</v>
      </c>
      <c r="D48" s="87" t="s">
        <v>97</v>
      </c>
      <c r="E48" s="30"/>
      <c r="F48" s="30"/>
      <c r="G48" s="30"/>
      <c r="H48" s="30"/>
      <c r="I48" s="30"/>
      <c r="J48" s="30"/>
      <c r="K48" s="30"/>
      <c r="L48" s="30"/>
      <c r="M48" s="30"/>
      <c r="N48" s="30"/>
      <c r="O48" s="30"/>
      <c r="P48" s="30"/>
      <c r="Q48" s="30"/>
      <c r="R48" s="30"/>
      <c r="S48" s="30"/>
      <c r="T48" s="30"/>
      <c r="U48" s="30"/>
      <c r="V48" s="30"/>
      <c r="W48" s="30"/>
      <c r="X48" s="30"/>
      <c r="Y48" s="30"/>
      <c r="Z48" s="30"/>
    </row>
    <row r="49" customFormat="false" ht="15.75" hidden="false" customHeight="true" outlineLevel="0" collapsed="false">
      <c r="A49" s="52" t="s">
        <v>73</v>
      </c>
      <c r="B49" s="32" t="s">
        <v>127</v>
      </c>
      <c r="C49" s="57" t="n">
        <v>0.2</v>
      </c>
      <c r="D49" s="54" t="n">
        <f aca="false">$D$33*C49</f>
        <v>834.622</v>
      </c>
      <c r="E49" s="30"/>
      <c r="F49" s="30"/>
      <c r="G49" s="30"/>
      <c r="H49" s="30"/>
      <c r="I49" s="30"/>
      <c r="J49" s="30"/>
      <c r="K49" s="30"/>
      <c r="L49" s="30"/>
      <c r="M49" s="30"/>
      <c r="N49" s="30"/>
      <c r="O49" s="30"/>
      <c r="P49" s="30"/>
      <c r="Q49" s="30"/>
      <c r="R49" s="30"/>
      <c r="S49" s="30"/>
      <c r="T49" s="30"/>
      <c r="U49" s="30"/>
      <c r="V49" s="30"/>
      <c r="W49" s="30"/>
      <c r="X49" s="30"/>
      <c r="Y49" s="30"/>
      <c r="Z49" s="30"/>
    </row>
    <row r="50" customFormat="false" ht="15.75" hidden="false" customHeight="true" outlineLevel="0" collapsed="false">
      <c r="A50" s="52" t="s">
        <v>75</v>
      </c>
      <c r="B50" s="32" t="s">
        <v>128</v>
      </c>
      <c r="C50" s="57" t="n">
        <v>0.025</v>
      </c>
      <c r="D50" s="54" t="n">
        <f aca="false">$D$33*C50</f>
        <v>104.32775</v>
      </c>
      <c r="E50" s="30"/>
      <c r="F50" s="30"/>
      <c r="G50" s="30"/>
      <c r="H50" s="30"/>
      <c r="I50" s="30"/>
      <c r="J50" s="30"/>
      <c r="K50" s="30"/>
      <c r="L50" s="30"/>
      <c r="M50" s="30"/>
      <c r="N50" s="30"/>
      <c r="O50" s="30"/>
      <c r="P50" s="30"/>
      <c r="Q50" s="30"/>
      <c r="R50" s="30"/>
      <c r="S50" s="30"/>
      <c r="T50" s="30"/>
      <c r="U50" s="30"/>
      <c r="V50" s="30"/>
      <c r="W50" s="30"/>
      <c r="X50" s="30"/>
      <c r="Y50" s="30"/>
      <c r="Z50" s="30"/>
    </row>
    <row r="51" customFormat="false" ht="15.75" hidden="false" customHeight="true" outlineLevel="0" collapsed="false">
      <c r="A51" s="52" t="s">
        <v>78</v>
      </c>
      <c r="B51" s="60" t="s">
        <v>129</v>
      </c>
      <c r="C51" s="57" t="n">
        <v>0.06</v>
      </c>
      <c r="D51" s="54" t="n">
        <f aca="false">$D$33*C51</f>
        <v>250.3866</v>
      </c>
      <c r="E51" s="30"/>
      <c r="F51" s="30"/>
      <c r="G51" s="30"/>
      <c r="H51" s="30"/>
      <c r="I51" s="30"/>
      <c r="J51" s="30"/>
      <c r="K51" s="30"/>
      <c r="L51" s="30"/>
      <c r="M51" s="30"/>
      <c r="N51" s="30"/>
      <c r="O51" s="30"/>
      <c r="P51" s="30"/>
      <c r="Q51" s="30"/>
      <c r="R51" s="30"/>
      <c r="S51" s="30"/>
      <c r="T51" s="30"/>
      <c r="U51" s="30"/>
      <c r="V51" s="30"/>
      <c r="W51" s="30"/>
      <c r="X51" s="30"/>
      <c r="Y51" s="30"/>
      <c r="Z51" s="30"/>
    </row>
    <row r="52" customFormat="false" ht="15.75" hidden="false" customHeight="true" outlineLevel="0" collapsed="false">
      <c r="A52" s="52" t="s">
        <v>80</v>
      </c>
      <c r="B52" s="32" t="s">
        <v>130</v>
      </c>
      <c r="C52" s="57" t="n">
        <v>0.015</v>
      </c>
      <c r="D52" s="54" t="n">
        <f aca="false">$D$33*C52</f>
        <v>62.59665</v>
      </c>
      <c r="E52" s="30"/>
      <c r="F52" s="30"/>
      <c r="G52" s="30"/>
      <c r="H52" s="30"/>
      <c r="I52" s="30"/>
      <c r="J52" s="30"/>
      <c r="K52" s="30"/>
      <c r="L52" s="30"/>
      <c r="M52" s="30"/>
      <c r="N52" s="30"/>
      <c r="O52" s="30"/>
      <c r="P52" s="30"/>
      <c r="Q52" s="30"/>
      <c r="R52" s="30"/>
      <c r="S52" s="30"/>
      <c r="T52" s="30"/>
      <c r="U52" s="30"/>
      <c r="V52" s="30"/>
      <c r="W52" s="30"/>
      <c r="X52" s="30"/>
      <c r="Y52" s="30"/>
      <c r="Z52" s="30"/>
    </row>
    <row r="53" customFormat="false" ht="15.75" hidden="false" customHeight="true" outlineLevel="0" collapsed="false">
      <c r="A53" s="52" t="s">
        <v>106</v>
      </c>
      <c r="B53" s="32" t="s">
        <v>131</v>
      </c>
      <c r="C53" s="57" t="n">
        <v>0.01</v>
      </c>
      <c r="D53" s="54" t="n">
        <f aca="false">$D$33*C53</f>
        <v>41.7311</v>
      </c>
      <c r="E53" s="30"/>
      <c r="F53" s="30"/>
      <c r="G53" s="30"/>
      <c r="H53" s="30"/>
      <c r="I53" s="30"/>
      <c r="J53" s="30"/>
      <c r="K53" s="30"/>
      <c r="L53" s="30"/>
      <c r="M53" s="30"/>
      <c r="N53" s="30"/>
      <c r="O53" s="30"/>
      <c r="P53" s="30"/>
      <c r="Q53" s="30"/>
      <c r="R53" s="30"/>
      <c r="S53" s="30"/>
      <c r="T53" s="30"/>
      <c r="U53" s="30"/>
      <c r="V53" s="30"/>
      <c r="W53" s="30"/>
      <c r="X53" s="30"/>
      <c r="Y53" s="30"/>
      <c r="Z53" s="30"/>
    </row>
    <row r="54" customFormat="false" ht="15.75" hidden="false" customHeight="true" outlineLevel="0" collapsed="false">
      <c r="A54" s="52" t="s">
        <v>109</v>
      </c>
      <c r="B54" s="32" t="s">
        <v>132</v>
      </c>
      <c r="C54" s="57" t="n">
        <v>0.006</v>
      </c>
      <c r="D54" s="54" t="n">
        <f aca="false">$D$33*C54</f>
        <v>25.03866</v>
      </c>
      <c r="E54" s="30"/>
      <c r="F54" s="30"/>
      <c r="G54" s="30"/>
      <c r="H54" s="30"/>
      <c r="I54" s="30"/>
      <c r="J54" s="30"/>
      <c r="K54" s="30"/>
      <c r="L54" s="30"/>
      <c r="M54" s="30"/>
      <c r="N54" s="30"/>
      <c r="O54" s="30"/>
      <c r="P54" s="30"/>
      <c r="Q54" s="30"/>
      <c r="R54" s="30"/>
      <c r="S54" s="30"/>
      <c r="T54" s="30"/>
      <c r="U54" s="30"/>
      <c r="V54" s="30"/>
      <c r="W54" s="30"/>
      <c r="X54" s="30"/>
      <c r="Y54" s="30"/>
      <c r="Z54" s="30"/>
    </row>
    <row r="55" customFormat="false" ht="15.75" hidden="false" customHeight="true" outlineLevel="0" collapsed="false">
      <c r="A55" s="52" t="s">
        <v>133</v>
      </c>
      <c r="B55" s="32" t="s">
        <v>134</v>
      </c>
      <c r="C55" s="57" t="n">
        <v>0.002</v>
      </c>
      <c r="D55" s="54" t="n">
        <f aca="false">$D$33*C55</f>
        <v>8.34622</v>
      </c>
      <c r="E55" s="30"/>
      <c r="F55" s="30"/>
      <c r="G55" s="30"/>
      <c r="H55" s="30"/>
      <c r="I55" s="30"/>
      <c r="J55" s="30"/>
      <c r="K55" s="30"/>
      <c r="L55" s="30"/>
      <c r="M55" s="30"/>
      <c r="N55" s="30"/>
      <c r="O55" s="30"/>
      <c r="P55" s="30"/>
      <c r="Q55" s="30"/>
      <c r="R55" s="30"/>
      <c r="S55" s="30"/>
      <c r="T55" s="30"/>
      <c r="U55" s="30"/>
      <c r="V55" s="30"/>
      <c r="W55" s="30"/>
      <c r="X55" s="30"/>
      <c r="Y55" s="30"/>
      <c r="Z55" s="30"/>
    </row>
    <row r="56" customFormat="false" ht="15.75" hidden="false" customHeight="true" outlineLevel="0" collapsed="false">
      <c r="A56" s="52" t="s">
        <v>135</v>
      </c>
      <c r="B56" s="32" t="s">
        <v>136</v>
      </c>
      <c r="C56" s="57" t="n">
        <v>0.08</v>
      </c>
      <c r="D56" s="54" t="n">
        <f aca="false">$D$33*C56</f>
        <v>333.8488</v>
      </c>
      <c r="E56" s="30"/>
      <c r="F56" s="30"/>
      <c r="G56" s="30"/>
      <c r="H56" s="30"/>
      <c r="I56" s="30"/>
      <c r="J56" s="30"/>
      <c r="K56" s="30"/>
      <c r="L56" s="30"/>
      <c r="M56" s="30"/>
      <c r="N56" s="30"/>
      <c r="O56" s="30"/>
      <c r="P56" s="30"/>
      <c r="Q56" s="30"/>
      <c r="R56" s="30"/>
      <c r="S56" s="30"/>
      <c r="T56" s="30"/>
      <c r="U56" s="30"/>
      <c r="V56" s="30"/>
      <c r="W56" s="30"/>
      <c r="X56" s="30"/>
      <c r="Y56" s="30"/>
      <c r="Z56" s="30"/>
    </row>
    <row r="57" customFormat="false" ht="15.75" hidden="false" customHeight="true" outlineLevel="0" collapsed="false">
      <c r="A57" s="52" t="s">
        <v>137</v>
      </c>
      <c r="B57" s="88" t="s">
        <v>138</v>
      </c>
      <c r="C57" s="89" t="n">
        <v>0.01</v>
      </c>
      <c r="D57" s="90" t="n">
        <f aca="false">$D$33*C57</f>
        <v>41.7311</v>
      </c>
      <c r="E57" s="30"/>
      <c r="F57" s="30"/>
      <c r="G57" s="30"/>
      <c r="H57" s="30"/>
      <c r="I57" s="30"/>
      <c r="J57" s="30"/>
      <c r="K57" s="30"/>
      <c r="L57" s="30"/>
      <c r="M57" s="30"/>
      <c r="N57" s="30"/>
      <c r="O57" s="30"/>
      <c r="P57" s="30"/>
      <c r="Q57" s="30"/>
      <c r="R57" s="30"/>
      <c r="S57" s="30"/>
      <c r="T57" s="30"/>
      <c r="U57" s="30"/>
      <c r="V57" s="30"/>
      <c r="W57" s="30"/>
      <c r="X57" s="30"/>
      <c r="Y57" s="30"/>
      <c r="Z57" s="30"/>
    </row>
    <row r="58" customFormat="false" ht="13.5" hidden="false" customHeight="true" outlineLevel="0" collapsed="false">
      <c r="A58" s="50" t="s">
        <v>47</v>
      </c>
      <c r="B58" s="50"/>
      <c r="C58" s="91" t="n">
        <f aca="false">SUM(C49:C57)</f>
        <v>0.408</v>
      </c>
      <c r="D58" s="61" t="n">
        <f aca="false">TRUNC(SUM(D49:D57),2)</f>
        <v>1702.62</v>
      </c>
      <c r="E58" s="30"/>
      <c r="F58" s="30"/>
      <c r="G58" s="30"/>
      <c r="H58" s="30"/>
      <c r="I58" s="30"/>
      <c r="J58" s="30"/>
      <c r="K58" s="30"/>
      <c r="L58" s="30"/>
      <c r="M58" s="30"/>
      <c r="N58" s="30"/>
      <c r="O58" s="30"/>
      <c r="P58" s="30"/>
      <c r="Q58" s="30"/>
      <c r="R58" s="30"/>
      <c r="S58" s="30"/>
      <c r="T58" s="30"/>
      <c r="U58" s="30"/>
      <c r="V58" s="30"/>
      <c r="W58" s="30"/>
      <c r="X58" s="30"/>
      <c r="Y58" s="30"/>
      <c r="Z58" s="30"/>
    </row>
    <row r="59" customFormat="false" ht="11.25" hidden="false" customHeight="true" outlineLevel="0" collapsed="false">
      <c r="A59" s="63" t="s">
        <v>139</v>
      </c>
      <c r="B59" s="63"/>
      <c r="C59" s="63"/>
      <c r="D59" s="63"/>
      <c r="E59" s="30"/>
      <c r="F59" s="30"/>
      <c r="G59" s="30"/>
      <c r="H59" s="30"/>
      <c r="I59" s="30"/>
      <c r="J59" s="30"/>
      <c r="K59" s="30"/>
      <c r="L59" s="30"/>
      <c r="M59" s="30"/>
      <c r="N59" s="30"/>
      <c r="O59" s="30"/>
      <c r="P59" s="30"/>
      <c r="Q59" s="30"/>
      <c r="R59" s="30"/>
      <c r="S59" s="30"/>
      <c r="T59" s="30"/>
      <c r="U59" s="30"/>
      <c r="V59" s="30"/>
      <c r="W59" s="30"/>
      <c r="X59" s="30"/>
      <c r="Y59" s="30"/>
      <c r="Z59" s="30"/>
    </row>
    <row r="60" customFormat="false" ht="12.75" hidden="false" customHeight="true" outlineLevel="0" collapsed="false">
      <c r="A60" s="63" t="s">
        <v>140</v>
      </c>
      <c r="B60" s="63"/>
      <c r="C60" s="63"/>
      <c r="D60" s="63"/>
      <c r="E60" s="30"/>
      <c r="F60" s="30"/>
      <c r="G60" s="30"/>
      <c r="H60" s="30"/>
      <c r="I60" s="30"/>
      <c r="J60" s="30"/>
      <c r="K60" s="30"/>
      <c r="L60" s="30"/>
      <c r="M60" s="30"/>
      <c r="N60" s="30"/>
      <c r="O60" s="30"/>
      <c r="P60" s="30"/>
      <c r="Q60" s="30"/>
      <c r="R60" s="30"/>
      <c r="S60" s="30"/>
      <c r="T60" s="30"/>
      <c r="U60" s="30"/>
      <c r="V60" s="30"/>
      <c r="W60" s="30"/>
      <c r="X60" s="30"/>
      <c r="Y60" s="30"/>
      <c r="Z60" s="30"/>
    </row>
    <row r="61" customFormat="false" ht="15.75" hidden="false" customHeight="true" outlineLevel="0" collapsed="false">
      <c r="A61" s="63" t="s">
        <v>141</v>
      </c>
      <c r="B61" s="63"/>
      <c r="C61" s="63"/>
      <c r="D61" s="63"/>
      <c r="E61" s="30"/>
      <c r="F61" s="30"/>
      <c r="G61" s="30"/>
      <c r="H61" s="30"/>
      <c r="I61" s="30"/>
      <c r="J61" s="30"/>
      <c r="K61" s="30"/>
      <c r="L61" s="30"/>
      <c r="M61" s="30"/>
      <c r="N61" s="30"/>
      <c r="O61" s="30"/>
      <c r="P61" s="30"/>
      <c r="Q61" s="30"/>
      <c r="R61" s="30"/>
      <c r="S61" s="30"/>
      <c r="T61" s="30"/>
      <c r="U61" s="30"/>
      <c r="V61" s="30"/>
      <c r="W61" s="30"/>
      <c r="X61" s="30"/>
      <c r="Y61" s="30"/>
      <c r="Z61" s="30"/>
    </row>
    <row r="62" customFormat="false" ht="15.75" hidden="false" customHeight="true" outlineLevel="0" collapsed="false">
      <c r="A62" s="84"/>
      <c r="B62" s="84"/>
      <c r="C62" s="84"/>
      <c r="D62" s="84"/>
      <c r="E62" s="30"/>
      <c r="F62" s="30"/>
      <c r="G62" s="30"/>
      <c r="H62" s="30"/>
      <c r="I62" s="30"/>
      <c r="J62" s="30"/>
      <c r="K62" s="30"/>
      <c r="L62" s="30"/>
      <c r="M62" s="30"/>
      <c r="N62" s="30"/>
      <c r="O62" s="30"/>
      <c r="P62" s="30"/>
      <c r="Q62" s="30"/>
      <c r="R62" s="30"/>
      <c r="S62" s="30"/>
      <c r="T62" s="30"/>
      <c r="U62" s="30"/>
      <c r="V62" s="30"/>
      <c r="W62" s="30"/>
      <c r="X62" s="30"/>
      <c r="Y62" s="30"/>
      <c r="Z62" s="30"/>
    </row>
    <row r="63" customFormat="false" ht="15.75" hidden="false" customHeight="true" outlineLevel="0" collapsed="false">
      <c r="A63" s="92" t="s">
        <v>142</v>
      </c>
      <c r="B63" s="50" t="s">
        <v>143</v>
      </c>
      <c r="C63" s="91" t="s">
        <v>144</v>
      </c>
      <c r="D63" s="45" t="s">
        <v>97</v>
      </c>
      <c r="E63" s="30"/>
      <c r="F63" s="30"/>
      <c r="G63" s="30"/>
      <c r="H63" s="30"/>
      <c r="I63" s="30"/>
      <c r="J63" s="30"/>
      <c r="K63" s="30"/>
      <c r="L63" s="30"/>
      <c r="M63" s="30"/>
      <c r="N63" s="30"/>
      <c r="O63" s="30"/>
      <c r="P63" s="30"/>
      <c r="Q63" s="30"/>
      <c r="R63" s="30"/>
      <c r="S63" s="30"/>
      <c r="T63" s="30"/>
      <c r="U63" s="30"/>
      <c r="V63" s="30"/>
      <c r="W63" s="30"/>
      <c r="X63" s="30"/>
      <c r="Y63" s="30"/>
      <c r="Z63" s="30"/>
    </row>
    <row r="64" customFormat="false" ht="15.75" hidden="false" customHeight="true" outlineLevel="0" collapsed="false">
      <c r="A64" s="52" t="s">
        <v>73</v>
      </c>
      <c r="B64" s="53" t="s">
        <v>145</v>
      </c>
      <c r="C64" s="93" t="n">
        <v>6.5</v>
      </c>
      <c r="D64" s="54" t="n">
        <f aca="false">IF((C64*2*23)-(0.06*D27)&lt;0,0,(C64*2*23)-(0.06*D27))</f>
        <v>108.568181818182</v>
      </c>
      <c r="E64" s="30" t="s">
        <v>146</v>
      </c>
      <c r="F64" s="30"/>
      <c r="G64" s="30"/>
      <c r="H64" s="30"/>
      <c r="I64" s="30"/>
      <c r="J64" s="30"/>
      <c r="K64" s="30"/>
      <c r="L64" s="30"/>
      <c r="M64" s="30"/>
      <c r="N64" s="30"/>
      <c r="O64" s="30"/>
      <c r="P64" s="30"/>
      <c r="Q64" s="30"/>
      <c r="R64" s="30"/>
      <c r="S64" s="30"/>
      <c r="T64" s="30"/>
      <c r="U64" s="30"/>
      <c r="V64" s="30"/>
      <c r="W64" s="30"/>
      <c r="X64" s="30"/>
      <c r="Y64" s="30"/>
      <c r="Z64" s="30"/>
    </row>
    <row r="65" customFormat="false" ht="15.75" hidden="false" customHeight="true" outlineLevel="0" collapsed="false">
      <c r="A65" s="52" t="s">
        <v>75</v>
      </c>
      <c r="B65" s="94" t="s">
        <v>147</v>
      </c>
      <c r="C65" s="93" t="n">
        <v>13.0434782608696</v>
      </c>
      <c r="D65" s="54" t="n">
        <f aca="false">C65*23*(100%-0%)</f>
        <v>300.000000000001</v>
      </c>
      <c r="E65" s="30" t="s">
        <v>148</v>
      </c>
      <c r="F65" s="30"/>
      <c r="G65" s="30"/>
      <c r="H65" s="30"/>
      <c r="I65" s="30"/>
      <c r="J65" s="30"/>
      <c r="K65" s="30"/>
      <c r="L65" s="30"/>
      <c r="M65" s="30"/>
      <c r="N65" s="30"/>
      <c r="O65" s="30"/>
      <c r="P65" s="30"/>
      <c r="Q65" s="30"/>
      <c r="R65" s="30"/>
      <c r="S65" s="30"/>
      <c r="T65" s="30"/>
      <c r="U65" s="30"/>
      <c r="V65" s="30"/>
      <c r="W65" s="30"/>
      <c r="X65" s="30"/>
      <c r="Y65" s="30"/>
      <c r="Z65" s="30"/>
    </row>
    <row r="66" customFormat="false" ht="15.75" hidden="false" customHeight="true" outlineLevel="0" collapsed="false">
      <c r="A66" s="95" t="s">
        <v>80</v>
      </c>
      <c r="B66" s="94" t="s">
        <v>149</v>
      </c>
      <c r="C66" s="33"/>
      <c r="D66" s="54"/>
      <c r="E66" s="30"/>
      <c r="F66" s="30"/>
      <c r="G66" s="30"/>
      <c r="H66" s="30"/>
      <c r="I66" s="30"/>
      <c r="J66" s="30"/>
      <c r="K66" s="30"/>
      <c r="L66" s="30"/>
      <c r="M66" s="30"/>
      <c r="N66" s="30"/>
      <c r="O66" s="30"/>
      <c r="P66" s="30"/>
      <c r="Q66" s="30"/>
      <c r="R66" s="30"/>
      <c r="S66" s="30"/>
      <c r="T66" s="30"/>
      <c r="U66" s="30"/>
      <c r="V66" s="30"/>
      <c r="W66" s="30"/>
      <c r="X66" s="30"/>
      <c r="Y66" s="30"/>
      <c r="Z66" s="30"/>
    </row>
    <row r="67" customFormat="false" ht="15.75" hidden="false" customHeight="true" outlineLevel="0" collapsed="false">
      <c r="A67" s="50" t="s">
        <v>47</v>
      </c>
      <c r="B67" s="50"/>
      <c r="C67" s="50"/>
      <c r="D67" s="61" t="n">
        <f aca="false">TRUNC(SUM(D64:D66),2)</f>
        <v>408.56</v>
      </c>
      <c r="E67" s="30"/>
      <c r="F67" s="30"/>
      <c r="G67" s="30"/>
      <c r="H67" s="30"/>
      <c r="I67" s="30"/>
      <c r="J67" s="30"/>
      <c r="K67" s="30"/>
      <c r="L67" s="30"/>
      <c r="M67" s="30"/>
      <c r="N67" s="30"/>
      <c r="O67" s="30"/>
      <c r="P67" s="30"/>
      <c r="Q67" s="30"/>
      <c r="R67" s="30"/>
      <c r="S67" s="30"/>
      <c r="T67" s="30"/>
      <c r="U67" s="30"/>
      <c r="V67" s="30"/>
      <c r="W67" s="30"/>
      <c r="X67" s="30"/>
      <c r="Y67" s="30"/>
      <c r="Z67" s="30"/>
    </row>
    <row r="68" customFormat="false" ht="14.25" hidden="false" customHeight="false" outlineLevel="0" collapsed="false">
      <c r="A68" s="63" t="s">
        <v>150</v>
      </c>
      <c r="B68" s="63"/>
      <c r="C68" s="63"/>
      <c r="D68" s="63"/>
      <c r="E68" s="30"/>
      <c r="F68" s="30"/>
      <c r="G68" s="30"/>
      <c r="H68" s="30"/>
      <c r="I68" s="30"/>
      <c r="J68" s="30"/>
      <c r="K68" s="30"/>
      <c r="L68" s="30"/>
      <c r="M68" s="30"/>
      <c r="N68" s="30"/>
      <c r="O68" s="30"/>
      <c r="P68" s="30"/>
      <c r="Q68" s="30"/>
      <c r="R68" s="30"/>
      <c r="S68" s="30"/>
      <c r="T68" s="30"/>
      <c r="U68" s="30"/>
      <c r="V68" s="30"/>
      <c r="W68" s="30"/>
      <c r="X68" s="30"/>
      <c r="Y68" s="30"/>
      <c r="Z68" s="30"/>
    </row>
    <row r="69" customFormat="false" ht="24.75" hidden="false" customHeight="true" outlineLevel="0" collapsed="false">
      <c r="A69" s="82" t="s">
        <v>151</v>
      </c>
      <c r="B69" s="82"/>
      <c r="C69" s="82"/>
      <c r="D69" s="82"/>
      <c r="E69" s="30"/>
      <c r="F69" s="30"/>
      <c r="G69" s="30"/>
      <c r="H69" s="30"/>
      <c r="I69" s="30"/>
      <c r="J69" s="30"/>
      <c r="K69" s="30"/>
      <c r="L69" s="30"/>
      <c r="M69" s="30"/>
      <c r="N69" s="30"/>
      <c r="O69" s="30"/>
      <c r="P69" s="30"/>
      <c r="Q69" s="30"/>
      <c r="R69" s="30"/>
      <c r="S69" s="30"/>
      <c r="T69" s="30"/>
      <c r="U69" s="30"/>
      <c r="V69" s="30"/>
      <c r="W69" s="30"/>
      <c r="X69" s="30"/>
      <c r="Y69" s="30"/>
      <c r="Z69" s="30"/>
    </row>
    <row r="70" customFormat="false" ht="15.75" hidden="false" customHeight="true" outlineLevel="0" collapsed="false">
      <c r="A70" s="96"/>
      <c r="B70" s="96"/>
      <c r="C70" s="96"/>
      <c r="D70" s="96"/>
      <c r="E70" s="30"/>
      <c r="F70" s="30"/>
      <c r="G70" s="30"/>
      <c r="H70" s="30"/>
      <c r="I70" s="30"/>
      <c r="J70" s="30"/>
      <c r="K70" s="30"/>
      <c r="L70" s="30"/>
      <c r="M70" s="30"/>
      <c r="N70" s="30"/>
      <c r="O70" s="30"/>
      <c r="P70" s="30"/>
      <c r="Q70" s="30"/>
      <c r="R70" s="30"/>
      <c r="S70" s="30"/>
      <c r="T70" s="30"/>
      <c r="U70" s="30"/>
      <c r="V70" s="30"/>
      <c r="W70" s="30"/>
      <c r="X70" s="30"/>
      <c r="Y70" s="30"/>
      <c r="Z70" s="30"/>
    </row>
    <row r="71" customFormat="false" ht="15.75" hidden="false" customHeight="true" outlineLevel="0" collapsed="false">
      <c r="A71" s="92" t="s">
        <v>152</v>
      </c>
      <c r="B71" s="50" t="s">
        <v>153</v>
      </c>
      <c r="C71" s="91" t="s">
        <v>154</v>
      </c>
      <c r="D71" s="45" t="s">
        <v>97</v>
      </c>
      <c r="E71" s="30"/>
      <c r="F71" s="30"/>
      <c r="G71" s="30"/>
      <c r="H71" s="30"/>
      <c r="I71" s="30"/>
      <c r="J71" s="30"/>
      <c r="K71" s="30"/>
      <c r="L71" s="30"/>
      <c r="M71" s="30"/>
      <c r="N71" s="30"/>
      <c r="O71" s="30"/>
      <c r="P71" s="30"/>
      <c r="Q71" s="30"/>
      <c r="R71" s="30"/>
      <c r="S71" s="30"/>
      <c r="T71" s="30"/>
      <c r="U71" s="30"/>
      <c r="V71" s="30"/>
      <c r="W71" s="30"/>
      <c r="X71" s="30"/>
      <c r="Y71" s="30"/>
      <c r="Z71" s="30"/>
    </row>
    <row r="72" customFormat="false" ht="15.75" hidden="false" customHeight="true" outlineLevel="0" collapsed="false">
      <c r="A72" s="52" t="s">
        <v>73</v>
      </c>
      <c r="B72" s="155" t="s">
        <v>155</v>
      </c>
      <c r="C72" s="156" t="s">
        <v>259</v>
      </c>
      <c r="D72" s="54" t="n">
        <f aca="false">IF(C72="SIM",(0.5*15.58*(D27+D28+D30+D31)/187)*1.5,0)</f>
        <v>220.247867746498</v>
      </c>
      <c r="E72" s="97" t="s">
        <v>257</v>
      </c>
      <c r="F72" s="30"/>
      <c r="G72" s="30"/>
      <c r="H72" s="30"/>
      <c r="I72" s="30"/>
      <c r="J72" s="30"/>
      <c r="K72" s="30"/>
      <c r="L72" s="30"/>
      <c r="M72" s="30"/>
      <c r="N72" s="30"/>
      <c r="O72" s="30"/>
      <c r="P72" s="30"/>
      <c r="Q72" s="30"/>
      <c r="R72" s="30"/>
      <c r="S72" s="30"/>
      <c r="T72" s="30"/>
      <c r="U72" s="30"/>
      <c r="V72" s="30"/>
      <c r="W72" s="30"/>
      <c r="X72" s="30"/>
      <c r="Y72" s="30"/>
      <c r="Z72" s="30"/>
    </row>
    <row r="73" customFormat="false" ht="15.75" hidden="false" customHeight="true" outlineLevel="0" collapsed="false">
      <c r="A73" s="98"/>
      <c r="B73" s="98"/>
      <c r="C73" s="98"/>
      <c r="D73" s="98"/>
      <c r="E73" s="30"/>
      <c r="F73" s="30"/>
      <c r="G73" s="30"/>
      <c r="H73" s="30"/>
      <c r="I73" s="30"/>
      <c r="J73" s="30"/>
      <c r="K73" s="30"/>
      <c r="L73" s="30"/>
      <c r="M73" s="30"/>
      <c r="N73" s="30"/>
      <c r="O73" s="30"/>
      <c r="P73" s="30"/>
      <c r="Q73" s="30"/>
      <c r="R73" s="30"/>
      <c r="S73" s="30"/>
      <c r="T73" s="30"/>
      <c r="U73" s="30"/>
      <c r="V73" s="30"/>
      <c r="W73" s="30"/>
      <c r="X73" s="30"/>
      <c r="Y73" s="30"/>
      <c r="Z73" s="30"/>
    </row>
    <row r="74" customFormat="false" ht="15.75" hidden="false" customHeight="true" outlineLevel="0" collapsed="false">
      <c r="A74" s="66" t="s">
        <v>158</v>
      </c>
      <c r="B74" s="66"/>
      <c r="C74" s="66"/>
      <c r="D74" s="66"/>
      <c r="E74" s="30"/>
      <c r="F74" s="30"/>
      <c r="G74" s="30"/>
      <c r="H74" s="30"/>
      <c r="I74" s="30"/>
      <c r="J74" s="30"/>
      <c r="K74" s="30"/>
      <c r="L74" s="30"/>
      <c r="M74" s="30"/>
      <c r="N74" s="30"/>
      <c r="O74" s="30"/>
      <c r="P74" s="30"/>
      <c r="Q74" s="30"/>
      <c r="R74" s="30"/>
      <c r="S74" s="30"/>
      <c r="T74" s="30"/>
      <c r="U74" s="30"/>
      <c r="V74" s="30"/>
      <c r="W74" s="30"/>
      <c r="X74" s="30"/>
      <c r="Y74" s="30"/>
      <c r="Z74" s="30"/>
    </row>
    <row r="75" customFormat="false" ht="15.75" hidden="false" customHeight="true" outlineLevel="0" collapsed="false">
      <c r="A75" s="45" t="n">
        <v>2</v>
      </c>
      <c r="B75" s="50" t="s">
        <v>159</v>
      </c>
      <c r="C75" s="50"/>
      <c r="D75" s="45" t="s">
        <v>97</v>
      </c>
      <c r="E75" s="30"/>
      <c r="F75" s="30"/>
      <c r="G75" s="30"/>
      <c r="H75" s="30"/>
      <c r="I75" s="30"/>
      <c r="J75" s="30"/>
      <c r="K75" s="30"/>
      <c r="L75" s="30"/>
      <c r="M75" s="30"/>
      <c r="N75" s="30"/>
      <c r="O75" s="30"/>
      <c r="P75" s="30"/>
      <c r="Q75" s="30"/>
      <c r="R75" s="30"/>
      <c r="S75" s="30"/>
      <c r="T75" s="30"/>
      <c r="U75" s="30"/>
      <c r="V75" s="30"/>
      <c r="W75" s="30"/>
      <c r="X75" s="30"/>
      <c r="Y75" s="30"/>
      <c r="Z75" s="30"/>
    </row>
    <row r="76" customFormat="false" ht="15.75" hidden="false" customHeight="true" outlineLevel="0" collapsed="false">
      <c r="A76" s="52" t="s">
        <v>114</v>
      </c>
      <c r="B76" s="32" t="s">
        <v>115</v>
      </c>
      <c r="C76" s="32"/>
      <c r="D76" s="54" t="n">
        <f aca="false">D43</f>
        <v>667.69</v>
      </c>
      <c r="E76" s="30"/>
      <c r="F76" s="30"/>
      <c r="G76" s="30"/>
      <c r="H76" s="30"/>
      <c r="I76" s="30"/>
      <c r="J76" s="30"/>
      <c r="K76" s="30"/>
      <c r="L76" s="30"/>
      <c r="M76" s="30"/>
      <c r="N76" s="30"/>
      <c r="O76" s="30"/>
      <c r="P76" s="30"/>
      <c r="Q76" s="30"/>
      <c r="R76" s="30"/>
      <c r="S76" s="30"/>
      <c r="T76" s="30"/>
      <c r="U76" s="30"/>
      <c r="V76" s="30"/>
      <c r="W76" s="30"/>
      <c r="X76" s="30"/>
      <c r="Y76" s="30"/>
      <c r="Z76" s="30"/>
    </row>
    <row r="77" customFormat="false" ht="15.75" hidden="false" customHeight="true" outlineLevel="0" collapsed="false">
      <c r="A77" s="52" t="s">
        <v>125</v>
      </c>
      <c r="B77" s="32" t="s">
        <v>160</v>
      </c>
      <c r="C77" s="32"/>
      <c r="D77" s="54" t="n">
        <f aca="false">D58</f>
        <v>1702.62</v>
      </c>
      <c r="E77" s="30"/>
      <c r="F77" s="30"/>
      <c r="G77" s="30"/>
      <c r="H77" s="30"/>
      <c r="I77" s="30"/>
      <c r="J77" s="30"/>
      <c r="K77" s="30"/>
      <c r="L77" s="30"/>
      <c r="M77" s="30"/>
      <c r="N77" s="30"/>
      <c r="O77" s="30"/>
      <c r="P77" s="30"/>
      <c r="Q77" s="30"/>
      <c r="R77" s="30"/>
      <c r="S77" s="30"/>
      <c r="T77" s="30"/>
      <c r="U77" s="30"/>
      <c r="V77" s="30"/>
      <c r="W77" s="30"/>
      <c r="X77" s="30"/>
      <c r="Y77" s="30"/>
      <c r="Z77" s="30"/>
    </row>
    <row r="78" customFormat="false" ht="15.75" hidden="false" customHeight="true" outlineLevel="0" collapsed="false">
      <c r="A78" s="52" t="s">
        <v>142</v>
      </c>
      <c r="B78" s="32" t="s">
        <v>143</v>
      </c>
      <c r="C78" s="32"/>
      <c r="D78" s="54" t="n">
        <f aca="false">D67</f>
        <v>408.56</v>
      </c>
      <c r="E78" s="30"/>
      <c r="F78" s="30"/>
      <c r="G78" s="30"/>
      <c r="H78" s="30"/>
      <c r="I78" s="30"/>
      <c r="J78" s="30"/>
      <c r="K78" s="30"/>
      <c r="L78" s="30"/>
      <c r="M78" s="30"/>
      <c r="N78" s="30"/>
      <c r="O78" s="30"/>
      <c r="P78" s="30"/>
      <c r="Q78" s="30"/>
      <c r="R78" s="30"/>
      <c r="S78" s="30"/>
      <c r="T78" s="30"/>
      <c r="U78" s="30"/>
      <c r="V78" s="30"/>
      <c r="W78" s="30"/>
      <c r="X78" s="30"/>
      <c r="Y78" s="30"/>
      <c r="Z78" s="30"/>
    </row>
    <row r="79" customFormat="false" ht="15.75" hidden="false" customHeight="true" outlineLevel="0" collapsed="false">
      <c r="A79" s="52" t="s">
        <v>152</v>
      </c>
      <c r="B79" s="32" t="s">
        <v>153</v>
      </c>
      <c r="C79" s="32"/>
      <c r="D79" s="54" t="n">
        <f aca="false">D72</f>
        <v>220.247867746498</v>
      </c>
      <c r="E79" s="30"/>
      <c r="F79" s="30"/>
      <c r="G79" s="30"/>
      <c r="H79" s="30"/>
      <c r="I79" s="30"/>
      <c r="J79" s="30"/>
      <c r="K79" s="30"/>
      <c r="L79" s="30"/>
      <c r="M79" s="30"/>
      <c r="N79" s="30"/>
      <c r="O79" s="30"/>
      <c r="P79" s="30"/>
      <c r="Q79" s="30"/>
      <c r="R79" s="30"/>
      <c r="S79" s="30"/>
      <c r="T79" s="30"/>
      <c r="U79" s="30"/>
      <c r="V79" s="30"/>
      <c r="W79" s="30"/>
      <c r="X79" s="30"/>
      <c r="Y79" s="30"/>
      <c r="Z79" s="30"/>
    </row>
    <row r="80" customFormat="false" ht="15.75" hidden="false" customHeight="true" outlineLevel="0" collapsed="false">
      <c r="A80" s="50" t="s">
        <v>161</v>
      </c>
      <c r="B80" s="50"/>
      <c r="C80" s="50"/>
      <c r="D80" s="61" t="n">
        <f aca="false">TRUNC(SUM(D76:D79),2)</f>
        <v>2999.11</v>
      </c>
      <c r="E80" s="30"/>
      <c r="F80" s="30"/>
      <c r="G80" s="30"/>
      <c r="H80" s="30"/>
      <c r="I80" s="30"/>
      <c r="J80" s="30"/>
      <c r="K80" s="30"/>
      <c r="L80" s="30"/>
      <c r="M80" s="30"/>
      <c r="N80" s="30"/>
      <c r="O80" s="30"/>
      <c r="P80" s="30"/>
      <c r="Q80" s="30"/>
      <c r="R80" s="30"/>
      <c r="S80" s="30"/>
      <c r="T80" s="30"/>
      <c r="U80" s="30"/>
      <c r="V80" s="30"/>
      <c r="W80" s="30"/>
      <c r="X80" s="30"/>
      <c r="Y80" s="30"/>
      <c r="Z80" s="30"/>
    </row>
    <row r="81" customFormat="false" ht="15.75" hidden="false" customHeight="true" outlineLevel="0" collapsed="false">
      <c r="A81" s="99"/>
      <c r="B81" s="99"/>
      <c r="C81" s="99"/>
      <c r="D81" s="99"/>
      <c r="E81" s="30"/>
      <c r="F81" s="30"/>
      <c r="G81" s="30"/>
      <c r="H81" s="30"/>
      <c r="I81" s="30"/>
      <c r="J81" s="30"/>
      <c r="K81" s="30"/>
      <c r="L81" s="30"/>
      <c r="M81" s="30"/>
      <c r="N81" s="30"/>
      <c r="O81" s="30"/>
      <c r="P81" s="30"/>
      <c r="Q81" s="30"/>
      <c r="R81" s="30"/>
      <c r="S81" s="30"/>
      <c r="T81" s="30"/>
      <c r="U81" s="30"/>
      <c r="V81" s="30"/>
      <c r="W81" s="30"/>
      <c r="X81" s="30"/>
      <c r="Y81" s="30"/>
      <c r="Z81" s="30"/>
    </row>
    <row r="82" customFormat="false" ht="15.75" hidden="false" customHeight="true" outlineLevel="0" collapsed="false">
      <c r="A82" s="45" t="n">
        <v>3</v>
      </c>
      <c r="B82" s="50" t="s">
        <v>162</v>
      </c>
      <c r="C82" s="45" t="s">
        <v>96</v>
      </c>
      <c r="D82" s="45" t="s">
        <v>97</v>
      </c>
      <c r="E82" s="30"/>
      <c r="F82" s="30"/>
      <c r="G82" s="30"/>
      <c r="H82" s="30"/>
      <c r="I82" s="30"/>
      <c r="J82" s="30"/>
      <c r="K82" s="30"/>
      <c r="L82" s="30"/>
      <c r="M82" s="30"/>
      <c r="N82" s="30"/>
      <c r="O82" s="30"/>
      <c r="P82" s="30"/>
      <c r="Q82" s="30"/>
      <c r="R82" s="30"/>
      <c r="S82" s="30"/>
      <c r="T82" s="30"/>
      <c r="U82" s="30"/>
      <c r="V82" s="30"/>
      <c r="W82" s="30"/>
      <c r="X82" s="30"/>
      <c r="Y82" s="30"/>
      <c r="Z82" s="30"/>
    </row>
    <row r="83" customFormat="false" ht="15.75" hidden="false" customHeight="true" outlineLevel="0" collapsed="false">
      <c r="A83" s="52" t="s">
        <v>73</v>
      </c>
      <c r="B83" s="32" t="s">
        <v>163</v>
      </c>
      <c r="C83" s="57" t="n">
        <f aca="false">((1+12.1%+8.33%)/12)*5%</f>
        <v>0.00501791666666667</v>
      </c>
      <c r="D83" s="54" t="n">
        <f aca="false">$D$33*C83</f>
        <v>20.9403182208333</v>
      </c>
      <c r="E83" s="30" t="s">
        <v>164</v>
      </c>
      <c r="F83" s="30"/>
      <c r="G83" s="30"/>
      <c r="H83" s="30"/>
      <c r="I83" s="30"/>
      <c r="J83" s="30"/>
      <c r="K83" s="30"/>
      <c r="L83" s="30"/>
      <c r="M83" s="30"/>
      <c r="N83" s="30"/>
      <c r="O83" s="30"/>
      <c r="P83" s="30"/>
      <c r="Q83" s="30"/>
      <c r="R83" s="30"/>
      <c r="S83" s="30"/>
      <c r="T83" s="30"/>
      <c r="U83" s="30"/>
      <c r="V83" s="30"/>
      <c r="W83" s="30"/>
      <c r="X83" s="30"/>
      <c r="Y83" s="30"/>
      <c r="Z83" s="30"/>
    </row>
    <row r="84" customFormat="false" ht="15.75" hidden="false" customHeight="true" outlineLevel="0" collapsed="false">
      <c r="A84" s="52" t="s">
        <v>75</v>
      </c>
      <c r="B84" s="32" t="s">
        <v>165</v>
      </c>
      <c r="C84" s="57" t="n">
        <f aca="false">8%*C83</f>
        <v>0.000401433333333333</v>
      </c>
      <c r="D84" s="54" t="n">
        <f aca="false">$D$33*C84</f>
        <v>1.67522545766667</v>
      </c>
      <c r="E84" s="30" t="s">
        <v>166</v>
      </c>
      <c r="F84" s="30"/>
      <c r="G84" s="30"/>
      <c r="H84" s="30"/>
      <c r="I84" s="30"/>
      <c r="J84" s="30"/>
      <c r="K84" s="30"/>
      <c r="L84" s="30"/>
      <c r="M84" s="30"/>
      <c r="N84" s="30"/>
      <c r="O84" s="30"/>
      <c r="P84" s="30"/>
      <c r="Q84" s="30"/>
      <c r="R84" s="30"/>
      <c r="S84" s="30"/>
      <c r="T84" s="30"/>
      <c r="U84" s="30"/>
      <c r="V84" s="30"/>
      <c r="W84" s="30"/>
      <c r="X84" s="30"/>
      <c r="Y84" s="30"/>
      <c r="Z84" s="30"/>
    </row>
    <row r="85" customFormat="false" ht="15.75" hidden="false" customHeight="true" outlineLevel="0" collapsed="false">
      <c r="A85" s="52" t="s">
        <v>78</v>
      </c>
      <c r="B85" s="32" t="s">
        <v>167</v>
      </c>
      <c r="C85" s="57" t="n">
        <f aca="false">40%*C84</f>
        <v>0.000160573333333333</v>
      </c>
      <c r="D85" s="54" t="n">
        <f aca="false">$D$33*C85</f>
        <v>0.670090183066667</v>
      </c>
      <c r="E85" s="30" t="s">
        <v>168</v>
      </c>
      <c r="F85" s="79"/>
      <c r="G85" s="30"/>
      <c r="H85" s="30"/>
      <c r="I85" s="30"/>
      <c r="J85" s="30"/>
      <c r="K85" s="30"/>
      <c r="L85" s="30"/>
      <c r="M85" s="30"/>
      <c r="N85" s="30"/>
      <c r="O85" s="30"/>
      <c r="P85" s="30"/>
      <c r="Q85" s="30"/>
      <c r="R85" s="30"/>
      <c r="S85" s="30"/>
      <c r="T85" s="30"/>
      <c r="U85" s="30"/>
      <c r="V85" s="30"/>
      <c r="W85" s="30"/>
      <c r="X85" s="30"/>
      <c r="Y85" s="30"/>
      <c r="Z85" s="30"/>
    </row>
    <row r="86" customFormat="false" ht="15.75" hidden="false" customHeight="true" outlineLevel="0" collapsed="false">
      <c r="A86" s="52" t="s">
        <v>80</v>
      </c>
      <c r="B86" s="32" t="s">
        <v>169</v>
      </c>
      <c r="C86" s="57" t="n">
        <f aca="false">(7/360)</f>
        <v>0.0194444444444444</v>
      </c>
      <c r="D86" s="54" t="n">
        <f aca="false">$D$33*C86</f>
        <v>81.1438055555556</v>
      </c>
      <c r="E86" s="30" t="s">
        <v>170</v>
      </c>
      <c r="F86" s="30"/>
      <c r="G86" s="30"/>
      <c r="H86" s="30"/>
      <c r="I86" s="30"/>
      <c r="J86" s="30"/>
      <c r="K86" s="30"/>
      <c r="L86" s="30"/>
      <c r="M86" s="30"/>
      <c r="N86" s="30"/>
      <c r="O86" s="30"/>
      <c r="P86" s="30"/>
      <c r="Q86" s="30"/>
      <c r="R86" s="30"/>
      <c r="S86" s="30"/>
      <c r="T86" s="30"/>
      <c r="U86" s="30"/>
      <c r="V86" s="30"/>
      <c r="W86" s="30"/>
      <c r="X86" s="30"/>
      <c r="Y86" s="30"/>
      <c r="Z86" s="30"/>
    </row>
    <row r="87" customFormat="false" ht="15.75" hidden="false" customHeight="true" outlineLevel="0" collapsed="false">
      <c r="A87" s="52" t="s">
        <v>106</v>
      </c>
      <c r="B87" s="101" t="s">
        <v>171</v>
      </c>
      <c r="C87" s="57" t="n">
        <f aca="false">C86*C58</f>
        <v>0.00793333333333334</v>
      </c>
      <c r="D87" s="54" t="n">
        <f aca="false">$D$33*C87</f>
        <v>33.1066726666667</v>
      </c>
      <c r="E87" s="30" t="s">
        <v>172</v>
      </c>
      <c r="F87" s="102"/>
      <c r="G87" s="30"/>
      <c r="H87" s="30"/>
      <c r="I87" s="30"/>
      <c r="J87" s="30"/>
      <c r="K87" s="30"/>
      <c r="L87" s="30"/>
      <c r="M87" s="30"/>
      <c r="N87" s="30"/>
      <c r="O87" s="30"/>
      <c r="P87" s="30"/>
      <c r="Q87" s="30"/>
      <c r="R87" s="30"/>
      <c r="S87" s="30"/>
      <c r="T87" s="30"/>
      <c r="U87" s="30"/>
      <c r="V87" s="30"/>
      <c r="W87" s="30"/>
      <c r="X87" s="30"/>
      <c r="Y87" s="30"/>
      <c r="Z87" s="30"/>
    </row>
    <row r="88" customFormat="false" ht="15.75" hidden="false" customHeight="true" outlineLevel="0" collapsed="false">
      <c r="A88" s="52" t="s">
        <v>109</v>
      </c>
      <c r="B88" s="60" t="s">
        <v>173</v>
      </c>
      <c r="C88" s="57" t="n">
        <f aca="false">4%-C85</f>
        <v>0.0398394266666667</v>
      </c>
      <c r="D88" s="54" t="n">
        <f aca="false">$D$33*C88</f>
        <v>166.254309816933</v>
      </c>
      <c r="E88" s="30" t="s">
        <v>174</v>
      </c>
      <c r="F88" s="79"/>
      <c r="G88" s="30"/>
      <c r="H88" s="30"/>
      <c r="I88" s="30"/>
      <c r="J88" s="30"/>
      <c r="K88" s="30"/>
      <c r="L88" s="30"/>
      <c r="M88" s="30"/>
      <c r="N88" s="30"/>
      <c r="O88" s="30"/>
      <c r="P88" s="30"/>
      <c r="Q88" s="30"/>
      <c r="R88" s="30"/>
      <c r="S88" s="30"/>
      <c r="T88" s="30"/>
      <c r="U88" s="30"/>
      <c r="V88" s="30"/>
      <c r="W88" s="30"/>
      <c r="X88" s="30"/>
      <c r="Y88" s="30"/>
      <c r="Z88" s="30"/>
    </row>
    <row r="89" customFormat="false" ht="15.75" hidden="false" customHeight="true" outlineLevel="0" collapsed="false">
      <c r="A89" s="50" t="s">
        <v>47</v>
      </c>
      <c r="B89" s="50"/>
      <c r="C89" s="50"/>
      <c r="D89" s="61" t="n">
        <f aca="false">TRUNC(SUM(D83:D88),2)</f>
        <v>303.79</v>
      </c>
      <c r="E89" s="30"/>
      <c r="F89" s="30"/>
      <c r="G89" s="30"/>
      <c r="H89" s="30"/>
      <c r="I89" s="30"/>
      <c r="J89" s="30"/>
      <c r="K89" s="30"/>
      <c r="L89" s="30"/>
      <c r="M89" s="30"/>
      <c r="N89" s="30"/>
      <c r="O89" s="30"/>
      <c r="P89" s="30"/>
      <c r="Q89" s="30"/>
      <c r="R89" s="30"/>
      <c r="S89" s="30"/>
      <c r="T89" s="30"/>
      <c r="U89" s="30"/>
      <c r="V89" s="30"/>
      <c r="W89" s="30"/>
      <c r="X89" s="30"/>
      <c r="Y89" s="30"/>
      <c r="Z89" s="30"/>
    </row>
    <row r="90" customFormat="false" ht="15.75" hidden="false" customHeight="true" outlineLevel="0" collapsed="false">
      <c r="A90" s="63" t="s">
        <v>175</v>
      </c>
      <c r="B90" s="63"/>
      <c r="C90" s="63"/>
      <c r="D90" s="63"/>
      <c r="E90" s="30"/>
      <c r="F90" s="30"/>
      <c r="G90" s="30"/>
      <c r="H90" s="30"/>
      <c r="I90" s="30"/>
      <c r="J90" s="30"/>
      <c r="K90" s="30"/>
      <c r="L90" s="30"/>
      <c r="M90" s="30"/>
      <c r="N90" s="30"/>
      <c r="O90" s="30"/>
      <c r="P90" s="30"/>
      <c r="Q90" s="30"/>
      <c r="R90" s="30"/>
      <c r="S90" s="30"/>
      <c r="T90" s="30"/>
      <c r="U90" s="30"/>
      <c r="V90" s="30"/>
      <c r="W90" s="30"/>
      <c r="X90" s="30"/>
      <c r="Y90" s="30"/>
      <c r="Z90" s="30"/>
    </row>
    <row r="91" customFormat="false" ht="15.75" hidden="false" customHeight="true" outlineLevel="0" collapsed="false">
      <c r="A91" s="37"/>
      <c r="B91" s="37"/>
      <c r="C91" s="37"/>
      <c r="D91" s="37"/>
      <c r="E91" s="30"/>
      <c r="F91" s="30"/>
      <c r="G91" s="30"/>
      <c r="H91" s="30"/>
      <c r="I91" s="30"/>
      <c r="J91" s="30"/>
      <c r="K91" s="30"/>
      <c r="L91" s="30"/>
      <c r="M91" s="30"/>
      <c r="N91" s="30"/>
      <c r="O91" s="30"/>
      <c r="P91" s="30"/>
      <c r="Q91" s="30"/>
      <c r="R91" s="30"/>
      <c r="S91" s="30"/>
      <c r="T91" s="30"/>
      <c r="U91" s="30"/>
      <c r="V91" s="30"/>
      <c r="W91" s="30"/>
      <c r="X91" s="30"/>
      <c r="Y91" s="30"/>
      <c r="Z91" s="30"/>
    </row>
    <row r="92" customFormat="false" ht="15.75" hidden="false" customHeight="true" outlineLevel="0" collapsed="false">
      <c r="A92" s="66" t="s">
        <v>176</v>
      </c>
      <c r="B92" s="66"/>
      <c r="C92" s="66"/>
      <c r="D92" s="66"/>
      <c r="E92" s="30"/>
      <c r="F92" s="30"/>
      <c r="G92" s="30"/>
      <c r="H92" s="30"/>
      <c r="I92" s="30"/>
      <c r="J92" s="30"/>
      <c r="K92" s="30"/>
      <c r="L92" s="30"/>
      <c r="M92" s="30"/>
      <c r="N92" s="30"/>
      <c r="O92" s="30"/>
      <c r="P92" s="30"/>
      <c r="Q92" s="30"/>
      <c r="R92" s="30"/>
      <c r="S92" s="30"/>
      <c r="T92" s="30"/>
      <c r="U92" s="30"/>
      <c r="V92" s="30"/>
      <c r="W92" s="30"/>
      <c r="X92" s="30"/>
      <c r="Y92" s="30"/>
      <c r="Z92" s="30"/>
    </row>
    <row r="93" customFormat="false" ht="15.75" hidden="false" customHeight="true" outlineLevel="0" collapsed="false">
      <c r="A93" s="45" t="s">
        <v>177</v>
      </c>
      <c r="B93" s="50" t="s">
        <v>178</v>
      </c>
      <c r="C93" s="45" t="s">
        <v>96</v>
      </c>
      <c r="D93" s="45" t="s">
        <v>97</v>
      </c>
      <c r="E93" s="30"/>
      <c r="F93" s="30"/>
      <c r="G93" s="30"/>
      <c r="H93" s="30"/>
      <c r="I93" s="30"/>
      <c r="J93" s="30"/>
      <c r="K93" s="30"/>
      <c r="L93" s="30"/>
      <c r="M93" s="30"/>
      <c r="N93" s="30"/>
      <c r="O93" s="30"/>
      <c r="P93" s="30"/>
      <c r="Q93" s="30"/>
      <c r="R93" s="30"/>
      <c r="S93" s="30"/>
      <c r="T93" s="30"/>
      <c r="U93" s="30"/>
      <c r="V93" s="30"/>
      <c r="W93" s="30"/>
      <c r="X93" s="30"/>
      <c r="Y93" s="30"/>
      <c r="Z93" s="30"/>
    </row>
    <row r="94" customFormat="false" ht="15.75" hidden="false" customHeight="true" outlineLevel="0" collapsed="false">
      <c r="A94" s="52" t="s">
        <v>73</v>
      </c>
      <c r="B94" s="32" t="s">
        <v>179</v>
      </c>
      <c r="C94" s="57" t="n">
        <v>0</v>
      </c>
      <c r="D94" s="54" t="n">
        <f aca="false">$D$33*C94</f>
        <v>0</v>
      </c>
      <c r="E94" s="30" t="s">
        <v>180</v>
      </c>
      <c r="F94" s="30"/>
      <c r="G94" s="30"/>
      <c r="H94" s="30"/>
      <c r="I94" s="30"/>
      <c r="J94" s="30"/>
      <c r="K94" s="30"/>
      <c r="L94" s="30"/>
      <c r="M94" s="30"/>
      <c r="N94" s="30"/>
      <c r="O94" s="30"/>
      <c r="P94" s="30"/>
      <c r="Q94" s="30"/>
      <c r="R94" s="30"/>
      <c r="S94" s="30"/>
      <c r="T94" s="30"/>
      <c r="U94" s="30"/>
      <c r="V94" s="30"/>
      <c r="W94" s="30"/>
      <c r="X94" s="30"/>
      <c r="Y94" s="30"/>
      <c r="Z94" s="30"/>
    </row>
    <row r="95" customFormat="false" ht="15.75" hidden="false" customHeight="true" outlineLevel="0" collapsed="false">
      <c r="A95" s="52" t="s">
        <v>75</v>
      </c>
      <c r="B95" s="32" t="s">
        <v>181</v>
      </c>
      <c r="C95" s="57" t="n">
        <f aca="false">2.96/360</f>
        <v>0.00822222222222222</v>
      </c>
      <c r="D95" s="54" t="n">
        <f aca="false">$D$33*C95</f>
        <v>34.3122377777778</v>
      </c>
      <c r="E95" s="30" t="s">
        <v>182</v>
      </c>
      <c r="F95" s="30"/>
      <c r="G95" s="30"/>
      <c r="H95" s="30"/>
      <c r="I95" s="30"/>
      <c r="J95" s="30"/>
      <c r="K95" s="30"/>
      <c r="L95" s="30"/>
      <c r="M95" s="30"/>
      <c r="N95" s="30"/>
      <c r="O95" s="30"/>
      <c r="P95" s="30"/>
      <c r="Q95" s="30"/>
      <c r="R95" s="30"/>
      <c r="S95" s="30"/>
      <c r="T95" s="30"/>
      <c r="U95" s="30"/>
      <c r="V95" s="30"/>
      <c r="W95" s="30"/>
      <c r="X95" s="30"/>
      <c r="Y95" s="30"/>
      <c r="Z95" s="30"/>
    </row>
    <row r="96" customFormat="false" ht="15.75" hidden="false" customHeight="true" outlineLevel="0" collapsed="false">
      <c r="A96" s="52" t="s">
        <v>78</v>
      </c>
      <c r="B96" s="32" t="s">
        <v>183</v>
      </c>
      <c r="C96" s="100" t="n">
        <f aca="false">((20/30)/12)*1.57%*15.4%</f>
        <v>0.000134322222222222</v>
      </c>
      <c r="D96" s="54" t="n">
        <f aca="false">$D$33*C96</f>
        <v>0.560541408777778</v>
      </c>
      <c r="E96" s="30" t="s">
        <v>184</v>
      </c>
      <c r="F96" s="30"/>
      <c r="G96" s="30"/>
      <c r="H96" s="30"/>
      <c r="I96" s="30"/>
      <c r="J96" s="30"/>
      <c r="K96" s="30"/>
      <c r="L96" s="30"/>
      <c r="M96" s="30"/>
      <c r="N96" s="30"/>
      <c r="O96" s="30"/>
      <c r="P96" s="30"/>
      <c r="Q96" s="30"/>
      <c r="R96" s="30"/>
      <c r="S96" s="30"/>
      <c r="T96" s="30"/>
      <c r="U96" s="30"/>
      <c r="V96" s="30"/>
      <c r="W96" s="30"/>
      <c r="X96" s="30"/>
      <c r="Y96" s="30"/>
      <c r="Z96" s="30"/>
    </row>
    <row r="97" customFormat="false" ht="15.75" hidden="false" customHeight="true" outlineLevel="0" collapsed="false">
      <c r="A97" s="52" t="s">
        <v>80</v>
      </c>
      <c r="B97" s="32" t="s">
        <v>185</v>
      </c>
      <c r="C97" s="57" t="n">
        <f aca="false">(0.91/30)/12</f>
        <v>0.00252777777777778</v>
      </c>
      <c r="D97" s="54" t="n">
        <f aca="false">$D$33*C97</f>
        <v>10.5486947222222</v>
      </c>
      <c r="E97" s="30" t="s">
        <v>186</v>
      </c>
      <c r="F97" s="30"/>
      <c r="G97" s="30"/>
      <c r="H97" s="30"/>
      <c r="I97" s="30"/>
      <c r="J97" s="30"/>
      <c r="K97" s="30"/>
      <c r="L97" s="30"/>
      <c r="M97" s="30"/>
      <c r="N97" s="30"/>
      <c r="O97" s="30"/>
      <c r="P97" s="30"/>
      <c r="Q97" s="30"/>
      <c r="R97" s="30"/>
      <c r="S97" s="30"/>
      <c r="T97" s="30"/>
      <c r="U97" s="30"/>
      <c r="V97" s="30"/>
      <c r="W97" s="30"/>
      <c r="X97" s="30"/>
      <c r="Y97" s="30"/>
      <c r="Z97" s="30"/>
    </row>
    <row r="98" customFormat="false" ht="15.75" hidden="false" customHeight="true" outlineLevel="0" collapsed="false">
      <c r="A98" s="52" t="s">
        <v>106</v>
      </c>
      <c r="B98" s="32" t="s">
        <v>187</v>
      </c>
      <c r="C98" s="57" t="n">
        <f aca="false">((108/30)/12)*1.57%*84.6%*36.8%</f>
        <v>0.00146635488</v>
      </c>
      <c r="D98" s="54" t="n">
        <f aca="false">$D$33*C98</f>
        <v>6.1192602132768</v>
      </c>
      <c r="E98" s="30" t="s">
        <v>250</v>
      </c>
      <c r="F98" s="30"/>
      <c r="G98" s="30"/>
      <c r="H98" s="30"/>
      <c r="I98" s="30"/>
      <c r="J98" s="30"/>
      <c r="K98" s="30"/>
      <c r="L98" s="30"/>
      <c r="M98" s="30"/>
      <c r="N98" s="30"/>
      <c r="O98" s="30"/>
      <c r="P98" s="30"/>
      <c r="Q98" s="30"/>
      <c r="R98" s="30"/>
      <c r="S98" s="30"/>
      <c r="T98" s="30"/>
      <c r="U98" s="30"/>
      <c r="V98" s="30"/>
      <c r="W98" s="30"/>
      <c r="X98" s="30"/>
      <c r="Y98" s="30"/>
      <c r="Z98" s="30"/>
    </row>
    <row r="99" customFormat="false" ht="15.75" hidden="false" customHeight="true" outlineLevel="0" collapsed="false">
      <c r="A99" s="52" t="s">
        <v>109</v>
      </c>
      <c r="B99" s="60" t="s">
        <v>189</v>
      </c>
      <c r="C99" s="57"/>
      <c r="D99" s="54" t="n">
        <f aca="false">$D$33*C99</f>
        <v>0</v>
      </c>
      <c r="E99" s="97"/>
      <c r="F99" s="30"/>
      <c r="G99" s="30"/>
      <c r="H99" s="30"/>
      <c r="I99" s="30"/>
      <c r="J99" s="30"/>
      <c r="K99" s="30"/>
      <c r="L99" s="30"/>
      <c r="M99" s="30"/>
      <c r="N99" s="30"/>
      <c r="O99" s="30"/>
      <c r="P99" s="30"/>
      <c r="Q99" s="30"/>
      <c r="R99" s="30"/>
      <c r="S99" s="30"/>
      <c r="T99" s="30"/>
      <c r="U99" s="30"/>
      <c r="V99" s="30"/>
      <c r="W99" s="30"/>
      <c r="X99" s="30"/>
      <c r="Y99" s="30"/>
      <c r="Z99" s="30"/>
    </row>
    <row r="100" customFormat="false" ht="15.75" hidden="false" customHeight="true" outlineLevel="0" collapsed="false">
      <c r="A100" s="74" t="s">
        <v>119</v>
      </c>
      <c r="B100" s="74"/>
      <c r="C100" s="106"/>
      <c r="D100" s="107" t="n">
        <f aca="false">TRUNC(SUM(D94:D99),2)</f>
        <v>51.54</v>
      </c>
      <c r="E100" s="30"/>
      <c r="F100" s="30"/>
      <c r="G100" s="30"/>
      <c r="H100" s="30"/>
      <c r="I100" s="30"/>
      <c r="J100" s="30"/>
      <c r="K100" s="30"/>
      <c r="L100" s="30"/>
      <c r="M100" s="30"/>
      <c r="N100" s="30"/>
      <c r="O100" s="30"/>
      <c r="P100" s="30"/>
      <c r="Q100" s="30"/>
      <c r="R100" s="30"/>
      <c r="S100" s="30"/>
      <c r="T100" s="30"/>
      <c r="U100" s="30"/>
      <c r="V100" s="30"/>
      <c r="W100" s="30"/>
      <c r="X100" s="30"/>
      <c r="Y100" s="30"/>
      <c r="Z100" s="30"/>
    </row>
    <row r="101" customFormat="false" ht="15.75" hidden="false" customHeight="true" outlineLevel="0" collapsed="false">
      <c r="A101" s="52" t="s">
        <v>133</v>
      </c>
      <c r="B101" s="56" t="s">
        <v>190</v>
      </c>
      <c r="C101" s="57"/>
      <c r="D101" s="108" t="n">
        <f aca="false">D100*C101</f>
        <v>0</v>
      </c>
      <c r="E101" s="30"/>
      <c r="F101" s="30"/>
      <c r="G101" s="30"/>
      <c r="H101" s="30"/>
      <c r="I101" s="30"/>
      <c r="J101" s="30"/>
      <c r="K101" s="30"/>
      <c r="L101" s="30"/>
      <c r="M101" s="30"/>
      <c r="N101" s="30"/>
      <c r="O101" s="30"/>
      <c r="P101" s="30"/>
      <c r="Q101" s="30"/>
      <c r="R101" s="30"/>
      <c r="S101" s="30"/>
      <c r="T101" s="30"/>
      <c r="U101" s="30"/>
      <c r="V101" s="30"/>
      <c r="W101" s="30"/>
      <c r="X101" s="30"/>
      <c r="Y101" s="30"/>
      <c r="Z101" s="30"/>
    </row>
    <row r="102" customFormat="false" ht="27.75" hidden="false" customHeight="true" outlineLevel="0" collapsed="false">
      <c r="A102" s="50" t="s">
        <v>47</v>
      </c>
      <c r="B102" s="50"/>
      <c r="C102" s="50"/>
      <c r="D102" s="61" t="n">
        <f aca="false">TRUNC(SUM(D100:D101),2)</f>
        <v>51.54</v>
      </c>
      <c r="E102" s="30"/>
      <c r="F102" s="30"/>
      <c r="G102" s="30"/>
      <c r="H102" s="30"/>
      <c r="I102" s="30"/>
      <c r="J102" s="30"/>
      <c r="K102" s="30"/>
      <c r="L102" s="30"/>
      <c r="M102" s="30"/>
      <c r="N102" s="30"/>
      <c r="O102" s="30"/>
      <c r="P102" s="30"/>
      <c r="Q102" s="30"/>
      <c r="R102" s="30"/>
      <c r="S102" s="30"/>
      <c r="T102" s="30"/>
      <c r="U102" s="30"/>
      <c r="V102" s="30"/>
      <c r="W102" s="30"/>
      <c r="X102" s="30"/>
      <c r="Y102" s="30"/>
      <c r="Z102" s="30"/>
    </row>
    <row r="103" customFormat="false" ht="26.25" hidden="false" customHeight="true" outlineLevel="0" collapsed="false">
      <c r="A103" s="109" t="s">
        <v>191</v>
      </c>
      <c r="B103" s="109"/>
      <c r="C103" s="109"/>
      <c r="D103" s="109"/>
      <c r="E103" s="30"/>
      <c r="F103" s="30"/>
      <c r="G103" s="30"/>
      <c r="H103" s="30"/>
      <c r="I103" s="30"/>
      <c r="J103" s="30"/>
      <c r="K103" s="30"/>
      <c r="L103" s="30"/>
      <c r="M103" s="30"/>
      <c r="N103" s="30"/>
      <c r="O103" s="30"/>
      <c r="P103" s="30"/>
      <c r="Q103" s="30"/>
      <c r="R103" s="30"/>
      <c r="S103" s="30"/>
      <c r="T103" s="30"/>
      <c r="U103" s="30"/>
      <c r="V103" s="30"/>
      <c r="W103" s="30"/>
      <c r="X103" s="30"/>
      <c r="Y103" s="30"/>
      <c r="Z103" s="30"/>
    </row>
    <row r="104" customFormat="false" ht="15.75" hidden="false" customHeight="true" outlineLevel="0" collapsed="false">
      <c r="A104" s="67"/>
      <c r="B104" s="67"/>
      <c r="C104" s="110"/>
      <c r="D104" s="111"/>
      <c r="E104" s="30"/>
      <c r="F104" s="30"/>
      <c r="G104" s="30"/>
      <c r="H104" s="30"/>
      <c r="I104" s="30"/>
      <c r="J104" s="30"/>
      <c r="K104" s="30"/>
      <c r="L104" s="30"/>
      <c r="M104" s="30"/>
      <c r="N104" s="30"/>
      <c r="O104" s="30"/>
      <c r="P104" s="30"/>
      <c r="Q104" s="30"/>
      <c r="R104" s="30"/>
      <c r="S104" s="30"/>
      <c r="T104" s="30"/>
      <c r="U104" s="30"/>
      <c r="V104" s="30"/>
      <c r="W104" s="30"/>
      <c r="X104" s="30"/>
      <c r="Y104" s="30"/>
      <c r="Z104" s="30"/>
    </row>
    <row r="105" customFormat="false" ht="15.75" hidden="false" customHeight="true" outlineLevel="0" collapsed="false">
      <c r="A105" s="45" t="s">
        <v>192</v>
      </c>
      <c r="B105" s="50" t="s">
        <v>193</v>
      </c>
      <c r="C105" s="45" t="s">
        <v>154</v>
      </c>
      <c r="D105" s="45" t="s">
        <v>97</v>
      </c>
      <c r="E105" s="30"/>
      <c r="F105" s="30"/>
      <c r="G105" s="30"/>
      <c r="H105" s="30"/>
      <c r="I105" s="30"/>
      <c r="J105" s="30"/>
      <c r="K105" s="30"/>
      <c r="L105" s="30"/>
      <c r="M105" s="30"/>
      <c r="N105" s="30"/>
      <c r="O105" s="30"/>
      <c r="P105" s="30"/>
      <c r="Q105" s="30"/>
      <c r="R105" s="30"/>
      <c r="S105" s="30"/>
      <c r="T105" s="30"/>
      <c r="U105" s="30"/>
      <c r="V105" s="30"/>
      <c r="W105" s="30"/>
      <c r="X105" s="30"/>
      <c r="Y105" s="30"/>
      <c r="Z105" s="30"/>
    </row>
    <row r="106" customFormat="false" ht="15.75" hidden="false" customHeight="true" outlineLevel="0" collapsed="false">
      <c r="A106" s="52" t="s">
        <v>73</v>
      </c>
      <c r="B106" s="56" t="s">
        <v>194</v>
      </c>
      <c r="C106" s="112" t="s">
        <v>156</v>
      </c>
      <c r="D106" s="54" t="n">
        <f aca="false">IF(C106="SIM",1*15.58*(D27+D29)/187,0)</f>
        <v>0</v>
      </c>
      <c r="E106" s="157" t="s">
        <v>251</v>
      </c>
      <c r="F106" s="30"/>
      <c r="G106" s="30"/>
      <c r="H106" s="30"/>
      <c r="I106" s="30"/>
      <c r="J106" s="30"/>
      <c r="K106" s="30"/>
      <c r="L106" s="30"/>
      <c r="M106" s="30"/>
      <c r="N106" s="30"/>
      <c r="O106" s="30"/>
      <c r="P106" s="30"/>
      <c r="Q106" s="30"/>
      <c r="R106" s="30"/>
      <c r="S106" s="30"/>
      <c r="T106" s="30"/>
      <c r="U106" s="30"/>
      <c r="V106" s="30"/>
      <c r="W106" s="30"/>
      <c r="X106" s="30"/>
      <c r="Y106" s="30"/>
      <c r="Z106" s="30"/>
    </row>
    <row r="107" customFormat="false" ht="15.75" hidden="false" customHeight="true" outlineLevel="0" collapsed="false">
      <c r="A107" s="113"/>
      <c r="B107" s="113"/>
      <c r="C107" s="113"/>
      <c r="D107" s="113"/>
      <c r="E107" s="30"/>
      <c r="F107" s="30"/>
      <c r="G107" s="30"/>
      <c r="H107" s="30"/>
      <c r="I107" s="30"/>
      <c r="J107" s="30"/>
      <c r="K107" s="30"/>
      <c r="L107" s="30"/>
      <c r="M107" s="30"/>
      <c r="N107" s="30"/>
      <c r="O107" s="30"/>
      <c r="P107" s="30"/>
      <c r="Q107" s="30"/>
      <c r="R107" s="30"/>
      <c r="S107" s="30"/>
      <c r="T107" s="30"/>
      <c r="U107" s="30"/>
      <c r="V107" s="30"/>
      <c r="W107" s="30"/>
      <c r="X107" s="30"/>
      <c r="Y107" s="30"/>
      <c r="Z107" s="30"/>
    </row>
    <row r="108" customFormat="false" ht="15.75" hidden="false" customHeight="true" outlineLevel="0" collapsed="false">
      <c r="A108" s="114" t="s">
        <v>196</v>
      </c>
      <c r="B108" s="114"/>
      <c r="C108" s="114"/>
      <c r="D108" s="114"/>
      <c r="E108" s="30"/>
      <c r="F108" s="30"/>
      <c r="G108" s="30"/>
      <c r="H108" s="30"/>
      <c r="I108" s="30"/>
      <c r="J108" s="30"/>
      <c r="K108" s="30"/>
      <c r="L108" s="30"/>
      <c r="M108" s="30"/>
      <c r="N108" s="30"/>
      <c r="O108" s="30"/>
      <c r="P108" s="30"/>
      <c r="Q108" s="30"/>
      <c r="R108" s="30"/>
      <c r="S108" s="30"/>
      <c r="T108" s="30"/>
      <c r="U108" s="30"/>
      <c r="V108" s="30"/>
      <c r="W108" s="30"/>
      <c r="X108" s="30"/>
      <c r="Y108" s="30"/>
      <c r="Z108" s="30"/>
    </row>
    <row r="109" customFormat="false" ht="15.75" hidden="false" customHeight="true" outlineLevel="0" collapsed="false">
      <c r="A109" s="45" t="n">
        <v>4</v>
      </c>
      <c r="B109" s="50" t="s">
        <v>197</v>
      </c>
      <c r="C109" s="50"/>
      <c r="D109" s="45" t="s">
        <v>97</v>
      </c>
      <c r="E109" s="30"/>
      <c r="F109" s="30"/>
      <c r="G109" s="30"/>
      <c r="H109" s="30"/>
      <c r="I109" s="30"/>
      <c r="J109" s="30"/>
      <c r="K109" s="30"/>
      <c r="L109" s="30"/>
      <c r="M109" s="30"/>
      <c r="N109" s="30"/>
      <c r="O109" s="30"/>
      <c r="P109" s="30"/>
      <c r="Q109" s="30"/>
      <c r="R109" s="30"/>
      <c r="S109" s="30"/>
      <c r="T109" s="30"/>
      <c r="U109" s="30"/>
      <c r="V109" s="30"/>
      <c r="W109" s="30"/>
      <c r="X109" s="30"/>
      <c r="Y109" s="30"/>
      <c r="Z109" s="30"/>
    </row>
    <row r="110" customFormat="false" ht="15.75" hidden="false" customHeight="true" outlineLevel="0" collapsed="false">
      <c r="A110" s="52" t="s">
        <v>177</v>
      </c>
      <c r="B110" s="32" t="s">
        <v>178</v>
      </c>
      <c r="C110" s="32"/>
      <c r="D110" s="54" t="n">
        <f aca="false">D102</f>
        <v>51.54</v>
      </c>
      <c r="E110" s="30"/>
      <c r="F110" s="30"/>
      <c r="G110" s="30"/>
      <c r="H110" s="30"/>
      <c r="I110" s="30"/>
      <c r="J110" s="30"/>
      <c r="K110" s="30"/>
      <c r="L110" s="30"/>
      <c r="M110" s="30"/>
      <c r="N110" s="30"/>
      <c r="O110" s="30"/>
      <c r="P110" s="30"/>
      <c r="Q110" s="30"/>
      <c r="R110" s="30"/>
      <c r="S110" s="30"/>
      <c r="T110" s="30"/>
      <c r="U110" s="30"/>
      <c r="V110" s="30"/>
      <c r="W110" s="30"/>
      <c r="X110" s="30"/>
      <c r="Y110" s="30"/>
      <c r="Z110" s="30"/>
    </row>
    <row r="111" customFormat="false" ht="15.75" hidden="false" customHeight="true" outlineLevel="0" collapsed="false">
      <c r="A111" s="52" t="s">
        <v>192</v>
      </c>
      <c r="B111" s="32" t="s">
        <v>198</v>
      </c>
      <c r="C111" s="32"/>
      <c r="D111" s="54" t="n">
        <f aca="false">D106</f>
        <v>0</v>
      </c>
      <c r="E111" s="30"/>
      <c r="F111" s="30"/>
      <c r="G111" s="30"/>
      <c r="H111" s="30"/>
      <c r="I111" s="30"/>
      <c r="J111" s="30"/>
      <c r="K111" s="30"/>
      <c r="L111" s="30"/>
      <c r="M111" s="30"/>
      <c r="N111" s="30"/>
      <c r="O111" s="30"/>
      <c r="P111" s="30"/>
      <c r="Q111" s="30"/>
      <c r="R111" s="30"/>
      <c r="S111" s="30"/>
      <c r="T111" s="30"/>
      <c r="U111" s="30"/>
      <c r="V111" s="30"/>
      <c r="W111" s="30"/>
      <c r="X111" s="30"/>
      <c r="Y111" s="30"/>
      <c r="Z111" s="30"/>
    </row>
    <row r="112" customFormat="false" ht="15.75" hidden="false" customHeight="true" outlineLevel="0" collapsed="false">
      <c r="A112" s="50" t="s">
        <v>161</v>
      </c>
      <c r="B112" s="50"/>
      <c r="C112" s="50"/>
      <c r="D112" s="61" t="n">
        <f aca="false">TRUNC(SUM(D110:D111),2)</f>
        <v>51.54</v>
      </c>
      <c r="E112" s="30"/>
      <c r="F112" s="30"/>
      <c r="G112" s="30"/>
      <c r="H112" s="30"/>
      <c r="I112" s="30"/>
      <c r="J112" s="30"/>
      <c r="K112" s="30"/>
      <c r="L112" s="30"/>
      <c r="M112" s="30"/>
      <c r="N112" s="30"/>
      <c r="O112" s="30"/>
      <c r="P112" s="30"/>
      <c r="Q112" s="30"/>
      <c r="R112" s="30"/>
      <c r="S112" s="30"/>
      <c r="T112" s="30"/>
      <c r="U112" s="30"/>
      <c r="V112" s="30"/>
      <c r="W112" s="30"/>
      <c r="X112" s="30"/>
      <c r="Y112" s="30"/>
      <c r="Z112" s="30"/>
    </row>
    <row r="113" customFormat="false" ht="15.75" hidden="false" customHeight="true" outlineLevel="0" collapsed="false">
      <c r="A113" s="115"/>
      <c r="B113" s="115"/>
      <c r="C113" s="115"/>
      <c r="D113" s="115"/>
      <c r="E113" s="30"/>
      <c r="F113" s="30"/>
      <c r="G113" s="30"/>
      <c r="H113" s="30"/>
      <c r="I113" s="30"/>
      <c r="J113" s="30"/>
      <c r="K113" s="30"/>
      <c r="L113" s="30"/>
      <c r="M113" s="30"/>
      <c r="N113" s="30"/>
      <c r="O113" s="30"/>
      <c r="P113" s="30"/>
      <c r="Q113" s="30"/>
      <c r="R113" s="30"/>
      <c r="S113" s="30"/>
      <c r="T113" s="30"/>
      <c r="U113" s="30"/>
      <c r="V113" s="30"/>
      <c r="W113" s="30"/>
      <c r="X113" s="30"/>
      <c r="Y113" s="30"/>
      <c r="Z113" s="30"/>
    </row>
    <row r="114" customFormat="false" ht="15.75" hidden="false" customHeight="true" outlineLevel="0" collapsed="false">
      <c r="A114" s="45" t="n">
        <v>5</v>
      </c>
      <c r="B114" s="50" t="s">
        <v>199</v>
      </c>
      <c r="C114" s="45" t="s">
        <v>144</v>
      </c>
      <c r="D114" s="45" t="s">
        <v>97</v>
      </c>
      <c r="E114" s="30"/>
      <c r="F114" s="30"/>
      <c r="G114" s="30"/>
      <c r="H114" s="30"/>
      <c r="I114" s="30"/>
      <c r="J114" s="30"/>
      <c r="K114" s="30"/>
      <c r="L114" s="30"/>
      <c r="M114" s="30"/>
      <c r="N114" s="30"/>
      <c r="O114" s="30"/>
      <c r="P114" s="30"/>
      <c r="Q114" s="30"/>
      <c r="R114" s="30"/>
      <c r="S114" s="30"/>
      <c r="T114" s="30"/>
      <c r="U114" s="30"/>
      <c r="V114" s="30"/>
      <c r="W114" s="30"/>
      <c r="X114" s="30"/>
      <c r="Y114" s="30"/>
      <c r="Z114" s="30"/>
    </row>
    <row r="115" customFormat="false" ht="15.75" hidden="false" customHeight="true" outlineLevel="0" collapsed="false">
      <c r="A115" s="52" t="s">
        <v>73</v>
      </c>
      <c r="B115" s="32" t="s">
        <v>252</v>
      </c>
      <c r="C115" s="93" t="n">
        <f aca="false">'Insumos diversos'!G9</f>
        <v>1175.88</v>
      </c>
      <c r="D115" s="54" t="n">
        <f aca="false">C115/12</f>
        <v>97.99</v>
      </c>
      <c r="E115" s="30" t="s">
        <v>201</v>
      </c>
      <c r="F115" s="30"/>
      <c r="G115" s="30"/>
      <c r="H115" s="30"/>
      <c r="I115" s="30"/>
      <c r="J115" s="30"/>
      <c r="K115" s="30"/>
      <c r="L115" s="30"/>
      <c r="M115" s="30"/>
      <c r="N115" s="30"/>
      <c r="O115" s="30"/>
      <c r="P115" s="30"/>
      <c r="Q115" s="30"/>
      <c r="R115" s="30"/>
      <c r="S115" s="30"/>
      <c r="T115" s="30"/>
      <c r="U115" s="30"/>
      <c r="V115" s="30"/>
      <c r="W115" s="30"/>
      <c r="X115" s="30"/>
      <c r="Y115" s="30"/>
      <c r="Z115" s="30"/>
    </row>
    <row r="116" customFormat="false" ht="15.75" hidden="false" customHeight="true" outlineLevel="0" collapsed="false">
      <c r="A116" s="52" t="s">
        <v>75</v>
      </c>
      <c r="B116" s="53" t="s">
        <v>253</v>
      </c>
      <c r="C116" s="93" t="n">
        <f aca="false">'Insumos diversos'!G17</f>
        <v>0</v>
      </c>
      <c r="D116" s="54" t="n">
        <f aca="false">C116/12/2</f>
        <v>0</v>
      </c>
      <c r="E116" s="30" t="s">
        <v>203</v>
      </c>
      <c r="F116" s="30"/>
      <c r="G116" s="30"/>
      <c r="H116" s="30"/>
      <c r="I116" s="30"/>
      <c r="J116" s="30"/>
      <c r="K116" s="30"/>
      <c r="L116" s="30"/>
      <c r="M116" s="30"/>
      <c r="N116" s="30"/>
      <c r="O116" s="30"/>
      <c r="P116" s="30"/>
      <c r="Q116" s="30"/>
      <c r="R116" s="30"/>
      <c r="S116" s="30"/>
      <c r="T116" s="30"/>
      <c r="U116" s="30"/>
      <c r="V116" s="30"/>
      <c r="W116" s="30"/>
      <c r="X116" s="30"/>
      <c r="Y116" s="30"/>
      <c r="Z116" s="30"/>
    </row>
    <row r="117" customFormat="false" ht="15.75" hidden="false" customHeight="true" outlineLevel="0" collapsed="false">
      <c r="A117" s="116" t="s">
        <v>78</v>
      </c>
      <c r="B117" s="53" t="s">
        <v>254</v>
      </c>
      <c r="C117" s="93" t="n">
        <f aca="false">'Insumos diversos'!F23*20%</f>
        <v>0</v>
      </c>
      <c r="D117" s="54" t="n">
        <f aca="false">C117/12/2</f>
        <v>0</v>
      </c>
      <c r="E117" s="30" t="s">
        <v>205</v>
      </c>
      <c r="F117" s="30"/>
      <c r="G117" s="30"/>
      <c r="H117" s="30"/>
      <c r="I117" s="30"/>
      <c r="J117" s="30"/>
      <c r="K117" s="30"/>
      <c r="L117" s="30"/>
      <c r="M117" s="30"/>
      <c r="N117" s="30"/>
      <c r="O117" s="30"/>
      <c r="P117" s="30"/>
      <c r="Q117" s="30"/>
      <c r="R117" s="30"/>
      <c r="S117" s="30"/>
      <c r="T117" s="30"/>
      <c r="U117" s="30"/>
      <c r="V117" s="30"/>
      <c r="W117" s="30"/>
      <c r="X117" s="30"/>
      <c r="Y117" s="30"/>
      <c r="Z117" s="30"/>
    </row>
    <row r="118" customFormat="false" ht="15.75" hidden="false" customHeight="true" outlineLevel="0" collapsed="false">
      <c r="A118" s="116" t="s">
        <v>80</v>
      </c>
      <c r="B118" s="53" t="s">
        <v>206</v>
      </c>
      <c r="C118" s="33"/>
      <c r="D118" s="54"/>
      <c r="E118" s="30"/>
      <c r="F118" s="30"/>
      <c r="G118" s="30"/>
      <c r="H118" s="30"/>
      <c r="I118" s="30"/>
      <c r="J118" s="30"/>
      <c r="K118" s="30"/>
      <c r="L118" s="30"/>
      <c r="M118" s="30"/>
      <c r="N118" s="30"/>
      <c r="O118" s="30"/>
      <c r="P118" s="30"/>
      <c r="Q118" s="30"/>
      <c r="R118" s="30"/>
      <c r="S118" s="30"/>
      <c r="T118" s="30"/>
      <c r="U118" s="30"/>
      <c r="V118" s="30"/>
      <c r="W118" s="30"/>
      <c r="X118" s="30"/>
      <c r="Y118" s="30"/>
      <c r="Z118" s="30"/>
    </row>
    <row r="119" customFormat="false" ht="15" hidden="false" customHeight="true" outlineLevel="0" collapsed="false">
      <c r="A119" s="50" t="s">
        <v>47</v>
      </c>
      <c r="B119" s="50"/>
      <c r="C119" s="50"/>
      <c r="D119" s="61" t="n">
        <f aca="false">TRUNC(SUM(D115:D118),2)</f>
        <v>97.99</v>
      </c>
      <c r="E119" s="30"/>
      <c r="F119" s="30"/>
      <c r="G119" s="30"/>
      <c r="H119" s="30"/>
      <c r="I119" s="30"/>
      <c r="J119" s="30"/>
      <c r="K119" s="30"/>
      <c r="L119" s="30"/>
      <c r="M119" s="30"/>
      <c r="N119" s="30"/>
      <c r="O119" s="30"/>
      <c r="P119" s="30"/>
      <c r="Q119" s="30"/>
      <c r="R119" s="30"/>
      <c r="S119" s="30"/>
      <c r="T119" s="30"/>
      <c r="U119" s="30"/>
      <c r="V119" s="30"/>
      <c r="W119" s="30"/>
      <c r="X119" s="30"/>
      <c r="Y119" s="30"/>
      <c r="Z119" s="30"/>
    </row>
    <row r="120" customFormat="false" ht="15.75" hidden="false" customHeight="true" outlineLevel="0" collapsed="false">
      <c r="A120" s="117" t="s">
        <v>207</v>
      </c>
      <c r="B120" s="117"/>
      <c r="C120" s="117"/>
      <c r="D120" s="117"/>
      <c r="E120" s="30"/>
      <c r="F120" s="30"/>
      <c r="G120" s="30"/>
      <c r="H120" s="30"/>
      <c r="I120" s="30"/>
      <c r="J120" s="30"/>
      <c r="K120" s="30"/>
      <c r="L120" s="30"/>
      <c r="M120" s="30"/>
      <c r="N120" s="30"/>
      <c r="O120" s="30"/>
      <c r="P120" s="30"/>
      <c r="Q120" s="30"/>
      <c r="R120" s="30"/>
      <c r="S120" s="30"/>
      <c r="T120" s="30"/>
      <c r="U120" s="30"/>
      <c r="V120" s="30"/>
      <c r="W120" s="30"/>
      <c r="X120" s="30"/>
      <c r="Y120" s="30"/>
      <c r="Z120" s="30"/>
    </row>
    <row r="121" customFormat="false" ht="15.75" hidden="false" customHeight="true" outlineLevel="0" collapsed="false">
      <c r="A121" s="84"/>
      <c r="B121" s="84"/>
      <c r="C121" s="84"/>
      <c r="D121" s="84"/>
      <c r="E121" s="30"/>
      <c r="F121" s="30"/>
      <c r="G121" s="30"/>
      <c r="H121" s="30"/>
      <c r="I121" s="30"/>
      <c r="J121" s="30"/>
      <c r="K121" s="30"/>
      <c r="L121" s="30"/>
      <c r="M121" s="30"/>
      <c r="N121" s="30"/>
      <c r="O121" s="30"/>
      <c r="P121" s="30"/>
      <c r="Q121" s="30"/>
      <c r="R121" s="30"/>
      <c r="S121" s="30"/>
      <c r="T121" s="30"/>
      <c r="U121" s="30"/>
      <c r="V121" s="30"/>
      <c r="W121" s="30"/>
      <c r="X121" s="30"/>
      <c r="Y121" s="30"/>
      <c r="Z121" s="30"/>
    </row>
    <row r="122" customFormat="false" ht="15.75" hidden="false" customHeight="true" outlineLevel="0" collapsed="false">
      <c r="A122" s="45" t="n">
        <v>6</v>
      </c>
      <c r="B122" s="50" t="s">
        <v>208</v>
      </c>
      <c r="C122" s="45" t="s">
        <v>96</v>
      </c>
      <c r="D122" s="45" t="s">
        <v>97</v>
      </c>
      <c r="E122" s="30"/>
      <c r="F122" s="30"/>
      <c r="G122" s="30"/>
      <c r="H122" s="30"/>
      <c r="I122" s="30"/>
      <c r="J122" s="30"/>
      <c r="K122" s="30"/>
      <c r="L122" s="30"/>
      <c r="M122" s="30"/>
      <c r="N122" s="30"/>
      <c r="O122" s="30"/>
      <c r="P122" s="30"/>
      <c r="Q122" s="30"/>
      <c r="R122" s="30"/>
      <c r="S122" s="30"/>
      <c r="T122" s="30"/>
      <c r="U122" s="30"/>
      <c r="V122" s="30"/>
      <c r="W122" s="30"/>
      <c r="X122" s="30"/>
      <c r="Y122" s="30"/>
      <c r="Z122" s="30"/>
    </row>
    <row r="123" customFormat="false" ht="15.75" hidden="false" customHeight="true" outlineLevel="0" collapsed="false">
      <c r="A123" s="52" t="s">
        <v>73</v>
      </c>
      <c r="B123" s="32" t="s">
        <v>209</v>
      </c>
      <c r="C123" s="57" t="n">
        <v>0.05</v>
      </c>
      <c r="D123" s="54" t="n">
        <f aca="false">D140*C123</f>
        <v>381.277</v>
      </c>
      <c r="E123" s="30" t="s">
        <v>210</v>
      </c>
      <c r="F123" s="30"/>
      <c r="G123" s="30"/>
      <c r="H123" s="30"/>
      <c r="I123" s="30"/>
      <c r="J123" s="30"/>
      <c r="K123" s="30"/>
      <c r="L123" s="30"/>
      <c r="M123" s="30"/>
      <c r="N123" s="30"/>
      <c r="O123" s="30"/>
      <c r="P123" s="30"/>
      <c r="Q123" s="30"/>
      <c r="R123" s="30"/>
      <c r="S123" s="30"/>
      <c r="T123" s="30"/>
      <c r="U123" s="30"/>
      <c r="V123" s="30"/>
      <c r="W123" s="30"/>
      <c r="X123" s="30"/>
      <c r="Y123" s="30"/>
      <c r="Z123" s="30"/>
    </row>
    <row r="124" customFormat="false" ht="15.75" hidden="false" customHeight="true" outlineLevel="0" collapsed="false">
      <c r="A124" s="52" t="s">
        <v>75</v>
      </c>
      <c r="B124" s="32" t="s">
        <v>255</v>
      </c>
      <c r="C124" s="57" t="n">
        <v>0.1</v>
      </c>
      <c r="D124" s="54" t="n">
        <f aca="false">(D140+D123)*C124</f>
        <v>800.6817</v>
      </c>
      <c r="E124" s="30" t="s">
        <v>212</v>
      </c>
      <c r="F124" s="30"/>
      <c r="G124" s="30"/>
      <c r="H124" s="30"/>
      <c r="I124" s="30"/>
      <c r="J124" s="30"/>
      <c r="K124" s="30"/>
      <c r="L124" s="30"/>
      <c r="M124" s="30"/>
      <c r="N124" s="30"/>
      <c r="O124" s="30"/>
      <c r="P124" s="30"/>
      <c r="Q124" s="30"/>
      <c r="R124" s="30"/>
      <c r="S124" s="30"/>
      <c r="T124" s="30"/>
      <c r="U124" s="30"/>
      <c r="V124" s="30"/>
      <c r="W124" s="30"/>
      <c r="X124" s="30"/>
      <c r="Y124" s="30"/>
      <c r="Z124" s="30"/>
    </row>
    <row r="125" customFormat="false" ht="15.75" hidden="false" customHeight="true" outlineLevel="0" collapsed="false">
      <c r="A125" s="45" t="s">
        <v>78</v>
      </c>
      <c r="B125" s="50" t="s">
        <v>213</v>
      </c>
      <c r="C125" s="91" t="n">
        <f aca="false">SUM(C126:C128)</f>
        <v>0.0765</v>
      </c>
      <c r="D125" s="158"/>
      <c r="E125" s="30"/>
      <c r="F125" s="30"/>
      <c r="G125" s="30"/>
      <c r="H125" s="30"/>
      <c r="I125" s="30"/>
      <c r="J125" s="30"/>
      <c r="K125" s="30"/>
      <c r="L125" s="30"/>
      <c r="M125" s="30"/>
      <c r="N125" s="30"/>
      <c r="O125" s="30"/>
      <c r="P125" s="30"/>
      <c r="Q125" s="30"/>
      <c r="R125" s="30"/>
      <c r="S125" s="30"/>
      <c r="T125" s="30"/>
      <c r="U125" s="30"/>
      <c r="V125" s="30"/>
      <c r="W125" s="30"/>
      <c r="X125" s="30"/>
      <c r="Y125" s="30"/>
      <c r="Z125" s="30"/>
    </row>
    <row r="126" customFormat="false" ht="15.75" hidden="false" customHeight="true" outlineLevel="0" collapsed="false">
      <c r="A126" s="52" t="s">
        <v>214</v>
      </c>
      <c r="B126" s="32" t="s">
        <v>215</v>
      </c>
      <c r="C126" s="57" t="n">
        <v>0.0065</v>
      </c>
      <c r="D126" s="159" t="n">
        <f aca="false">(($D$140+$D$123+$D$124)/(1-$C$125))*C126</f>
        <v>61.9910574445046</v>
      </c>
      <c r="E126" s="160"/>
      <c r="F126" s="161"/>
      <c r="G126" s="161"/>
      <c r="H126" s="161"/>
      <c r="I126" s="161"/>
      <c r="J126" s="161"/>
      <c r="K126" s="161"/>
      <c r="L126" s="161"/>
      <c r="M126" s="30"/>
      <c r="N126" s="30"/>
      <c r="O126" s="30"/>
      <c r="P126" s="30"/>
      <c r="Q126" s="30"/>
      <c r="R126" s="30"/>
      <c r="S126" s="30"/>
      <c r="T126" s="30"/>
      <c r="U126" s="30"/>
      <c r="V126" s="30"/>
      <c r="W126" s="30"/>
      <c r="X126" s="30"/>
      <c r="Y126" s="30"/>
      <c r="Z126" s="30"/>
    </row>
    <row r="127" customFormat="false" ht="15.75" hidden="false" customHeight="true" outlineLevel="0" collapsed="false">
      <c r="A127" s="52" t="s">
        <v>216</v>
      </c>
      <c r="B127" s="32" t="s">
        <v>217</v>
      </c>
      <c r="C127" s="57" t="n">
        <v>0.03</v>
      </c>
      <c r="D127" s="162" t="n">
        <f aca="false">(($D$140+$D$123+$D$124)/(1-$C$125))*C127</f>
        <v>286.112572820791</v>
      </c>
      <c r="E127" s="163"/>
      <c r="F127" s="30"/>
      <c r="G127" s="30"/>
      <c r="H127" s="30"/>
      <c r="I127" s="30"/>
      <c r="J127" s="30"/>
      <c r="K127" s="30"/>
      <c r="L127" s="30"/>
      <c r="M127" s="30"/>
      <c r="N127" s="30"/>
      <c r="O127" s="30"/>
      <c r="P127" s="30"/>
      <c r="Q127" s="30"/>
      <c r="R127" s="30"/>
      <c r="S127" s="30"/>
      <c r="T127" s="30"/>
      <c r="U127" s="30"/>
      <c r="V127" s="30"/>
      <c r="W127" s="30"/>
      <c r="X127" s="30"/>
      <c r="Y127" s="30"/>
      <c r="Z127" s="30"/>
    </row>
    <row r="128" customFormat="false" ht="15.75" hidden="false" customHeight="true" outlineLevel="0" collapsed="false">
      <c r="A128" s="52" t="s">
        <v>218</v>
      </c>
      <c r="B128" s="32" t="s">
        <v>219</v>
      </c>
      <c r="C128" s="120" t="n">
        <v>0.04</v>
      </c>
      <c r="D128" s="54" t="n">
        <f aca="false">(($D$140+$D$123+$D$124)/(1-$C$125))*C128</f>
        <v>381.483430427721</v>
      </c>
      <c r="E128" s="119"/>
      <c r="F128" s="121"/>
      <c r="G128" s="119"/>
      <c r="H128" s="119"/>
      <c r="I128" s="119"/>
      <c r="J128" s="119"/>
      <c r="K128" s="119"/>
      <c r="L128" s="119"/>
      <c r="M128" s="30"/>
      <c r="N128" s="30"/>
      <c r="O128" s="30"/>
      <c r="P128" s="30"/>
      <c r="Q128" s="30"/>
      <c r="R128" s="30"/>
      <c r="S128" s="30"/>
      <c r="T128" s="30"/>
      <c r="U128" s="30"/>
      <c r="V128" s="30"/>
      <c r="W128" s="30"/>
      <c r="X128" s="30"/>
      <c r="Y128" s="30"/>
      <c r="Z128" s="30"/>
    </row>
    <row r="129" customFormat="false" ht="15.75" hidden="false" customHeight="true" outlineLevel="0" collapsed="false">
      <c r="A129" s="164" t="s">
        <v>47</v>
      </c>
      <c r="B129" s="164"/>
      <c r="C129" s="164"/>
      <c r="D129" s="61" t="n">
        <f aca="false">TRUNC(SUM(D123:D128),2)</f>
        <v>1911.54</v>
      </c>
      <c r="E129" s="119"/>
      <c r="F129" s="119"/>
      <c r="G129" s="119"/>
      <c r="H129" s="119"/>
      <c r="I129" s="119"/>
      <c r="J129" s="119"/>
      <c r="K129" s="119"/>
      <c r="L129" s="119"/>
      <c r="M129" s="30"/>
      <c r="N129" s="30"/>
      <c r="O129" s="30"/>
      <c r="P129" s="30"/>
      <c r="Q129" s="30"/>
      <c r="R129" s="30"/>
      <c r="S129" s="30"/>
      <c r="T129" s="30"/>
      <c r="U129" s="30"/>
      <c r="V129" s="30"/>
      <c r="W129" s="30"/>
      <c r="X129" s="30"/>
      <c r="Y129" s="30"/>
      <c r="Z129" s="30"/>
    </row>
    <row r="130" customFormat="false" ht="15.75" hidden="false" customHeight="true" outlineLevel="0" collapsed="false">
      <c r="A130" s="82" t="s">
        <v>220</v>
      </c>
      <c r="B130" s="82"/>
      <c r="C130" s="82"/>
      <c r="D130" s="82"/>
      <c r="E130" s="30"/>
      <c r="F130" s="30"/>
      <c r="G130" s="62"/>
      <c r="H130" s="30"/>
      <c r="I130" s="30"/>
      <c r="J130" s="30"/>
      <c r="K130" s="30"/>
      <c r="L130" s="30"/>
      <c r="M130" s="30"/>
      <c r="N130" s="30"/>
      <c r="O130" s="30"/>
      <c r="P130" s="30"/>
      <c r="Q130" s="30"/>
      <c r="R130" s="30"/>
      <c r="S130" s="30"/>
      <c r="T130" s="30"/>
      <c r="U130" s="30"/>
      <c r="V130" s="30"/>
      <c r="W130" s="30"/>
      <c r="X130" s="30"/>
      <c r="Y130" s="30"/>
      <c r="Z130" s="30"/>
    </row>
    <row r="131" customFormat="false" ht="15.75" hidden="false" customHeight="true" outlineLevel="0" collapsed="false">
      <c r="A131" s="82" t="s">
        <v>221</v>
      </c>
      <c r="B131" s="82"/>
      <c r="C131" s="82"/>
      <c r="D131" s="82"/>
      <c r="E131" s="30"/>
      <c r="F131" s="30"/>
      <c r="G131" s="62"/>
      <c r="H131" s="30"/>
      <c r="I131" s="30"/>
      <c r="J131" s="30"/>
      <c r="K131" s="30"/>
      <c r="L131" s="30"/>
      <c r="M131" s="30"/>
      <c r="N131" s="30"/>
      <c r="O131" s="30"/>
      <c r="P131" s="30"/>
      <c r="Q131" s="30"/>
      <c r="R131" s="30"/>
      <c r="S131" s="30"/>
      <c r="T131" s="30"/>
      <c r="U131" s="30"/>
      <c r="V131" s="30"/>
      <c r="W131" s="30"/>
      <c r="X131" s="30"/>
      <c r="Y131" s="30"/>
      <c r="Z131" s="30"/>
    </row>
    <row r="132" customFormat="false" ht="15.75" hidden="false" customHeight="true" outlineLevel="0" collapsed="false">
      <c r="A132" s="165"/>
      <c r="E132" s="30"/>
      <c r="F132" s="30"/>
      <c r="G132" s="62"/>
      <c r="H132" s="30"/>
      <c r="I132" s="30"/>
      <c r="J132" s="30"/>
      <c r="K132" s="30"/>
      <c r="L132" s="30"/>
      <c r="M132" s="30"/>
      <c r="N132" s="30"/>
      <c r="O132" s="30"/>
      <c r="P132" s="30"/>
      <c r="Q132" s="30"/>
      <c r="R132" s="30"/>
      <c r="S132" s="30"/>
      <c r="T132" s="30"/>
      <c r="U132" s="30"/>
      <c r="V132" s="30"/>
      <c r="W132" s="30"/>
      <c r="X132" s="30"/>
      <c r="Y132" s="30"/>
      <c r="Z132" s="30"/>
    </row>
    <row r="133" customFormat="false" ht="15.75" hidden="false" customHeight="true" outlineLevel="0" collapsed="false">
      <c r="A133" s="37" t="s">
        <v>222</v>
      </c>
      <c r="B133" s="37"/>
      <c r="C133" s="37"/>
      <c r="D133" s="37"/>
      <c r="E133" s="30"/>
      <c r="F133" s="30"/>
      <c r="G133" s="30"/>
      <c r="H133" s="30"/>
      <c r="I133" s="30"/>
      <c r="J133" s="30"/>
      <c r="K133" s="30"/>
      <c r="L133" s="30"/>
      <c r="M133" s="30"/>
      <c r="N133" s="30"/>
      <c r="O133" s="30"/>
      <c r="P133" s="30"/>
      <c r="Q133" s="30"/>
      <c r="R133" s="30"/>
      <c r="S133" s="30"/>
      <c r="T133" s="30"/>
      <c r="U133" s="30"/>
      <c r="V133" s="30"/>
      <c r="W133" s="30"/>
      <c r="X133" s="30"/>
      <c r="Y133" s="30"/>
      <c r="Z133" s="30"/>
    </row>
    <row r="134" customFormat="false" ht="15.75" hidden="false" customHeight="true" outlineLevel="0" collapsed="false">
      <c r="A134" s="50" t="s">
        <v>223</v>
      </c>
      <c r="B134" s="50"/>
      <c r="C134" s="50"/>
      <c r="D134" s="45" t="s">
        <v>97</v>
      </c>
      <c r="E134" s="30"/>
      <c r="F134" s="30"/>
      <c r="G134" s="30"/>
      <c r="H134" s="30"/>
      <c r="I134" s="30"/>
      <c r="J134" s="30"/>
      <c r="K134" s="30"/>
      <c r="L134" s="30"/>
      <c r="M134" s="30"/>
      <c r="N134" s="30"/>
      <c r="O134" s="30"/>
      <c r="P134" s="30"/>
      <c r="Q134" s="30"/>
      <c r="R134" s="30"/>
      <c r="S134" s="30"/>
      <c r="T134" s="30"/>
      <c r="U134" s="30"/>
      <c r="V134" s="30"/>
      <c r="W134" s="30"/>
      <c r="X134" s="30"/>
      <c r="Y134" s="30"/>
      <c r="Z134" s="30"/>
    </row>
    <row r="135" customFormat="false" ht="15.75" hidden="false" customHeight="true" outlineLevel="0" collapsed="false">
      <c r="A135" s="33" t="s">
        <v>73</v>
      </c>
      <c r="B135" s="32" t="s">
        <v>95</v>
      </c>
      <c r="C135" s="32"/>
      <c r="D135" s="54" t="n">
        <f aca="false">D33</f>
        <v>4173.11</v>
      </c>
      <c r="E135" s="30"/>
      <c r="F135" s="30"/>
      <c r="G135" s="30"/>
      <c r="H135" s="30"/>
      <c r="I135" s="30"/>
      <c r="J135" s="30"/>
      <c r="K135" s="30"/>
      <c r="L135" s="30"/>
      <c r="M135" s="30"/>
      <c r="N135" s="30"/>
      <c r="O135" s="30"/>
      <c r="P135" s="30"/>
      <c r="Q135" s="30"/>
      <c r="R135" s="30"/>
      <c r="S135" s="30"/>
      <c r="T135" s="30"/>
      <c r="U135" s="30"/>
      <c r="V135" s="30"/>
      <c r="W135" s="30"/>
      <c r="X135" s="30"/>
      <c r="Y135" s="30"/>
      <c r="Z135" s="30"/>
    </row>
    <row r="136" customFormat="false" ht="15.75" hidden="false" customHeight="true" outlineLevel="0" collapsed="false">
      <c r="A136" s="33" t="s">
        <v>75</v>
      </c>
      <c r="B136" s="32" t="s">
        <v>159</v>
      </c>
      <c r="C136" s="32"/>
      <c r="D136" s="54" t="n">
        <f aca="false">D80</f>
        <v>2999.11</v>
      </c>
      <c r="E136" s="30"/>
      <c r="F136" s="30"/>
      <c r="G136" s="30"/>
      <c r="H136" s="30"/>
      <c r="I136" s="30"/>
      <c r="J136" s="30"/>
      <c r="K136" s="30"/>
      <c r="L136" s="30"/>
      <c r="M136" s="30"/>
      <c r="N136" s="30"/>
      <c r="O136" s="30"/>
      <c r="P136" s="30"/>
      <c r="Q136" s="30"/>
      <c r="R136" s="30"/>
      <c r="S136" s="30"/>
      <c r="T136" s="30"/>
      <c r="U136" s="30"/>
      <c r="V136" s="30"/>
      <c r="W136" s="30"/>
      <c r="X136" s="30"/>
      <c r="Y136" s="30"/>
      <c r="Z136" s="30"/>
    </row>
    <row r="137" customFormat="false" ht="15.75" hidden="false" customHeight="true" outlineLevel="0" collapsed="false">
      <c r="A137" s="33" t="s">
        <v>78</v>
      </c>
      <c r="B137" s="32" t="s">
        <v>224</v>
      </c>
      <c r="C137" s="32"/>
      <c r="D137" s="54" t="n">
        <f aca="false">D89</f>
        <v>303.79</v>
      </c>
      <c r="E137" s="30"/>
      <c r="F137" s="30"/>
      <c r="G137" s="30"/>
      <c r="H137" s="30"/>
      <c r="I137" s="30"/>
      <c r="J137" s="30"/>
      <c r="K137" s="30"/>
      <c r="L137" s="30"/>
      <c r="M137" s="30"/>
      <c r="N137" s="30"/>
      <c r="O137" s="30"/>
      <c r="P137" s="30"/>
      <c r="Q137" s="30"/>
      <c r="R137" s="30"/>
      <c r="S137" s="30"/>
      <c r="T137" s="30"/>
      <c r="U137" s="30"/>
      <c r="V137" s="30"/>
      <c r="W137" s="30"/>
      <c r="X137" s="30"/>
      <c r="Y137" s="30"/>
      <c r="Z137" s="30"/>
    </row>
    <row r="138" customFormat="false" ht="15.75" hidden="false" customHeight="true" outlineLevel="0" collapsed="false">
      <c r="A138" s="33" t="s">
        <v>80</v>
      </c>
      <c r="B138" s="32" t="s">
        <v>197</v>
      </c>
      <c r="C138" s="32"/>
      <c r="D138" s="54" t="n">
        <f aca="false">D112</f>
        <v>51.54</v>
      </c>
      <c r="E138" s="30"/>
      <c r="F138" s="30"/>
      <c r="G138" s="30"/>
      <c r="H138" s="30"/>
      <c r="I138" s="30"/>
      <c r="J138" s="30"/>
      <c r="K138" s="30"/>
      <c r="L138" s="30"/>
      <c r="M138" s="30"/>
      <c r="N138" s="30"/>
      <c r="O138" s="30"/>
      <c r="P138" s="30"/>
      <c r="Q138" s="30"/>
      <c r="R138" s="30"/>
      <c r="S138" s="30"/>
      <c r="T138" s="30"/>
      <c r="U138" s="30"/>
      <c r="V138" s="30"/>
      <c r="W138" s="30"/>
      <c r="X138" s="30"/>
      <c r="Y138" s="30"/>
      <c r="Z138" s="30"/>
    </row>
    <row r="139" customFormat="false" ht="15.75" hidden="false" customHeight="true" outlineLevel="0" collapsed="false">
      <c r="A139" s="33" t="s">
        <v>106</v>
      </c>
      <c r="B139" s="32" t="s">
        <v>199</v>
      </c>
      <c r="C139" s="32"/>
      <c r="D139" s="54" t="n">
        <f aca="false">D119</f>
        <v>97.99</v>
      </c>
      <c r="E139" s="30"/>
      <c r="F139" s="30"/>
      <c r="G139" s="30"/>
      <c r="H139" s="30"/>
      <c r="I139" s="30"/>
      <c r="J139" s="30"/>
      <c r="K139" s="30"/>
      <c r="L139" s="30"/>
      <c r="M139" s="30"/>
      <c r="N139" s="30"/>
      <c r="O139" s="30"/>
      <c r="P139" s="30"/>
      <c r="Q139" s="30"/>
      <c r="R139" s="30"/>
      <c r="S139" s="30"/>
      <c r="T139" s="30"/>
      <c r="U139" s="30"/>
      <c r="V139" s="30"/>
      <c r="W139" s="30"/>
      <c r="X139" s="30"/>
      <c r="Y139" s="30"/>
      <c r="Z139" s="30"/>
    </row>
    <row r="140" customFormat="false" ht="15.75" hidden="false" customHeight="true" outlineLevel="0" collapsed="false">
      <c r="A140" s="74" t="s">
        <v>225</v>
      </c>
      <c r="B140" s="74"/>
      <c r="C140" s="74"/>
      <c r="D140" s="123" t="n">
        <f aca="false">TRUNC(SUM(D135:D139),2)</f>
        <v>7625.54</v>
      </c>
      <c r="E140" s="30" t="s">
        <v>226</v>
      </c>
      <c r="F140" s="30"/>
      <c r="G140" s="30"/>
      <c r="H140" s="30"/>
      <c r="I140" s="30"/>
      <c r="J140" s="30"/>
      <c r="K140" s="30"/>
      <c r="L140" s="30"/>
      <c r="M140" s="30"/>
      <c r="N140" s="30"/>
      <c r="O140" s="30"/>
      <c r="P140" s="30"/>
      <c r="Q140" s="30"/>
      <c r="R140" s="30"/>
      <c r="S140" s="30"/>
      <c r="T140" s="30"/>
      <c r="U140" s="30"/>
      <c r="V140" s="30"/>
      <c r="W140" s="30"/>
      <c r="X140" s="30"/>
      <c r="Y140" s="30"/>
      <c r="Z140" s="30"/>
    </row>
    <row r="141" customFormat="false" ht="15.75" hidden="false" customHeight="true" outlineLevel="0" collapsed="false">
      <c r="A141" s="33" t="s">
        <v>109</v>
      </c>
      <c r="B141" s="32" t="s">
        <v>227</v>
      </c>
      <c r="C141" s="32"/>
      <c r="D141" s="54" t="n">
        <f aca="false">D129</f>
        <v>1911.54</v>
      </c>
      <c r="E141" s="30"/>
      <c r="F141" s="30"/>
      <c r="G141" s="30"/>
      <c r="H141" s="30"/>
      <c r="I141" s="30"/>
      <c r="J141" s="30"/>
      <c r="K141" s="30"/>
      <c r="L141" s="30"/>
      <c r="M141" s="30"/>
      <c r="N141" s="30"/>
      <c r="O141" s="30"/>
      <c r="P141" s="30"/>
      <c r="Q141" s="30"/>
      <c r="R141" s="30"/>
      <c r="S141" s="30"/>
      <c r="T141" s="30"/>
      <c r="U141" s="30"/>
      <c r="V141" s="30"/>
      <c r="W141" s="30"/>
      <c r="X141" s="30"/>
      <c r="Y141" s="30"/>
      <c r="Z141" s="30"/>
    </row>
    <row r="142" customFormat="false" ht="15.75" hidden="false" customHeight="true" outlineLevel="0" collapsed="false">
      <c r="A142" s="50" t="s">
        <v>228</v>
      </c>
      <c r="B142" s="50"/>
      <c r="C142" s="50"/>
      <c r="D142" s="61" t="n">
        <f aca="false">TRUNC(SUM(D140:D141),2)</f>
        <v>9537.08</v>
      </c>
      <c r="E142" s="30"/>
      <c r="F142" s="30"/>
      <c r="G142" s="30"/>
      <c r="H142" s="30"/>
      <c r="I142" s="30"/>
      <c r="J142" s="30"/>
      <c r="K142" s="30"/>
      <c r="L142" s="30"/>
      <c r="M142" s="30"/>
      <c r="N142" s="30"/>
      <c r="O142" s="30"/>
      <c r="P142" s="30"/>
      <c r="Q142" s="30"/>
      <c r="R142" s="30"/>
      <c r="S142" s="30"/>
      <c r="T142" s="30"/>
      <c r="U142" s="30"/>
      <c r="V142" s="30"/>
      <c r="W142" s="30"/>
      <c r="X142" s="30"/>
      <c r="Y142" s="30"/>
      <c r="Z142" s="30"/>
    </row>
    <row r="143" customFormat="false" ht="12.75" hidden="true" customHeight="true" outlineLevel="0" collapsed="false">
      <c r="A143" s="30"/>
      <c r="B143" s="30"/>
      <c r="C143" s="30"/>
      <c r="D143" s="124"/>
      <c r="E143" s="30"/>
      <c r="F143" s="30"/>
      <c r="G143" s="30"/>
      <c r="H143" s="30"/>
      <c r="I143" s="30"/>
      <c r="J143" s="30"/>
      <c r="K143" s="30"/>
      <c r="L143" s="30"/>
      <c r="M143" s="30"/>
      <c r="N143" s="30"/>
      <c r="O143" s="30"/>
      <c r="P143" s="30"/>
      <c r="Q143" s="30"/>
      <c r="R143" s="30"/>
      <c r="S143" s="30"/>
      <c r="T143" s="30"/>
      <c r="U143" s="30"/>
      <c r="V143" s="30"/>
      <c r="W143" s="30"/>
      <c r="X143" s="30"/>
      <c r="Y143" s="30"/>
      <c r="Z143" s="30"/>
    </row>
    <row r="144" customFormat="false" ht="40.5" hidden="true" customHeight="true" outlineLevel="0" collapsed="false">
      <c r="A144" s="39"/>
      <c r="B144" s="39" t="s">
        <v>229</v>
      </c>
      <c r="C144" s="64"/>
      <c r="D144" s="64"/>
      <c r="E144" s="30"/>
      <c r="F144" s="30"/>
      <c r="G144" s="30"/>
      <c r="H144" s="30"/>
      <c r="I144" s="30"/>
      <c r="J144" s="30"/>
      <c r="K144" s="30"/>
      <c r="L144" s="30"/>
      <c r="M144" s="30"/>
      <c r="N144" s="30"/>
      <c r="O144" s="30"/>
      <c r="P144" s="30"/>
      <c r="Q144" s="30"/>
      <c r="R144" s="30"/>
      <c r="S144" s="30"/>
      <c r="T144" s="30"/>
      <c r="U144" s="30"/>
      <c r="V144" s="30"/>
      <c r="W144" s="30"/>
      <c r="X144" s="30"/>
      <c r="Y144" s="30"/>
      <c r="Z144" s="30"/>
    </row>
    <row r="145" customFormat="false" ht="12.75" hidden="true" customHeight="true" outlineLevel="0" collapsed="false">
      <c r="A145" s="125" t="s">
        <v>230</v>
      </c>
      <c r="B145" s="125"/>
      <c r="C145" s="125" t="s">
        <v>231</v>
      </c>
      <c r="D145" s="126" t="s">
        <v>232</v>
      </c>
      <c r="E145" s="30"/>
      <c r="F145" s="30"/>
      <c r="G145" s="30"/>
      <c r="H145" s="30"/>
      <c r="I145" s="30"/>
      <c r="J145" s="30"/>
      <c r="K145" s="30"/>
      <c r="L145" s="30"/>
      <c r="M145" s="30"/>
      <c r="N145" s="30"/>
      <c r="O145" s="30"/>
      <c r="P145" s="30"/>
      <c r="Q145" s="30"/>
      <c r="R145" s="30"/>
      <c r="S145" s="30"/>
      <c r="T145" s="30"/>
      <c r="U145" s="30"/>
      <c r="V145" s="30"/>
      <c r="W145" s="30"/>
      <c r="X145" s="30"/>
      <c r="Y145" s="30"/>
      <c r="Z145" s="30"/>
    </row>
    <row r="146" customFormat="false" ht="12.75" hidden="true" customHeight="true" outlineLevel="0" collapsed="false">
      <c r="A146" s="127" t="s">
        <v>233</v>
      </c>
      <c r="B146" s="127"/>
      <c r="C146" s="128"/>
      <c r="D146" s="129" t="n">
        <v>0</v>
      </c>
      <c r="E146" s="30"/>
      <c r="F146" s="30"/>
      <c r="G146" s="30"/>
      <c r="H146" s="30"/>
      <c r="I146" s="30"/>
      <c r="J146" s="30"/>
      <c r="K146" s="30"/>
      <c r="L146" s="30"/>
      <c r="M146" s="30"/>
      <c r="N146" s="30"/>
      <c r="O146" s="30"/>
      <c r="P146" s="30"/>
      <c r="Q146" s="30"/>
      <c r="R146" s="30"/>
      <c r="S146" s="30"/>
      <c r="T146" s="30"/>
      <c r="U146" s="30"/>
      <c r="V146" s="30"/>
      <c r="W146" s="30"/>
      <c r="X146" s="30"/>
      <c r="Y146" s="30"/>
      <c r="Z146" s="30"/>
    </row>
    <row r="147" customFormat="false" ht="12.75" hidden="true" customHeight="true" outlineLevel="0" collapsed="false">
      <c r="A147" s="33" t="s">
        <v>234</v>
      </c>
      <c r="B147" s="33"/>
      <c r="C147" s="130"/>
      <c r="D147" s="131" t="n">
        <v>0</v>
      </c>
      <c r="E147" s="30"/>
      <c r="F147" s="30"/>
      <c r="G147" s="30"/>
      <c r="H147" s="30"/>
      <c r="I147" s="30"/>
      <c r="J147" s="30"/>
      <c r="K147" s="30"/>
      <c r="L147" s="30"/>
      <c r="M147" s="30"/>
      <c r="N147" s="30"/>
      <c r="O147" s="30"/>
      <c r="P147" s="30"/>
      <c r="Q147" s="30"/>
      <c r="R147" s="30"/>
      <c r="S147" s="30"/>
      <c r="T147" s="30"/>
      <c r="U147" s="30"/>
      <c r="V147" s="30"/>
      <c r="W147" s="30"/>
      <c r="X147" s="30"/>
      <c r="Y147" s="30"/>
      <c r="Z147" s="30"/>
    </row>
    <row r="148" customFormat="false" ht="12.75" hidden="true" customHeight="true" outlineLevel="0" collapsed="false">
      <c r="A148" s="33" t="s">
        <v>235</v>
      </c>
      <c r="B148" s="33"/>
      <c r="C148" s="130"/>
      <c r="D148" s="131" t="n">
        <v>0</v>
      </c>
      <c r="E148" s="30"/>
      <c r="F148" s="30"/>
      <c r="G148" s="30"/>
      <c r="H148" s="30"/>
      <c r="I148" s="30"/>
      <c r="J148" s="30"/>
      <c r="K148" s="30"/>
      <c r="L148" s="30"/>
      <c r="M148" s="30"/>
      <c r="N148" s="30"/>
      <c r="O148" s="30"/>
      <c r="P148" s="30"/>
      <c r="Q148" s="30"/>
      <c r="R148" s="30"/>
      <c r="S148" s="30"/>
      <c r="T148" s="30"/>
      <c r="U148" s="30"/>
      <c r="V148" s="30"/>
      <c r="W148" s="30"/>
      <c r="X148" s="30"/>
      <c r="Y148" s="30"/>
      <c r="Z148" s="30"/>
    </row>
    <row r="149" customFormat="false" ht="12.75" hidden="true" customHeight="true" outlineLevel="0" collapsed="false">
      <c r="A149" s="33" t="s">
        <v>236</v>
      </c>
      <c r="B149" s="33"/>
      <c r="C149" s="130"/>
      <c r="D149" s="131" t="n">
        <v>0</v>
      </c>
      <c r="E149" s="30"/>
      <c r="F149" s="30"/>
      <c r="G149" s="30"/>
      <c r="H149" s="30"/>
      <c r="I149" s="30"/>
      <c r="J149" s="30"/>
      <c r="K149" s="30"/>
      <c r="L149" s="30"/>
      <c r="M149" s="30"/>
      <c r="N149" s="30"/>
      <c r="O149" s="30"/>
      <c r="P149" s="30"/>
      <c r="Q149" s="30"/>
      <c r="R149" s="30"/>
      <c r="S149" s="30"/>
      <c r="T149" s="30"/>
      <c r="U149" s="30"/>
      <c r="V149" s="30"/>
      <c r="W149" s="30"/>
      <c r="X149" s="30"/>
      <c r="Y149" s="30"/>
      <c r="Z149" s="30"/>
    </row>
    <row r="150" customFormat="false" ht="13.5" hidden="true" customHeight="true" outlineLevel="0" collapsed="false">
      <c r="A150" s="132"/>
      <c r="B150" s="132"/>
      <c r="C150" s="133"/>
      <c r="D150" s="131"/>
      <c r="E150" s="30"/>
      <c r="F150" s="30"/>
      <c r="G150" s="30"/>
      <c r="H150" s="30"/>
      <c r="I150" s="30"/>
      <c r="J150" s="30"/>
      <c r="K150" s="30"/>
      <c r="L150" s="30"/>
      <c r="M150" s="30"/>
      <c r="N150" s="30"/>
      <c r="O150" s="30"/>
      <c r="P150" s="30"/>
      <c r="Q150" s="30"/>
      <c r="R150" s="30"/>
      <c r="S150" s="30"/>
      <c r="T150" s="30"/>
      <c r="U150" s="30"/>
      <c r="V150" s="30"/>
      <c r="W150" s="30"/>
      <c r="X150" s="30"/>
      <c r="Y150" s="30"/>
      <c r="Z150" s="30"/>
    </row>
    <row r="151" customFormat="false" ht="15.75" hidden="true" customHeight="true" outlineLevel="0" collapsed="false">
      <c r="A151" s="134"/>
      <c r="B151" s="134"/>
      <c r="C151" s="135"/>
      <c r="D151" s="136"/>
      <c r="E151" s="30"/>
      <c r="F151" s="30"/>
      <c r="G151" s="30"/>
      <c r="H151" s="30"/>
      <c r="I151" s="30"/>
      <c r="J151" s="30"/>
      <c r="K151" s="30"/>
      <c r="L151" s="30"/>
      <c r="M151" s="30"/>
      <c r="N151" s="30"/>
      <c r="O151" s="30"/>
      <c r="P151" s="30"/>
      <c r="Q151" s="30"/>
      <c r="R151" s="30"/>
      <c r="S151" s="30"/>
      <c r="T151" s="30"/>
      <c r="U151" s="30"/>
      <c r="V151" s="30"/>
      <c r="W151" s="30"/>
      <c r="X151" s="30"/>
      <c r="Y151" s="30"/>
      <c r="Z151" s="30"/>
    </row>
    <row r="152" customFormat="false" ht="15.75" hidden="true" customHeight="true" outlineLevel="0" collapsed="false">
      <c r="A152" s="137" t="s">
        <v>237</v>
      </c>
      <c r="B152" s="137"/>
      <c r="C152" s="137"/>
      <c r="D152" s="138" t="n">
        <f aca="false">SUM(D150:D151)</f>
        <v>0</v>
      </c>
      <c r="E152" s="30"/>
      <c r="F152" s="30"/>
      <c r="G152" s="30"/>
      <c r="H152" s="30"/>
      <c r="I152" s="30"/>
      <c r="J152" s="30"/>
      <c r="K152" s="30"/>
      <c r="L152" s="30"/>
      <c r="M152" s="30"/>
      <c r="N152" s="30"/>
      <c r="O152" s="30"/>
      <c r="P152" s="30"/>
      <c r="Q152" s="30"/>
      <c r="R152" s="30"/>
      <c r="S152" s="30"/>
      <c r="T152" s="30"/>
      <c r="U152" s="30"/>
      <c r="V152" s="30"/>
      <c r="W152" s="30"/>
      <c r="X152" s="30"/>
      <c r="Y152" s="30"/>
      <c r="Z152" s="30"/>
    </row>
    <row r="153" customFormat="false" ht="12.75" hidden="true" customHeight="true" outlineLevel="0" collapsed="false">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customFormat="false" ht="15.75" hidden="true" customHeight="true" outlineLevel="0" collapsed="false">
      <c r="A154" s="39" t="s">
        <v>238</v>
      </c>
      <c r="B154" s="39" t="s">
        <v>239</v>
      </c>
      <c r="C154" s="64"/>
      <c r="D154" s="64"/>
      <c r="E154" s="30"/>
      <c r="F154" s="30"/>
      <c r="G154" s="30"/>
      <c r="H154" s="30"/>
      <c r="I154" s="30"/>
      <c r="J154" s="30"/>
      <c r="K154" s="30"/>
      <c r="L154" s="30"/>
      <c r="M154" s="30"/>
      <c r="N154" s="30"/>
      <c r="O154" s="30"/>
      <c r="P154" s="30"/>
      <c r="Q154" s="30"/>
      <c r="R154" s="30"/>
      <c r="S154" s="30"/>
      <c r="T154" s="30"/>
      <c r="U154" s="30"/>
      <c r="V154" s="30"/>
      <c r="W154" s="30"/>
      <c r="X154" s="30"/>
      <c r="Y154" s="30"/>
      <c r="Z154" s="30"/>
    </row>
    <row r="155" customFormat="false" ht="15.75" hidden="true" customHeight="true" outlineLevel="0" collapsed="false">
      <c r="A155" s="126" t="s">
        <v>240</v>
      </c>
      <c r="B155" s="126"/>
      <c r="C155" s="126"/>
      <c r="D155" s="126"/>
      <c r="E155" s="30"/>
      <c r="F155" s="30"/>
      <c r="G155" s="30"/>
      <c r="H155" s="30"/>
      <c r="I155" s="30"/>
      <c r="J155" s="30"/>
      <c r="K155" s="30"/>
      <c r="L155" s="30"/>
      <c r="M155" s="30"/>
      <c r="N155" s="30"/>
      <c r="O155" s="30"/>
      <c r="P155" s="30"/>
      <c r="Q155" s="30"/>
      <c r="R155" s="30"/>
      <c r="S155" s="30"/>
      <c r="T155" s="30"/>
      <c r="U155" s="30"/>
      <c r="V155" s="30"/>
      <c r="W155" s="30"/>
      <c r="X155" s="30"/>
      <c r="Y155" s="30"/>
      <c r="Z155" s="30"/>
    </row>
    <row r="156" customFormat="false" ht="15.75" hidden="true" customHeight="true" outlineLevel="0" collapsed="false">
      <c r="A156" s="139"/>
      <c r="B156" s="140" t="s">
        <v>241</v>
      </c>
      <c r="C156" s="140"/>
      <c r="D156" s="126" t="s">
        <v>232</v>
      </c>
      <c r="E156" s="30"/>
      <c r="F156" s="30"/>
      <c r="G156" s="30"/>
      <c r="H156" s="30"/>
      <c r="I156" s="30"/>
      <c r="J156" s="30"/>
      <c r="K156" s="30"/>
      <c r="L156" s="30"/>
      <c r="M156" s="30"/>
      <c r="N156" s="30"/>
      <c r="O156" s="30"/>
      <c r="P156" s="30"/>
      <c r="Q156" s="30"/>
      <c r="R156" s="30"/>
      <c r="S156" s="30"/>
      <c r="T156" s="30"/>
      <c r="U156" s="30"/>
      <c r="V156" s="30"/>
      <c r="W156" s="30"/>
      <c r="X156" s="30"/>
      <c r="Y156" s="30"/>
      <c r="Z156" s="30"/>
    </row>
    <row r="157" customFormat="false" ht="15.75" hidden="true" customHeight="true" outlineLevel="0" collapsed="false">
      <c r="A157" s="141" t="s">
        <v>73</v>
      </c>
      <c r="B157" s="142" t="s">
        <v>242</v>
      </c>
      <c r="C157" s="142"/>
      <c r="D157" s="143" t="n">
        <f aca="false">D126</f>
        <v>61.9910574445046</v>
      </c>
      <c r="E157" s="30"/>
      <c r="F157" s="30"/>
      <c r="G157" s="30"/>
      <c r="H157" s="30"/>
      <c r="I157" s="30"/>
      <c r="J157" s="30"/>
      <c r="K157" s="30"/>
      <c r="L157" s="30"/>
      <c r="M157" s="30"/>
      <c r="N157" s="30"/>
      <c r="O157" s="30"/>
      <c r="P157" s="30"/>
      <c r="Q157" s="30"/>
      <c r="R157" s="30"/>
      <c r="S157" s="30"/>
      <c r="T157" s="30"/>
      <c r="U157" s="30"/>
      <c r="V157" s="30"/>
      <c r="W157" s="30"/>
      <c r="X157" s="30"/>
      <c r="Y157" s="30"/>
      <c r="Z157" s="30"/>
    </row>
    <row r="158" customFormat="false" ht="15.75" hidden="true" customHeight="true" outlineLevel="0" collapsed="false">
      <c r="A158" s="144" t="s">
        <v>75</v>
      </c>
      <c r="B158" s="32" t="s">
        <v>243</v>
      </c>
      <c r="C158" s="32"/>
      <c r="D158" s="145" t="e">
        <f aca="false">#REF!</f>
        <v>#REF!</v>
      </c>
      <c r="E158" s="30"/>
      <c r="F158" s="30"/>
      <c r="G158" s="30"/>
      <c r="H158" s="30"/>
      <c r="I158" s="30"/>
      <c r="J158" s="30"/>
      <c r="K158" s="30"/>
      <c r="L158" s="30"/>
      <c r="M158" s="30"/>
      <c r="N158" s="30"/>
      <c r="O158" s="30"/>
      <c r="P158" s="30"/>
      <c r="Q158" s="30"/>
      <c r="R158" s="30"/>
      <c r="S158" s="30"/>
      <c r="T158" s="30"/>
      <c r="U158" s="30"/>
      <c r="V158" s="30"/>
      <c r="W158" s="30"/>
      <c r="X158" s="30"/>
      <c r="Y158" s="30"/>
      <c r="Z158" s="30"/>
    </row>
    <row r="159" customFormat="false" ht="15.75" hidden="true" customHeight="true" outlineLevel="0" collapsed="false">
      <c r="A159" s="144" t="s">
        <v>78</v>
      </c>
      <c r="B159" s="146" t="s">
        <v>244</v>
      </c>
      <c r="C159" s="146"/>
      <c r="D159" s="145" t="n">
        <f aca="false">D129</f>
        <v>1911.54</v>
      </c>
      <c r="E159" s="30"/>
      <c r="F159" s="30"/>
      <c r="G159" s="30"/>
      <c r="H159" s="30"/>
      <c r="I159" s="30"/>
      <c r="J159" s="30"/>
      <c r="K159" s="30"/>
      <c r="L159" s="30"/>
      <c r="M159" s="30"/>
      <c r="N159" s="30"/>
      <c r="O159" s="30"/>
      <c r="P159" s="30"/>
      <c r="Q159" s="30"/>
      <c r="R159" s="30"/>
      <c r="S159" s="30"/>
      <c r="T159" s="30"/>
      <c r="U159" s="30"/>
      <c r="V159" s="30"/>
      <c r="W159" s="30"/>
      <c r="X159" s="30"/>
      <c r="Y159" s="30"/>
      <c r="Z159" s="30"/>
    </row>
    <row r="160" customFormat="false" ht="15.75" hidden="true" customHeight="true" outlineLevel="0" collapsed="false">
      <c r="A160" s="139" t="s">
        <v>161</v>
      </c>
      <c r="B160" s="139"/>
      <c r="C160" s="139"/>
      <c r="D160" s="138" t="e">
        <f aca="false">SUM(D157:D159)</f>
        <v>#REF!</v>
      </c>
      <c r="E160" s="30"/>
      <c r="F160" s="30"/>
      <c r="G160" s="30"/>
      <c r="H160" s="30"/>
      <c r="I160" s="30"/>
      <c r="J160" s="30"/>
      <c r="K160" s="30"/>
      <c r="L160" s="30"/>
      <c r="M160" s="30"/>
      <c r="N160" s="30"/>
      <c r="O160" s="30"/>
      <c r="P160" s="30"/>
      <c r="Q160" s="30"/>
      <c r="R160" s="30"/>
      <c r="S160" s="30"/>
      <c r="T160" s="30"/>
      <c r="U160" s="30"/>
      <c r="V160" s="30"/>
      <c r="W160" s="30"/>
      <c r="X160" s="30"/>
      <c r="Y160" s="30"/>
      <c r="Z160" s="30"/>
    </row>
    <row r="161" customFormat="false" ht="122.25" hidden="true" customHeight="true" outlineLevel="0" collapsed="false">
      <c r="A161" s="39" t="s">
        <v>245</v>
      </c>
      <c r="B161" s="30" t="s">
        <v>246</v>
      </c>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customFormat="false" ht="15" hidden="false" customHeight="false" outlineLevel="0" collapsed="false">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customFormat="false" ht="15.75" hidden="false" customHeight="true" outlineLevel="0" collapsed="false">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customFormat="false" ht="15.75" hidden="false" customHeight="true" outlineLevel="0" collapsed="false">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customFormat="false" ht="15.75" hidden="false" customHeight="true" outlineLevel="0" collapsed="false">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customFormat="false" ht="15.75" hidden="false" customHeight="true" outlineLevel="0" collapsed="false">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customFormat="false" ht="15.75" hidden="false" customHeight="true" outlineLevel="0" collapsed="false">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customFormat="false" ht="15.75" hidden="false" customHeight="true" outlineLevel="0" collapsed="false">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customFormat="false" ht="15.75" hidden="false" customHeight="true" outlineLevel="0" collapsed="false">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customFormat="false" ht="15.75" hidden="false" customHeight="true" outlineLevel="0" collapsed="false">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customFormat="false" ht="15.75" hidden="false" customHeight="true" outlineLevel="0" collapsed="false">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customFormat="false" ht="15.75" hidden="false" customHeight="true" outlineLevel="0" collapsed="false">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customFormat="false" ht="15.75" hidden="false" customHeight="true" outlineLevel="0" collapsed="false">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customFormat="false" ht="15.75" hidden="false" customHeight="true" outlineLevel="0" collapsed="false">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customFormat="false" ht="15.75" hidden="false" customHeight="true" outlineLevel="0" collapsed="false">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customFormat="false" ht="15.75" hidden="false" customHeight="true" outlineLevel="0" collapsed="false">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customFormat="false" ht="15.75" hidden="false" customHeight="true" outlineLevel="0" collapsed="false">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customFormat="false" ht="15.75" hidden="false" customHeight="true" outlineLevel="0" collapsed="false">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customFormat="false" ht="15.75" hidden="false" customHeight="true" outlineLevel="0" collapsed="false">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customFormat="false" ht="15.75" hidden="false" customHeight="true" outlineLevel="0" collapsed="false">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customFormat="false" ht="15.75" hidden="false" customHeight="true" outlineLevel="0" collapsed="false">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customFormat="false" ht="15.75" hidden="false" customHeight="true" outlineLevel="0" collapsed="false">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customFormat="false" ht="15.75" hidden="false" customHeight="true" outlineLevel="0" collapsed="false">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customFormat="false" ht="15.75" hidden="false" customHeight="true" outlineLevel="0" collapsed="false">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customFormat="false" ht="15.75" hidden="false" customHeight="true" outlineLevel="0" collapsed="false">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customFormat="false" ht="15.75" hidden="false" customHeight="true" outlineLevel="0" collapsed="false">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customFormat="false" ht="15.75" hidden="false" customHeight="true" outlineLevel="0" collapsed="false">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customFormat="false" ht="15.75" hidden="false" customHeight="true" outlineLevel="0" collapsed="false">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customFormat="false" ht="15.75" hidden="false" customHeight="true" outlineLevel="0" collapsed="false">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customFormat="false" ht="15.75" hidden="false" customHeight="true" outlineLevel="0" collapsed="false">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customFormat="false" ht="15.75" hidden="false" customHeight="true" outlineLevel="0" collapsed="false">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customFormat="false" ht="15.75" hidden="false" customHeight="true" outlineLevel="0" collapsed="false">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customFormat="false" ht="15.75" hidden="false" customHeight="true" outlineLevel="0" collapsed="false">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customFormat="false" ht="15.75" hidden="false" customHeight="true" outlineLevel="0" collapsed="false">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customFormat="false" ht="15.75" hidden="false" customHeight="true" outlineLevel="0" collapsed="false">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customFormat="false" ht="15.75" hidden="false" customHeight="true" outlineLevel="0" collapsed="false">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customFormat="false" ht="15.75" hidden="false" customHeight="true" outlineLevel="0" collapsed="false">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customFormat="false" ht="15.75" hidden="false" customHeight="true" outlineLevel="0" collapsed="false">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customFormat="false" ht="15.75" hidden="false" customHeight="true" outlineLevel="0" collapsed="false">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customFormat="false" ht="15.75" hidden="false" customHeight="true" outlineLevel="0" collapsed="false">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customFormat="false" ht="15.75" hidden="false" customHeight="true" outlineLevel="0" collapsed="false">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customFormat="false" ht="15.75" hidden="false" customHeight="true" outlineLevel="0" collapsed="false">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customFormat="false" ht="15.75" hidden="false" customHeight="true" outlineLevel="0" collapsed="false">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customFormat="false" ht="15.75" hidden="false" customHeight="true" outlineLevel="0" collapsed="false">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customFormat="false" ht="15.75" hidden="false" customHeight="true" outlineLevel="0" collapsed="false">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customFormat="false" ht="15.75" hidden="false" customHeight="true" outlineLevel="0" collapsed="false">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customFormat="false" ht="15.75" hidden="false" customHeight="true" outlineLevel="0" collapsed="false">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customFormat="false" ht="15.75" hidden="false" customHeight="true" outlineLevel="0" collapsed="false">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customFormat="false" ht="15.75" hidden="false" customHeight="true" outlineLevel="0" collapsed="false">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customFormat="false" ht="15.75" hidden="false" customHeight="true" outlineLevel="0" collapsed="false">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customFormat="false" ht="15.75" hidden="false" customHeight="true" outlineLevel="0" collapsed="false">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customFormat="false" ht="15.75" hidden="false" customHeight="true" outlineLevel="0" collapsed="false">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customFormat="false" ht="15.75" hidden="false" customHeight="true" outlineLevel="0" collapsed="false">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customFormat="false" ht="15.75" hidden="false" customHeight="true" outlineLevel="0" collapsed="false">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customFormat="false" ht="15.75" hidden="false" customHeight="true" outlineLevel="0" collapsed="false">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customFormat="false" ht="15.75" hidden="false" customHeight="true" outlineLevel="0" collapsed="false">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customFormat="false" ht="15.75" hidden="false" customHeight="true" outlineLevel="0" collapsed="false">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customFormat="false" ht="15.75" hidden="false" customHeight="true" outlineLevel="0" collapsed="false">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customFormat="false" ht="15.75" hidden="false" customHeight="true" outlineLevel="0" collapsed="false">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customFormat="false" ht="15.75" hidden="false" customHeight="true" outlineLevel="0" collapsed="false">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customFormat="false" ht="15.75" hidden="false" customHeight="true" outlineLevel="0" collapsed="false">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customFormat="false" ht="15.75" hidden="false" customHeight="true" outlineLevel="0" collapsed="false">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customFormat="false" ht="15.75" hidden="false" customHeight="true" outlineLevel="0" collapsed="false">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customFormat="false" ht="15.75" hidden="false" customHeight="true" outlineLevel="0" collapsed="false">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customFormat="false" ht="15.75" hidden="false" customHeight="true" outlineLevel="0" collapsed="false">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customFormat="false" ht="15.75" hidden="false" customHeight="true" outlineLevel="0" collapsed="false">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customFormat="false" ht="15.75" hidden="false" customHeight="true" outlineLevel="0" collapsed="false">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customFormat="false" ht="15.75" hidden="false" customHeight="true" outlineLevel="0" collapsed="false">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customFormat="false" ht="15.75" hidden="false" customHeight="true" outlineLevel="0" collapsed="false">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customFormat="false" ht="15.75" hidden="false" customHeight="true" outlineLevel="0" collapsed="false">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customFormat="false" ht="15.75" hidden="false" customHeight="true" outlineLevel="0" collapsed="false">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customFormat="false" ht="15.75" hidden="false" customHeight="true" outlineLevel="0" collapsed="false">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customFormat="false" ht="15.75" hidden="false" customHeight="true" outlineLevel="0" collapsed="false">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customFormat="false" ht="15.75" hidden="false" customHeight="true" outlineLevel="0" collapsed="false">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customFormat="false" ht="15.75" hidden="false" customHeight="true" outlineLevel="0" collapsed="false">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customFormat="false" ht="15.75" hidden="false" customHeight="true" outlineLevel="0" collapsed="false">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customFormat="false" ht="15.75" hidden="false" customHeight="true" outlineLevel="0" collapsed="false">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customFormat="false" ht="15.75" hidden="false" customHeight="true" outlineLevel="0" collapsed="false">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customFormat="false" ht="15.75" hidden="false" customHeight="true" outlineLevel="0" collapsed="false">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customFormat="false" ht="15.75" hidden="false" customHeight="true" outlineLevel="0" collapsed="false">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customFormat="false" ht="15.75" hidden="false" customHeight="true" outlineLevel="0" collapsed="false">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customFormat="false" ht="15.75" hidden="false" customHeight="true" outlineLevel="0" collapsed="false">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customFormat="false" ht="15.75" hidden="false" customHeight="true" outlineLevel="0" collapsed="false">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customFormat="false" ht="15.75" hidden="false" customHeight="true" outlineLevel="0" collapsed="false">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customFormat="false" ht="15.75" hidden="false" customHeight="true" outlineLevel="0" collapsed="false">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customFormat="false" ht="15.75" hidden="false" customHeight="true" outlineLevel="0" collapsed="false">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customFormat="false" ht="15.75" hidden="false" customHeight="true" outlineLevel="0" collapsed="false">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customFormat="false" ht="15.75" hidden="false" customHeight="true" outlineLevel="0" collapsed="false">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customFormat="false" ht="15.75" hidden="false" customHeight="true" outlineLevel="0" collapsed="false">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customFormat="false" ht="15.75" hidden="false" customHeight="true" outlineLevel="0" collapsed="false">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customFormat="false" ht="15.75" hidden="false" customHeight="true" outlineLevel="0" collapsed="false">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customFormat="false" ht="15.75" hidden="false" customHeight="true" outlineLevel="0" collapsed="false">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customFormat="false" ht="15.75" hidden="false" customHeight="true" outlineLevel="0" collapsed="false">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customFormat="false" ht="15.75" hidden="false" customHeight="true" outlineLevel="0" collapsed="false">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customFormat="false" ht="15.75" hidden="false" customHeight="true" outlineLevel="0" collapsed="false">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customFormat="false" ht="15.75" hidden="false" customHeight="true" outlineLevel="0" collapsed="false">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customFormat="false" ht="15.75" hidden="false" customHeight="true" outlineLevel="0" collapsed="false">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customFormat="false" ht="15.75" hidden="false" customHeight="true" outlineLevel="0" collapsed="false">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customFormat="false" ht="15.75" hidden="false" customHeight="true" outlineLevel="0" collapsed="false">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customFormat="false" ht="15.75" hidden="false" customHeight="true" outlineLevel="0" collapsed="false">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customFormat="false" ht="15.75" hidden="false" customHeight="true" outlineLevel="0" collapsed="false">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customFormat="false" ht="15.75" hidden="false" customHeight="true" outlineLevel="0" collapsed="false">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customFormat="false" ht="15.75" hidden="false" customHeight="true" outlineLevel="0" collapsed="false">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customFormat="false" ht="15.75" hidden="false" customHeight="true" outlineLevel="0" collapsed="false">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customFormat="false" ht="15.75" hidden="false" customHeight="true" outlineLevel="0" collapsed="false">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customFormat="false" ht="15.75" hidden="false" customHeight="true" outlineLevel="0" collapsed="false">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customFormat="false" ht="15.75" hidden="false" customHeight="true" outlineLevel="0" collapsed="false">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customFormat="false" ht="15.75" hidden="false" customHeight="true" outlineLevel="0" collapsed="false">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customFormat="false" ht="15.75" hidden="false" customHeight="true" outlineLevel="0" collapsed="false">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customFormat="false" ht="15.75" hidden="false" customHeight="true" outlineLevel="0" collapsed="false">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customFormat="false" ht="15.75" hidden="false" customHeight="true" outlineLevel="0" collapsed="false">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customFormat="false" ht="15.75" hidden="false" customHeight="true" outlineLevel="0" collapsed="false">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customFormat="false" ht="15.75" hidden="false" customHeight="true" outlineLevel="0" collapsed="false">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customFormat="false" ht="15.75" hidden="false" customHeight="true" outlineLevel="0" collapsed="false">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customFormat="false" ht="15.75" hidden="false" customHeight="true" outlineLevel="0" collapsed="false">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customFormat="false" ht="15.75" hidden="false" customHeight="true" outlineLevel="0" collapsed="false">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customFormat="false" ht="15.75" hidden="false" customHeight="true" outlineLevel="0" collapsed="false">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customFormat="false" ht="15.75" hidden="false" customHeight="true" outlineLevel="0" collapsed="false">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customFormat="false" ht="15.75" hidden="false" customHeight="true" outlineLevel="0" collapsed="false">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customFormat="false" ht="15.75" hidden="false" customHeight="true" outlineLevel="0" collapsed="false">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customFormat="false" ht="15.75" hidden="false" customHeight="true" outlineLevel="0" collapsed="false">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customFormat="false" ht="15.75" hidden="false" customHeight="true" outlineLevel="0" collapsed="false">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customFormat="false" ht="15.75" hidden="false" customHeight="true" outlineLevel="0" collapsed="false">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customFormat="false" ht="15.75" hidden="false" customHeight="true" outlineLevel="0" collapsed="false">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customFormat="false" ht="15.75" hidden="false" customHeight="true" outlineLevel="0" collapsed="false">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customFormat="false" ht="15.75" hidden="false" customHeight="true" outlineLevel="0" collapsed="false">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customFormat="false" ht="15.75" hidden="false" customHeight="true" outlineLevel="0" collapsed="false">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customFormat="false" ht="15.75" hidden="false" customHeight="true" outlineLevel="0" collapsed="false">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customFormat="false" ht="15.75" hidden="false" customHeight="true" outlineLevel="0" collapsed="false">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customFormat="false" ht="15.75" hidden="false" customHeight="true" outlineLevel="0" collapsed="false">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customFormat="false" ht="15.75" hidden="false" customHeight="true" outlineLevel="0" collapsed="false">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customFormat="false" ht="15.75" hidden="false" customHeight="true" outlineLevel="0" collapsed="false">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customFormat="false" ht="15.75" hidden="false" customHeight="true" outlineLevel="0" collapsed="false">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customFormat="false" ht="15.75" hidden="false" customHeight="true" outlineLevel="0" collapsed="false">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customFormat="false" ht="15.75" hidden="false" customHeight="true" outlineLevel="0" collapsed="false">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customFormat="false" ht="15.75" hidden="false" customHeight="true" outlineLevel="0" collapsed="false">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customFormat="false" ht="15.75" hidden="false" customHeight="true" outlineLevel="0" collapsed="false">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customFormat="false" ht="15.75" hidden="false" customHeight="true" outlineLevel="0" collapsed="false">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customFormat="false" ht="15.75" hidden="false" customHeight="true" outlineLevel="0" collapsed="false">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customFormat="false" ht="15.75" hidden="false" customHeight="true" outlineLevel="0" collapsed="false">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customFormat="false" ht="15.75" hidden="false" customHeight="true" outlineLevel="0" collapsed="false">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customFormat="false" ht="15.75" hidden="false" customHeight="true" outlineLevel="0" collapsed="false">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customFormat="false" ht="15.75" hidden="false" customHeight="true" outlineLevel="0" collapsed="false">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customFormat="false" ht="15.75" hidden="false" customHeight="true" outlineLevel="0" collapsed="false">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customFormat="false" ht="15.75" hidden="false" customHeight="true" outlineLevel="0" collapsed="false">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customFormat="false" ht="15.75" hidden="false" customHeight="true" outlineLevel="0" collapsed="false">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customFormat="false" ht="15.75" hidden="false" customHeight="true" outlineLevel="0" collapsed="false">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customFormat="false" ht="15.75" hidden="false" customHeight="true" outlineLevel="0" collapsed="false">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customFormat="false" ht="15.75" hidden="false" customHeight="true" outlineLevel="0" collapsed="false">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customFormat="false" ht="15.75" hidden="false" customHeight="true" outlineLevel="0" collapsed="false">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customFormat="false" ht="15.75" hidden="false" customHeight="true" outlineLevel="0" collapsed="false">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customFormat="false" ht="15.75" hidden="false" customHeight="true" outlineLevel="0" collapsed="false">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customFormat="false" ht="15.75" hidden="false" customHeight="true" outlineLevel="0" collapsed="false">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customFormat="false" ht="15.75" hidden="false" customHeight="true" outlineLevel="0" collapsed="false">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customFormat="false" ht="15.75" hidden="false" customHeight="true" outlineLevel="0" collapsed="false">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customFormat="false" ht="15.75" hidden="false" customHeight="true" outlineLevel="0" collapsed="false">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customFormat="false" ht="15.75" hidden="false" customHeight="true" outlineLevel="0" collapsed="false">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customFormat="false" ht="15.75" hidden="false" customHeight="true" outlineLevel="0" collapsed="false">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customFormat="false" ht="15.75" hidden="false" customHeight="true" outlineLevel="0" collapsed="false">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customFormat="false" ht="15.75" hidden="false" customHeight="true" outlineLevel="0" collapsed="false">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customFormat="false" ht="15.75" hidden="false" customHeight="true" outlineLevel="0" collapsed="false">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customFormat="false" ht="15.75" hidden="false" customHeight="true" outlineLevel="0" collapsed="false">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customFormat="false" ht="15.75" hidden="false" customHeight="true" outlineLevel="0" collapsed="false">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customFormat="false" ht="15.75" hidden="false" customHeight="true" outlineLevel="0" collapsed="false">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customFormat="false" ht="15.75" hidden="false" customHeight="true" outlineLevel="0" collapsed="false">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customFormat="false" ht="15.75" hidden="false" customHeight="true" outlineLevel="0" collapsed="false">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customFormat="false" ht="15.75" hidden="false" customHeight="true" outlineLevel="0" collapsed="false">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customFormat="false" ht="15.75" hidden="false" customHeight="true" outlineLevel="0" collapsed="false">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customFormat="false" ht="15.75" hidden="false" customHeight="true" outlineLevel="0" collapsed="false">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customFormat="false" ht="15.75" hidden="false" customHeight="true" outlineLevel="0" collapsed="false">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customFormat="false" ht="15.75" hidden="false" customHeight="true" outlineLevel="0" collapsed="false">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customFormat="false" ht="15.75" hidden="false" customHeight="true" outlineLevel="0" collapsed="false">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customFormat="false" ht="15.75" hidden="false" customHeight="true" outlineLevel="0" collapsed="false">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customFormat="false" ht="15.75" hidden="false" customHeight="true" outlineLevel="0" collapsed="false">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customFormat="false" ht="15.75" hidden="false" customHeight="true" outlineLevel="0" collapsed="false">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customFormat="false" ht="15.75" hidden="false" customHeight="true" outlineLevel="0" collapsed="false">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customFormat="false" ht="15.75" hidden="false" customHeight="true" outlineLevel="0" collapsed="false">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customFormat="false" ht="15.75" hidden="false" customHeight="true" outlineLevel="0" collapsed="false">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customFormat="false" ht="15.75" hidden="false" customHeight="true" outlineLevel="0" collapsed="false">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customFormat="false" ht="15.75" hidden="false" customHeight="true" outlineLevel="0" collapsed="false">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customFormat="false" ht="15.75" hidden="false" customHeight="true" outlineLevel="0" collapsed="false">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customFormat="false" ht="15.75" hidden="false" customHeight="true" outlineLevel="0" collapsed="false">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customFormat="false" ht="15.75" hidden="false" customHeight="true" outlineLevel="0" collapsed="false">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customFormat="false" ht="15.75" hidden="false" customHeight="true" outlineLevel="0" collapsed="false">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customFormat="false" ht="15.75" hidden="false" customHeight="true" outlineLevel="0" collapsed="false">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customFormat="false" ht="15.75" hidden="false" customHeight="true" outlineLevel="0" collapsed="false">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customFormat="false" ht="15.75" hidden="false" customHeight="true" outlineLevel="0" collapsed="false">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customFormat="false" ht="15.75" hidden="false" customHeight="true" outlineLevel="0" collapsed="false">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customFormat="false" ht="15.75" hidden="false" customHeight="true" outlineLevel="0" collapsed="false">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customFormat="false" ht="15.75" hidden="false" customHeight="true" outlineLevel="0" collapsed="false">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customFormat="false" ht="15.75" hidden="false" customHeight="true" outlineLevel="0" collapsed="false">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customFormat="false" ht="15.75" hidden="false" customHeight="true" outlineLevel="0" collapsed="false">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customFormat="false" ht="15.75" hidden="false" customHeight="true" outlineLevel="0" collapsed="false">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customFormat="false" ht="15.75" hidden="false" customHeight="true" outlineLevel="0" collapsed="false">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customFormat="false" ht="15.75" hidden="false" customHeight="true" outlineLevel="0" collapsed="false">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customFormat="false" ht="15.75" hidden="false" customHeight="true" outlineLevel="0" collapsed="false">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customFormat="false" ht="15.75" hidden="false" customHeight="true" outlineLevel="0" collapsed="false">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customFormat="false" ht="15.75" hidden="false" customHeight="true" outlineLevel="0" collapsed="false">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customFormat="false" ht="15.75" hidden="false" customHeight="true" outlineLevel="0" collapsed="false">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customFormat="false" ht="15.75" hidden="false" customHeight="true" outlineLevel="0" collapsed="false">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customFormat="false" ht="15.75" hidden="false" customHeight="true" outlineLevel="0" collapsed="false">
      <c r="A361" s="30"/>
      <c r="B361" s="30"/>
      <c r="C361" s="30"/>
      <c r="D361" s="30"/>
      <c r="E361" s="30"/>
      <c r="F361" s="30"/>
      <c r="G361" s="30"/>
      <c r="H361" s="30"/>
      <c r="I361" s="30"/>
      <c r="J361" s="30"/>
      <c r="K361" s="30"/>
      <c r="L361" s="30"/>
    </row>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hyperlinks>
    <hyperlink ref="E22" r:id="rId2" display="Conforme Lei Federal 14434/2022"/>
  </hyperlink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27" activeCellId="0" sqref="D27"/>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77</v>
      </c>
      <c r="E9" s="30"/>
      <c r="F9" s="30"/>
      <c r="G9" s="30"/>
      <c r="H9" s="30"/>
      <c r="I9" s="30"/>
    </row>
    <row r="10" customFormat="false" ht="14.25" hidden="false" customHeight="false" outlineLevel="0" collapsed="false">
      <c r="A10" s="33" t="s">
        <v>78</v>
      </c>
      <c r="B10" s="32" t="s">
        <v>79</v>
      </c>
      <c r="C10" s="32"/>
      <c r="D10" s="38"/>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RESUMO!B10</f>
        <v>Condutor Ambulancia 12x36 noturno</v>
      </c>
      <c r="E20" s="30"/>
      <c r="F20" s="30"/>
      <c r="G20" s="30"/>
      <c r="H20" s="30"/>
      <c r="I20" s="30"/>
    </row>
    <row r="21" customFormat="false" ht="14.25" hidden="false" customHeight="false" outlineLevel="0" collapsed="false">
      <c r="A21" s="33" t="n">
        <v>2</v>
      </c>
      <c r="B21" s="32" t="s">
        <v>90</v>
      </c>
      <c r="C21" s="32"/>
      <c r="D21" s="38" t="str">
        <f aca="false">RESUMO!C10</f>
        <v> 7823-20</v>
      </c>
      <c r="E21" s="30"/>
      <c r="F21" s="30"/>
      <c r="G21" s="30"/>
      <c r="H21" s="30"/>
      <c r="I21" s="30"/>
    </row>
    <row r="22" customFormat="false" ht="14.25" hidden="false" customHeight="false" outlineLevel="0" collapsed="false">
      <c r="A22" s="33" t="n">
        <v>3</v>
      </c>
      <c r="B22" s="32" t="s">
        <v>91</v>
      </c>
      <c r="C22" s="32"/>
      <c r="D22" s="166" t="n">
        <v>1717.6</v>
      </c>
      <c r="E22" s="48"/>
      <c r="F22" s="30"/>
      <c r="G22" s="30"/>
      <c r="H22" s="30"/>
      <c r="I22" s="30"/>
    </row>
    <row r="23" customFormat="false" ht="14.25" hidden="false" customHeight="false" outlineLevel="0" collapsed="false">
      <c r="A23" s="33" t="n">
        <v>4</v>
      </c>
      <c r="B23" s="32" t="s">
        <v>93</v>
      </c>
      <c r="C23" s="32"/>
      <c r="D23" s="38" t="s">
        <v>262</v>
      </c>
      <c r="F23" s="149"/>
      <c r="G23" s="30"/>
      <c r="H23" s="30"/>
      <c r="I23" s="30"/>
    </row>
    <row r="24" customFormat="false" ht="14.25" hidden="false" customHeight="false" outlineLevel="0" collapsed="false">
      <c r="A24" s="33" t="n">
        <v>5</v>
      </c>
      <c r="B24" s="32" t="s">
        <v>94</v>
      </c>
      <c r="C24" s="32"/>
      <c r="D24" s="49"/>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1717.6</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0.4</v>
      </c>
      <c r="D29" s="54" t="n">
        <f aca="false">C29*E27</f>
        <v>648.4</v>
      </c>
      <c r="E29" s="30" t="s">
        <v>103</v>
      </c>
      <c r="F29" s="30"/>
      <c r="G29" s="30"/>
      <c r="H29" s="30"/>
      <c r="I29" s="30"/>
    </row>
    <row r="30" customFormat="false" ht="14.25" hidden="false" customHeight="false" outlineLevel="0" collapsed="false">
      <c r="A30" s="52" t="s">
        <v>80</v>
      </c>
      <c r="B30" s="58" t="s">
        <v>104</v>
      </c>
      <c r="C30" s="59" t="n">
        <v>7</v>
      </c>
      <c r="D30" s="54" t="n">
        <f aca="false">IF(C30="",0,C30*15.2*((D27+D28)/220)*0.2)</f>
        <v>166.138763636364</v>
      </c>
      <c r="E30" s="30"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23.7341090909091</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2555.87</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212.989166666667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77.4506060606061</v>
      </c>
      <c r="E40" s="30"/>
      <c r="F40" s="70"/>
      <c r="G40" s="72"/>
      <c r="H40" s="30"/>
      <c r="I40" s="30"/>
    </row>
    <row r="41" customFormat="false" ht="14.25" hidden="false" customHeight="false" outlineLevel="0" collapsed="false">
      <c r="A41" s="74" t="s">
        <v>119</v>
      </c>
      <c r="B41" s="74"/>
      <c r="C41" s="75"/>
      <c r="D41" s="76" t="n">
        <f aca="false">SUM(D39:D40)</f>
        <v>290.439772727273</v>
      </c>
      <c r="E41" s="30"/>
      <c r="F41" s="70"/>
      <c r="G41" s="30"/>
      <c r="H41" s="30"/>
      <c r="I41" s="30"/>
    </row>
    <row r="42" customFormat="false" ht="14.25" hidden="false" customHeight="false" outlineLevel="0" collapsed="false">
      <c r="A42" s="52" t="s">
        <v>78</v>
      </c>
      <c r="B42" s="56" t="s">
        <v>120</v>
      </c>
      <c r="C42" s="68" t="n">
        <f aca="false">C58</f>
        <v>0.408</v>
      </c>
      <c r="D42" s="78" t="n">
        <f aca="false">D41*C42</f>
        <v>118.499427272727</v>
      </c>
      <c r="E42" s="79" t="s">
        <v>121</v>
      </c>
      <c r="F42" s="70"/>
      <c r="G42" s="80"/>
      <c r="H42" s="30"/>
      <c r="I42" s="30"/>
    </row>
    <row r="43" customFormat="false" ht="14.25" hidden="false" customHeight="false" outlineLevel="0" collapsed="false">
      <c r="A43" s="50" t="s">
        <v>47</v>
      </c>
      <c r="B43" s="50"/>
      <c r="C43" s="50"/>
      <c r="D43" s="81" t="n">
        <f aca="false">TRUNC(SUM(D41:D42),2)</f>
        <v>408.93</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511.174</v>
      </c>
      <c r="E49" s="30"/>
      <c r="F49" s="30"/>
      <c r="G49" s="30"/>
      <c r="H49" s="30"/>
      <c r="I49" s="30"/>
    </row>
    <row r="50" customFormat="false" ht="14.25" hidden="false" customHeight="false" outlineLevel="0" collapsed="false">
      <c r="A50" s="52" t="s">
        <v>75</v>
      </c>
      <c r="B50" s="32" t="s">
        <v>128</v>
      </c>
      <c r="C50" s="57" t="n">
        <v>0.025</v>
      </c>
      <c r="D50" s="54" t="n">
        <f aca="false">$D$33*C50</f>
        <v>63.89675</v>
      </c>
      <c r="E50" s="30"/>
      <c r="F50" s="30"/>
      <c r="G50" s="30"/>
      <c r="H50" s="30"/>
      <c r="I50" s="30"/>
    </row>
    <row r="51" customFormat="false" ht="14.25" hidden="false" customHeight="false" outlineLevel="0" collapsed="false">
      <c r="A51" s="52" t="s">
        <v>78</v>
      </c>
      <c r="B51" s="60" t="s">
        <v>129</v>
      </c>
      <c r="C51" s="57" t="n">
        <v>0.06</v>
      </c>
      <c r="D51" s="54" t="n">
        <f aca="false">$D$33*C51</f>
        <v>153.3522</v>
      </c>
      <c r="E51" s="30"/>
      <c r="F51" s="30"/>
      <c r="G51" s="30"/>
      <c r="H51" s="30"/>
      <c r="I51" s="30"/>
    </row>
    <row r="52" customFormat="false" ht="14.25" hidden="false" customHeight="false" outlineLevel="0" collapsed="false">
      <c r="A52" s="52" t="s">
        <v>80</v>
      </c>
      <c r="B52" s="32" t="s">
        <v>130</v>
      </c>
      <c r="C52" s="57" t="n">
        <v>0.015</v>
      </c>
      <c r="D52" s="54" t="n">
        <f aca="false">$D$33*C52</f>
        <v>38.33805</v>
      </c>
      <c r="E52" s="30"/>
      <c r="F52" s="30"/>
      <c r="G52" s="30"/>
      <c r="H52" s="30"/>
      <c r="I52" s="30"/>
    </row>
    <row r="53" customFormat="false" ht="14.25" hidden="false" customHeight="false" outlineLevel="0" collapsed="false">
      <c r="A53" s="52" t="s">
        <v>106</v>
      </c>
      <c r="B53" s="32" t="s">
        <v>131</v>
      </c>
      <c r="C53" s="57" t="n">
        <v>0.01</v>
      </c>
      <c r="D53" s="54" t="n">
        <f aca="false">$D$33*C53</f>
        <v>25.5587</v>
      </c>
      <c r="E53" s="30"/>
      <c r="F53" s="30"/>
      <c r="G53" s="30"/>
      <c r="H53" s="30"/>
      <c r="I53" s="30"/>
    </row>
    <row r="54" customFormat="false" ht="14.25" hidden="false" customHeight="false" outlineLevel="0" collapsed="false">
      <c r="A54" s="52" t="s">
        <v>109</v>
      </c>
      <c r="B54" s="32" t="s">
        <v>132</v>
      </c>
      <c r="C54" s="57" t="n">
        <v>0.006</v>
      </c>
      <c r="D54" s="54" t="n">
        <f aca="false">$D$33*C54</f>
        <v>15.33522</v>
      </c>
      <c r="E54" s="30"/>
      <c r="F54" s="30"/>
      <c r="G54" s="30"/>
      <c r="H54" s="30"/>
      <c r="I54" s="30"/>
    </row>
    <row r="55" customFormat="false" ht="14.25" hidden="false" customHeight="false" outlineLevel="0" collapsed="false">
      <c r="A55" s="52" t="s">
        <v>133</v>
      </c>
      <c r="B55" s="32" t="s">
        <v>134</v>
      </c>
      <c r="C55" s="57" t="n">
        <v>0.002</v>
      </c>
      <c r="D55" s="54" t="n">
        <f aca="false">$D$33*C55</f>
        <v>5.11174</v>
      </c>
      <c r="E55" s="30"/>
      <c r="F55" s="30"/>
      <c r="G55" s="30"/>
      <c r="H55" s="30"/>
      <c r="I55" s="30"/>
    </row>
    <row r="56" customFormat="false" ht="14.25" hidden="false" customHeight="false" outlineLevel="0" collapsed="false">
      <c r="A56" s="52" t="s">
        <v>135</v>
      </c>
      <c r="B56" s="32" t="s">
        <v>136</v>
      </c>
      <c r="C56" s="57" t="n">
        <v>0.08</v>
      </c>
      <c r="D56" s="54" t="n">
        <f aca="false">$D$33*C56</f>
        <v>204.4696</v>
      </c>
      <c r="E56" s="30"/>
      <c r="F56" s="30"/>
      <c r="G56" s="30"/>
      <c r="H56" s="30"/>
      <c r="I56" s="30"/>
    </row>
    <row r="57" customFormat="false" ht="14.25" hidden="false" customHeight="false" outlineLevel="0" collapsed="false">
      <c r="A57" s="52" t="s">
        <v>137</v>
      </c>
      <c r="B57" s="88" t="s">
        <v>138</v>
      </c>
      <c r="C57" s="89" t="n">
        <v>0.01</v>
      </c>
      <c r="D57" s="90" t="n">
        <f aca="false">$D$33*C57</f>
        <v>25.5587</v>
      </c>
      <c r="E57" s="30"/>
      <c r="F57" s="30"/>
      <c r="G57" s="30"/>
      <c r="H57" s="30"/>
      <c r="I57" s="30"/>
    </row>
    <row r="58" customFormat="false" ht="14.25" hidden="false" customHeight="false" outlineLevel="0" collapsed="false">
      <c r="A58" s="50" t="s">
        <v>47</v>
      </c>
      <c r="B58" s="50"/>
      <c r="C58" s="91" t="n">
        <f aca="false">SUM(C49:C57)</f>
        <v>0.408</v>
      </c>
      <c r="D58" s="61" t="n">
        <f aca="false">TRUNC(SUM(D49:D57),2)</f>
        <v>1042.79</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195.944</v>
      </c>
      <c r="E64" s="30" t="s">
        <v>146</v>
      </c>
      <c r="F64" s="30"/>
      <c r="G64" s="30"/>
      <c r="H64" s="30"/>
      <c r="I64" s="30"/>
    </row>
    <row r="65" customFormat="false" ht="14.25" hidden="false" customHeight="false" outlineLevel="0" collapsed="false">
      <c r="A65" s="52" t="s">
        <v>75</v>
      </c>
      <c r="B65" s="94" t="s">
        <v>147</v>
      </c>
      <c r="C65" s="93" t="n">
        <v>13.0434782608696</v>
      </c>
      <c r="D65" s="54" t="n">
        <f aca="false">C65*23*(100%-0%)</f>
        <v>300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495.94</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259</v>
      </c>
      <c r="D72" s="54" t="n">
        <f aca="false">IF(C72="SIM",(0.5*15.58*(D27+D28+D30+D31)/187)*1.5,0)</f>
        <v>119.19155357122</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408.93</v>
      </c>
      <c r="E76" s="30"/>
      <c r="F76" s="30"/>
      <c r="G76" s="30"/>
      <c r="H76" s="30"/>
      <c r="I76" s="30"/>
    </row>
    <row r="77" customFormat="false" ht="14.25" hidden="false" customHeight="false" outlineLevel="0" collapsed="false">
      <c r="A77" s="52" t="s">
        <v>125</v>
      </c>
      <c r="B77" s="32" t="s">
        <v>160</v>
      </c>
      <c r="C77" s="32"/>
      <c r="D77" s="54" t="n">
        <f aca="false">D58</f>
        <v>1042.79</v>
      </c>
      <c r="E77" s="30"/>
      <c r="F77" s="30"/>
      <c r="G77" s="30"/>
      <c r="H77" s="30"/>
      <c r="I77" s="30"/>
    </row>
    <row r="78" customFormat="false" ht="14.25" hidden="false" customHeight="false" outlineLevel="0" collapsed="false">
      <c r="A78" s="52" t="s">
        <v>142</v>
      </c>
      <c r="B78" s="32" t="s">
        <v>143</v>
      </c>
      <c r="C78" s="32"/>
      <c r="D78" s="54" t="n">
        <f aca="false">D67</f>
        <v>495.94</v>
      </c>
      <c r="E78" s="30"/>
      <c r="F78" s="30"/>
      <c r="G78" s="30"/>
      <c r="H78" s="30"/>
      <c r="I78" s="30"/>
    </row>
    <row r="79" customFormat="false" ht="14.25" hidden="false" customHeight="false" outlineLevel="0" collapsed="false">
      <c r="A79" s="52" t="s">
        <v>152</v>
      </c>
      <c r="B79" s="32" t="s">
        <v>153</v>
      </c>
      <c r="C79" s="32"/>
      <c r="D79" s="54" t="n">
        <f aca="false">D72</f>
        <v>119.19155357122</v>
      </c>
      <c r="E79" s="30"/>
      <c r="F79" s="30"/>
      <c r="G79" s="30"/>
      <c r="H79" s="30"/>
      <c r="I79" s="30"/>
    </row>
    <row r="80" customFormat="false" ht="14.25" hidden="false" customHeight="false" outlineLevel="0" collapsed="false">
      <c r="A80" s="50" t="s">
        <v>161</v>
      </c>
      <c r="B80" s="50"/>
      <c r="C80" s="50"/>
      <c r="D80" s="61" t="n">
        <f aca="false">TRUNC(SUM(D76:D79),2)</f>
        <v>2066.85</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12.8251426708333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1.02601141366667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0.410404565466667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49.6974722222222</v>
      </c>
      <c r="E86" s="30" t="s">
        <v>170</v>
      </c>
      <c r="F86" s="30"/>
      <c r="G86" s="30"/>
      <c r="H86" s="30"/>
      <c r="I86" s="30"/>
    </row>
    <row r="87" customFormat="false" ht="21.65" hidden="false" customHeight="false" outlineLevel="0" collapsed="false">
      <c r="A87" s="52" t="s">
        <v>106</v>
      </c>
      <c r="B87" s="168" t="s">
        <v>171</v>
      </c>
      <c r="C87" s="57" t="n">
        <f aca="false">C86*C58</f>
        <v>0.00793333333333334</v>
      </c>
      <c r="D87" s="54" t="n">
        <f aca="false">$D$33*C87</f>
        <v>20.2765686666667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101.824395434533</v>
      </c>
      <c r="E88" s="30" t="s">
        <v>174</v>
      </c>
      <c r="F88" s="79"/>
      <c r="G88" s="30"/>
      <c r="H88" s="30"/>
      <c r="I88" s="30"/>
    </row>
    <row r="89" customFormat="false" ht="14.25" hidden="false" customHeight="false" outlineLevel="0" collapsed="false">
      <c r="A89" s="50" t="s">
        <v>47</v>
      </c>
      <c r="B89" s="50"/>
      <c r="C89" s="50"/>
      <c r="D89" s="61" t="n">
        <f aca="false">TRUNC(SUM(D83:D88),2)</f>
        <v>186.05</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21.0149311111111</v>
      </c>
      <c r="E95" s="30" t="s">
        <v>182</v>
      </c>
      <c r="F95" s="30"/>
      <c r="G95" s="30"/>
      <c r="H95" s="30"/>
      <c r="I95" s="30"/>
    </row>
    <row r="96" customFormat="false" ht="14.25" hidden="false" customHeight="false" outlineLevel="0" collapsed="false">
      <c r="A96" s="52" t="s">
        <v>78</v>
      </c>
      <c r="B96" s="32" t="s">
        <v>183</v>
      </c>
      <c r="C96" s="100" t="n">
        <f aca="false">((20/30)/12)*1.57%*99%</f>
        <v>0.0008635</v>
      </c>
      <c r="D96" s="54" t="n">
        <f aca="false">$D$33*C96</f>
        <v>2.206993745</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6.46067138888889</v>
      </c>
      <c r="E97" s="30" t="s">
        <v>186</v>
      </c>
      <c r="F97" s="30"/>
      <c r="G97" s="30"/>
      <c r="H97" s="30"/>
      <c r="I97" s="30"/>
    </row>
    <row r="98" customFormat="false" ht="14.25" hidden="false" customHeight="false" outlineLevel="0" collapsed="false">
      <c r="A98" s="52" t="s">
        <v>106</v>
      </c>
      <c r="B98" s="32" t="s">
        <v>187</v>
      </c>
      <c r="C98" s="169" t="n">
        <f aca="false">((108/30)/12)*1.57%*1%*36.8%</f>
        <v>1.73328E-005</v>
      </c>
      <c r="D98" s="54" t="n">
        <f aca="false">$D$33*C98</f>
        <v>0.044300383536</v>
      </c>
      <c r="E98" s="30" t="s">
        <v>263</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29.72</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29.72</v>
      </c>
      <c r="E102" s="30"/>
      <c r="F102" s="30"/>
      <c r="G102" s="30"/>
      <c r="H102" s="73"/>
      <c r="I102" s="30"/>
    </row>
    <row r="103" customFormat="false" ht="16.85" hidden="false" customHeight="true" outlineLevel="0" collapsed="false">
      <c r="A103" s="109" t="s">
        <v>191</v>
      </c>
      <c r="B103" s="109"/>
      <c r="C103" s="109"/>
      <c r="D103" s="109"/>
      <c r="E103" s="7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29.72</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29.72</v>
      </c>
      <c r="E112" s="30"/>
      <c r="F112" s="97"/>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246.824</v>
      </c>
      <c r="E123" s="30" t="s">
        <v>210</v>
      </c>
      <c r="F123" s="30"/>
      <c r="G123" s="30"/>
      <c r="H123" s="30"/>
      <c r="I123" s="30"/>
    </row>
    <row r="124" customFormat="false" ht="14.25" hidden="false" customHeight="false" outlineLevel="0" collapsed="false">
      <c r="A124" s="52" t="s">
        <v>75</v>
      </c>
      <c r="B124" s="32" t="s">
        <v>255</v>
      </c>
      <c r="C124" s="57" t="n">
        <v>0.1</v>
      </c>
      <c r="D124" s="54" t="n">
        <f aca="false">(D140+D123)*C124</f>
        <v>518.3304</v>
      </c>
      <c r="E124" s="30" t="s">
        <v>212</v>
      </c>
      <c r="F124" s="30"/>
      <c r="G124" s="30"/>
      <c r="H124" s="30"/>
      <c r="I124" s="30"/>
    </row>
    <row r="125" customFormat="false" ht="14.25" hidden="false" customHeight="false" outlineLevel="0" collapsed="false">
      <c r="A125" s="45" t="s">
        <v>78</v>
      </c>
      <c r="B125" s="50" t="s">
        <v>213</v>
      </c>
      <c r="C125" s="91" t="n">
        <f aca="false">SUM(C126:C128)</f>
        <v>0.0765</v>
      </c>
      <c r="D125" s="167"/>
      <c r="E125" s="163"/>
      <c r="F125" s="119"/>
      <c r="G125" s="119"/>
      <c r="H125" s="119"/>
      <c r="I125" s="119"/>
    </row>
    <row r="126" customFormat="false" ht="14.25" hidden="false" customHeight="false" outlineLevel="0" collapsed="false">
      <c r="A126" s="52" t="s">
        <v>214</v>
      </c>
      <c r="B126" s="32" t="s">
        <v>215</v>
      </c>
      <c r="C126" s="57" t="n">
        <v>0.0065</v>
      </c>
      <c r="D126" s="159" t="n">
        <f aca="false">(($D$140+$D$123+$D$124)/(1-$C$125))*C126</f>
        <v>40.130615701137</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185.21822631294</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246.95763508392</v>
      </c>
      <c r="E128" s="119"/>
      <c r="F128" s="121"/>
      <c r="G128" s="119"/>
      <c r="H128" s="119"/>
      <c r="I128" s="119"/>
    </row>
    <row r="129" customFormat="false" ht="14.25" hidden="false" customHeight="false" outlineLevel="0" collapsed="false">
      <c r="A129" s="164" t="s">
        <v>47</v>
      </c>
      <c r="B129" s="164"/>
      <c r="C129" s="164"/>
      <c r="D129" s="61" t="n">
        <f aca="false">TRUNC(SUM(D123:D128),2)</f>
        <v>1237.46</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2555.87</v>
      </c>
      <c r="E135" s="30"/>
      <c r="F135" s="30"/>
      <c r="G135" s="30"/>
      <c r="H135" s="30"/>
      <c r="I135" s="30"/>
    </row>
    <row r="136" customFormat="false" ht="14.25" hidden="false" customHeight="false" outlineLevel="0" collapsed="false">
      <c r="A136" s="33" t="s">
        <v>75</v>
      </c>
      <c r="B136" s="32" t="s">
        <v>159</v>
      </c>
      <c r="C136" s="32"/>
      <c r="D136" s="54" t="n">
        <f aca="false">D80</f>
        <v>2066.85</v>
      </c>
      <c r="E136" s="30"/>
      <c r="F136" s="30"/>
      <c r="G136" s="30"/>
      <c r="H136" s="30"/>
      <c r="I136" s="30"/>
    </row>
    <row r="137" customFormat="false" ht="14.25" hidden="false" customHeight="false" outlineLevel="0" collapsed="false">
      <c r="A137" s="33" t="s">
        <v>78</v>
      </c>
      <c r="B137" s="32" t="s">
        <v>224</v>
      </c>
      <c r="C137" s="32"/>
      <c r="D137" s="54" t="n">
        <f aca="false">D89</f>
        <v>186.05</v>
      </c>
      <c r="E137" s="30"/>
      <c r="F137" s="30"/>
      <c r="G137" s="30"/>
      <c r="H137" s="30"/>
      <c r="I137" s="30"/>
    </row>
    <row r="138" customFormat="false" ht="14.25" hidden="false" customHeight="false" outlineLevel="0" collapsed="false">
      <c r="A138" s="33" t="s">
        <v>80</v>
      </c>
      <c r="B138" s="32" t="s">
        <v>197</v>
      </c>
      <c r="C138" s="32"/>
      <c r="D138" s="54" t="n">
        <f aca="false">D112</f>
        <v>29.72</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4936.48</v>
      </c>
      <c r="E140" s="30" t="s">
        <v>226</v>
      </c>
      <c r="F140" s="30"/>
      <c r="G140" s="30"/>
      <c r="H140" s="30"/>
      <c r="I140" s="30"/>
    </row>
    <row r="141" customFormat="false" ht="14.25" hidden="false" customHeight="false" outlineLevel="0" collapsed="false">
      <c r="A141" s="33" t="s">
        <v>109</v>
      </c>
      <c r="B141" s="32" t="s">
        <v>227</v>
      </c>
      <c r="C141" s="32"/>
      <c r="D141" s="54" t="n">
        <f aca="false">D129</f>
        <v>1237.46</v>
      </c>
      <c r="E141" s="30"/>
      <c r="F141" s="30"/>
      <c r="G141" s="30"/>
      <c r="H141" s="30"/>
      <c r="I141" s="30"/>
    </row>
    <row r="142" customFormat="false" ht="14.25" hidden="false" customHeight="false" outlineLevel="0" collapsed="false">
      <c r="A142" s="50" t="s">
        <v>228</v>
      </c>
      <c r="B142" s="50"/>
      <c r="C142" s="50"/>
      <c r="D142" s="61" t="n">
        <f aca="false">TRUNC(SUM(D140:D141),2)</f>
        <v>6173.94</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40.130615701137</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1237.46</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3" colorId="64" zoomScale="100" zoomScaleNormal="100" zoomScalePageLayoutView="100" workbookViewId="0">
      <selection pane="topLeft" activeCell="D23" activeCellId="0" sqref="D23"/>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RESUMO!B10</f>
        <v>Condutor Ambulancia 12x36 noturno</v>
      </c>
      <c r="E20" s="30"/>
      <c r="F20" s="30"/>
      <c r="G20" s="30"/>
      <c r="H20" s="30"/>
      <c r="I20" s="30"/>
    </row>
    <row r="21" customFormat="false" ht="14.25" hidden="false" customHeight="false" outlineLevel="0" collapsed="false">
      <c r="A21" s="33" t="n">
        <v>2</v>
      </c>
      <c r="B21" s="32" t="s">
        <v>90</v>
      </c>
      <c r="C21" s="32"/>
      <c r="D21" s="38" t="str">
        <f aca="false">RESUMO!C10</f>
        <v> 7823-20</v>
      </c>
      <c r="E21" s="30"/>
      <c r="F21" s="30"/>
      <c r="G21" s="30"/>
      <c r="H21" s="30"/>
      <c r="I21" s="30"/>
    </row>
    <row r="22" customFormat="false" ht="14.25" hidden="false" customHeight="false" outlineLevel="0" collapsed="false">
      <c r="A22" s="33" t="n">
        <v>3</v>
      </c>
      <c r="B22" s="32" t="s">
        <v>91</v>
      </c>
      <c r="C22" s="32"/>
      <c r="D22" s="166" t="n">
        <v>1717.6</v>
      </c>
      <c r="E22" s="48"/>
      <c r="F22" s="30"/>
      <c r="G22" s="30"/>
      <c r="H22" s="30"/>
      <c r="I22" s="30"/>
    </row>
    <row r="23" customFormat="false" ht="14.25" hidden="false" customHeight="false" outlineLevel="0" collapsed="false">
      <c r="A23" s="33" t="n">
        <v>4</v>
      </c>
      <c r="B23" s="32" t="s">
        <v>93</v>
      </c>
      <c r="C23" s="32"/>
      <c r="D23" s="38" t="s">
        <v>264</v>
      </c>
      <c r="F23" s="149"/>
      <c r="G23" s="30"/>
      <c r="H23" s="30"/>
      <c r="I23" s="30"/>
    </row>
    <row r="24" customFormat="false" ht="14.25" hidden="false" customHeight="false" outlineLevel="0" collapsed="false">
      <c r="A24" s="33" t="n">
        <v>5</v>
      </c>
      <c r="B24" s="32" t="s">
        <v>94</v>
      </c>
      <c r="C24" s="32"/>
      <c r="D24" s="49"/>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1717.6</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0.4</v>
      </c>
      <c r="D29" s="54" t="n">
        <f aca="false">C29*E27</f>
        <v>648.4</v>
      </c>
      <c r="E29" s="30" t="s">
        <v>103</v>
      </c>
      <c r="F29" s="30"/>
      <c r="G29" s="30"/>
      <c r="H29" s="30"/>
      <c r="I29" s="30"/>
    </row>
    <row r="30" customFormat="false" ht="14.25" hidden="false" customHeight="false" outlineLevel="0" collapsed="false">
      <c r="A30" s="52" t="s">
        <v>80</v>
      </c>
      <c r="B30" s="58" t="s">
        <v>104</v>
      </c>
      <c r="C30" s="59" t="n">
        <v>0</v>
      </c>
      <c r="D30" s="54" t="n">
        <f aca="false">IF(C30="",0,C30*15.2*((D27+D28)/220)*0.2)</f>
        <v>0</v>
      </c>
      <c r="E30" s="30" t="s">
        <v>105</v>
      </c>
      <c r="F30" s="30"/>
      <c r="G30" s="30"/>
      <c r="H30" s="30"/>
      <c r="I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2366</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197.166666666667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71.6969696969697</v>
      </c>
      <c r="E40" s="30"/>
      <c r="F40" s="70"/>
      <c r="G40" s="72"/>
      <c r="H40" s="30"/>
      <c r="I40" s="30"/>
    </row>
    <row r="41" customFormat="false" ht="14.25" hidden="false" customHeight="false" outlineLevel="0" collapsed="false">
      <c r="A41" s="74" t="s">
        <v>119</v>
      </c>
      <c r="B41" s="74"/>
      <c r="C41" s="75"/>
      <c r="D41" s="76" t="n">
        <f aca="false">SUM(D39:D40)</f>
        <v>268.863636363636</v>
      </c>
      <c r="E41" s="30"/>
      <c r="F41" s="70"/>
      <c r="G41" s="30"/>
      <c r="H41" s="30"/>
      <c r="I41" s="30"/>
    </row>
    <row r="42" customFormat="false" ht="14.25" hidden="false" customHeight="false" outlineLevel="0" collapsed="false">
      <c r="A42" s="52" t="s">
        <v>78</v>
      </c>
      <c r="B42" s="56" t="s">
        <v>120</v>
      </c>
      <c r="C42" s="68" t="n">
        <f aca="false">C58</f>
        <v>0.408</v>
      </c>
      <c r="D42" s="78" t="n">
        <f aca="false">D41*C42</f>
        <v>109.696363636364</v>
      </c>
      <c r="E42" s="79" t="s">
        <v>121</v>
      </c>
      <c r="F42" s="70"/>
      <c r="G42" s="80"/>
      <c r="H42" s="30"/>
      <c r="I42" s="30"/>
    </row>
    <row r="43" customFormat="false" ht="14.25" hidden="false" customHeight="false" outlineLevel="0" collapsed="false">
      <c r="A43" s="50" t="s">
        <v>47</v>
      </c>
      <c r="B43" s="50"/>
      <c r="C43" s="50"/>
      <c r="D43" s="81" t="n">
        <f aca="false">TRUNC(SUM(D41:D42),2)</f>
        <v>378.56</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473.2</v>
      </c>
      <c r="E49" s="30"/>
      <c r="F49" s="30"/>
      <c r="G49" s="30"/>
      <c r="H49" s="30"/>
      <c r="I49" s="30"/>
    </row>
    <row r="50" customFormat="false" ht="14.25" hidden="false" customHeight="false" outlineLevel="0" collapsed="false">
      <c r="A50" s="52" t="s">
        <v>75</v>
      </c>
      <c r="B50" s="32" t="s">
        <v>128</v>
      </c>
      <c r="C50" s="57" t="n">
        <v>0.025</v>
      </c>
      <c r="D50" s="54" t="n">
        <f aca="false">$D$33*C50</f>
        <v>59.15</v>
      </c>
      <c r="E50" s="30"/>
      <c r="F50" s="30"/>
      <c r="G50" s="30"/>
      <c r="H50" s="30"/>
      <c r="I50" s="30"/>
    </row>
    <row r="51" customFormat="false" ht="14.25" hidden="false" customHeight="false" outlineLevel="0" collapsed="false">
      <c r="A51" s="52" t="s">
        <v>78</v>
      </c>
      <c r="B51" s="60" t="s">
        <v>129</v>
      </c>
      <c r="C51" s="57" t="n">
        <v>0.06</v>
      </c>
      <c r="D51" s="54" t="n">
        <f aca="false">$D$33*C51</f>
        <v>141.96</v>
      </c>
      <c r="E51" s="30"/>
      <c r="F51" s="30"/>
      <c r="G51" s="30"/>
      <c r="H51" s="30"/>
      <c r="I51" s="30"/>
    </row>
    <row r="52" customFormat="false" ht="14.25" hidden="false" customHeight="false" outlineLevel="0" collapsed="false">
      <c r="A52" s="52" t="s">
        <v>80</v>
      </c>
      <c r="B52" s="32" t="s">
        <v>130</v>
      </c>
      <c r="C52" s="57" t="n">
        <v>0.015</v>
      </c>
      <c r="D52" s="54" t="n">
        <f aca="false">$D$33*C52</f>
        <v>35.49</v>
      </c>
      <c r="E52" s="30"/>
      <c r="F52" s="30"/>
      <c r="G52" s="30"/>
      <c r="H52" s="30"/>
      <c r="I52" s="30"/>
    </row>
    <row r="53" customFormat="false" ht="14.25" hidden="false" customHeight="false" outlineLevel="0" collapsed="false">
      <c r="A53" s="52" t="s">
        <v>106</v>
      </c>
      <c r="B53" s="32" t="s">
        <v>131</v>
      </c>
      <c r="C53" s="57" t="n">
        <v>0.01</v>
      </c>
      <c r="D53" s="54" t="n">
        <f aca="false">$D$33*C53</f>
        <v>23.66</v>
      </c>
      <c r="E53" s="30"/>
      <c r="F53" s="30"/>
      <c r="G53" s="30"/>
      <c r="H53" s="30"/>
      <c r="I53" s="30"/>
    </row>
    <row r="54" customFormat="false" ht="14.25" hidden="false" customHeight="false" outlineLevel="0" collapsed="false">
      <c r="A54" s="52" t="s">
        <v>109</v>
      </c>
      <c r="B54" s="32" t="s">
        <v>132</v>
      </c>
      <c r="C54" s="57" t="n">
        <v>0.006</v>
      </c>
      <c r="D54" s="54" t="n">
        <f aca="false">$D$33*C54</f>
        <v>14.196</v>
      </c>
      <c r="E54" s="30"/>
      <c r="F54" s="30"/>
      <c r="G54" s="30"/>
      <c r="H54" s="30"/>
      <c r="I54" s="30"/>
    </row>
    <row r="55" customFormat="false" ht="14.25" hidden="false" customHeight="false" outlineLevel="0" collapsed="false">
      <c r="A55" s="52" t="s">
        <v>133</v>
      </c>
      <c r="B55" s="32" t="s">
        <v>134</v>
      </c>
      <c r="C55" s="57" t="n">
        <v>0.002</v>
      </c>
      <c r="D55" s="54" t="n">
        <f aca="false">$D$33*C55</f>
        <v>4.732</v>
      </c>
      <c r="E55" s="30"/>
      <c r="F55" s="30"/>
      <c r="G55" s="30"/>
      <c r="H55" s="30"/>
      <c r="I55" s="30"/>
    </row>
    <row r="56" customFormat="false" ht="14.25" hidden="false" customHeight="false" outlineLevel="0" collapsed="false">
      <c r="A56" s="52" t="s">
        <v>135</v>
      </c>
      <c r="B56" s="32" t="s">
        <v>136</v>
      </c>
      <c r="C56" s="57" t="n">
        <v>0.08</v>
      </c>
      <c r="D56" s="54" t="n">
        <f aca="false">$D$33*C56</f>
        <v>189.28</v>
      </c>
      <c r="E56" s="30"/>
      <c r="F56" s="30"/>
      <c r="G56" s="30"/>
      <c r="H56" s="30"/>
      <c r="I56" s="30"/>
    </row>
    <row r="57" customFormat="false" ht="14.25" hidden="false" customHeight="false" outlineLevel="0" collapsed="false">
      <c r="A57" s="52" t="s">
        <v>137</v>
      </c>
      <c r="B57" s="88" t="s">
        <v>138</v>
      </c>
      <c r="C57" s="89" t="n">
        <v>0.01</v>
      </c>
      <c r="D57" s="90" t="n">
        <f aca="false">$D$33*C57</f>
        <v>23.66</v>
      </c>
      <c r="E57" s="30"/>
      <c r="F57" s="30"/>
      <c r="G57" s="30"/>
      <c r="H57" s="30"/>
      <c r="I57" s="30"/>
    </row>
    <row r="58" customFormat="false" ht="14.25" hidden="false" customHeight="false" outlineLevel="0" collapsed="false">
      <c r="A58" s="50" t="s">
        <v>47</v>
      </c>
      <c r="B58" s="50"/>
      <c r="C58" s="91" t="n">
        <f aca="false">SUM(C49:C57)</f>
        <v>0.408</v>
      </c>
      <c r="D58" s="61" t="n">
        <f aca="false">TRUNC(SUM(D49:D57),2)</f>
        <v>965.32</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195.944</v>
      </c>
      <c r="E64" s="30" t="s">
        <v>146</v>
      </c>
      <c r="F64" s="30"/>
      <c r="G64" s="30"/>
      <c r="H64" s="30"/>
      <c r="I64" s="30"/>
    </row>
    <row r="65" customFormat="false" ht="14.25" hidden="false" customHeight="false" outlineLevel="0" collapsed="false">
      <c r="A65" s="52" t="s">
        <v>75</v>
      </c>
      <c r="B65" s="94" t="s">
        <v>147</v>
      </c>
      <c r="C65" s="93" t="n">
        <v>13.0434782608696</v>
      </c>
      <c r="D65" s="54" t="n">
        <f aca="false">C65*23*(100%-0%)</f>
        <v>300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495.94</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c r="D72" s="54" t="n">
        <f aca="false">IF(C72="SIM",(0.5*15.58*(D27+D28+D30+D31)/187)*1.5,0)</f>
        <v>0</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378.56</v>
      </c>
      <c r="E76" s="30"/>
      <c r="F76" s="30"/>
      <c r="G76" s="30"/>
      <c r="H76" s="30"/>
      <c r="I76" s="30"/>
    </row>
    <row r="77" customFormat="false" ht="14.25" hidden="false" customHeight="false" outlineLevel="0" collapsed="false">
      <c r="A77" s="52" t="s">
        <v>125</v>
      </c>
      <c r="B77" s="32" t="s">
        <v>160</v>
      </c>
      <c r="C77" s="32"/>
      <c r="D77" s="54" t="n">
        <f aca="false">D58</f>
        <v>965.32</v>
      </c>
      <c r="E77" s="30"/>
      <c r="F77" s="30"/>
      <c r="G77" s="30"/>
      <c r="H77" s="30"/>
      <c r="I77" s="30"/>
    </row>
    <row r="78" customFormat="false" ht="14.25" hidden="false" customHeight="false" outlineLevel="0" collapsed="false">
      <c r="A78" s="52" t="s">
        <v>142</v>
      </c>
      <c r="B78" s="32" t="s">
        <v>143</v>
      </c>
      <c r="C78" s="32"/>
      <c r="D78" s="54" t="n">
        <f aca="false">D67</f>
        <v>495.94</v>
      </c>
      <c r="E78" s="30"/>
      <c r="F78" s="30"/>
      <c r="G78" s="30"/>
      <c r="H78" s="30"/>
      <c r="I78" s="30"/>
    </row>
    <row r="79" customFormat="false" ht="14.25" hidden="false" customHeight="false" outlineLevel="0" collapsed="false">
      <c r="A79" s="52" t="s">
        <v>152</v>
      </c>
      <c r="B79" s="32" t="s">
        <v>153</v>
      </c>
      <c r="C79" s="32"/>
      <c r="D79" s="54" t="n">
        <f aca="false">D72</f>
        <v>0</v>
      </c>
      <c r="E79" s="30"/>
      <c r="F79" s="30"/>
      <c r="G79" s="30"/>
      <c r="H79" s="30"/>
      <c r="I79" s="30"/>
    </row>
    <row r="80" customFormat="false" ht="14.25" hidden="false" customHeight="false" outlineLevel="0" collapsed="false">
      <c r="A80" s="50" t="s">
        <v>161</v>
      </c>
      <c r="B80" s="50"/>
      <c r="C80" s="50"/>
      <c r="D80" s="61" t="n">
        <f aca="false">TRUNC(SUM(D76:D79),2)</f>
        <v>1839.82</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11.8723908333333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0.949791266666667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0.379916506666667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46.0055555555556</v>
      </c>
      <c r="E86" s="30" t="s">
        <v>170</v>
      </c>
      <c r="F86" s="30"/>
      <c r="G86" s="30"/>
      <c r="H86" s="30"/>
      <c r="I86" s="30"/>
    </row>
    <row r="87" customFormat="false" ht="21.65" hidden="false" customHeight="false" outlineLevel="0" collapsed="false">
      <c r="A87" s="52" t="s">
        <v>106</v>
      </c>
      <c r="B87" s="168" t="s">
        <v>171</v>
      </c>
      <c r="C87" s="57" t="n">
        <f aca="false">C86*C58</f>
        <v>0.00793333333333334</v>
      </c>
      <c r="D87" s="54" t="n">
        <f aca="false">$D$33*C87</f>
        <v>18.7702666666667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94.2600834933333</v>
      </c>
      <c r="E88" s="30" t="s">
        <v>174</v>
      </c>
      <c r="F88" s="79"/>
      <c r="G88" s="30"/>
      <c r="H88" s="30"/>
      <c r="I88" s="30"/>
    </row>
    <row r="89" customFormat="false" ht="14.25" hidden="false" customHeight="false" outlineLevel="0" collapsed="false">
      <c r="A89" s="50" t="s">
        <v>47</v>
      </c>
      <c r="B89" s="50"/>
      <c r="C89" s="50"/>
      <c r="D89" s="61" t="n">
        <f aca="false">TRUNC(SUM(D83:D88),2)</f>
        <v>172.23</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35.5" hidden="false" customHeight="false" outlineLevel="0" collapsed="false">
      <c r="A94" s="52" t="s">
        <v>73</v>
      </c>
      <c r="B94" s="32" t="s">
        <v>179</v>
      </c>
      <c r="C94" s="57" t="n">
        <v>0</v>
      </c>
      <c r="D94" s="54" t="n">
        <f aca="false">$D$33*C94</f>
        <v>0</v>
      </c>
      <c r="E94" s="103"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19.4537777777778</v>
      </c>
      <c r="E95" s="30" t="s">
        <v>182</v>
      </c>
      <c r="F95" s="30"/>
      <c r="G95" s="30"/>
      <c r="H95" s="30"/>
      <c r="I95" s="30"/>
    </row>
    <row r="96" customFormat="false" ht="14.25" hidden="false" customHeight="false" outlineLevel="0" collapsed="false">
      <c r="A96" s="52" t="s">
        <v>78</v>
      </c>
      <c r="B96" s="32" t="s">
        <v>183</v>
      </c>
      <c r="C96" s="100" t="n">
        <f aca="false">((20/30)/12)*1.57%*99%</f>
        <v>0.0008635</v>
      </c>
      <c r="D96" s="54" t="n">
        <f aca="false">$D$33*C96</f>
        <v>2.043041</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5.98072222222222</v>
      </c>
      <c r="E97" s="30" t="s">
        <v>186</v>
      </c>
      <c r="F97" s="30"/>
      <c r="G97" s="30"/>
      <c r="H97" s="30"/>
      <c r="I97" s="30"/>
    </row>
    <row r="98" customFormat="false" ht="14.25" hidden="false" customHeight="false" outlineLevel="0" collapsed="false">
      <c r="A98" s="52" t="s">
        <v>106</v>
      </c>
      <c r="B98" s="32" t="s">
        <v>187</v>
      </c>
      <c r="C98" s="169" t="n">
        <f aca="false">((108/30)/12)*1.57%*1%*36.8%</f>
        <v>1.73328E-005</v>
      </c>
      <c r="D98" s="54" t="n">
        <f aca="false">$D$33*C98</f>
        <v>0.0410094048</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27.51</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27.51</v>
      </c>
      <c r="E102" s="30"/>
      <c r="F102" s="30"/>
      <c r="G102" s="30"/>
      <c r="H102" s="30"/>
      <c r="I102" s="30"/>
    </row>
    <row r="103" customFormat="false" ht="16.8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259</v>
      </c>
      <c r="D106" s="54" t="n">
        <f aca="false">IF(C106="SIM",1*15.58*(D27+D29)/187)</f>
        <v>197.12449197861</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27.51</v>
      </c>
      <c r="E110" s="30"/>
      <c r="F110" s="30"/>
      <c r="G110" s="30"/>
      <c r="H110" s="30"/>
      <c r="I110" s="30"/>
    </row>
    <row r="111" customFormat="false" ht="14.25" hidden="false" customHeight="false" outlineLevel="0" collapsed="false">
      <c r="A111" s="52" t="s">
        <v>192</v>
      </c>
      <c r="B111" s="32" t="s">
        <v>198</v>
      </c>
      <c r="C111" s="32"/>
      <c r="D111" s="54" t="n">
        <f aca="false">D106</f>
        <v>197.12449197861</v>
      </c>
      <c r="E111" s="30"/>
      <c r="F111" s="30"/>
      <c r="G111" s="30"/>
      <c r="H111" s="30"/>
      <c r="I111" s="30"/>
    </row>
    <row r="112" customFormat="false" ht="14.25" hidden="false" customHeight="false" outlineLevel="0" collapsed="false">
      <c r="A112" s="50" t="s">
        <v>161</v>
      </c>
      <c r="B112" s="50"/>
      <c r="C112" s="50"/>
      <c r="D112" s="61" t="n">
        <f aca="false">TRUNC(SUM(D110:D111),2)</f>
        <v>224.63</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235.0335</v>
      </c>
      <c r="E123" s="30" t="s">
        <v>210</v>
      </c>
      <c r="F123" s="30"/>
      <c r="G123" s="30"/>
      <c r="H123" s="30"/>
      <c r="I123" s="30"/>
    </row>
    <row r="124" customFormat="false" ht="14.25" hidden="false" customHeight="false" outlineLevel="0" collapsed="false">
      <c r="A124" s="52" t="s">
        <v>75</v>
      </c>
      <c r="B124" s="32" t="s">
        <v>255</v>
      </c>
      <c r="C124" s="57" t="n">
        <v>0.1</v>
      </c>
      <c r="D124" s="54" t="n">
        <f aca="false">(D140+D123)*C124</f>
        <v>493.57035</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119"/>
      <c r="F125" s="119"/>
      <c r="G125" s="119"/>
      <c r="H125" s="119"/>
      <c r="I125" s="119"/>
    </row>
    <row r="126" customFormat="false" ht="14.25" hidden="false" customHeight="false" outlineLevel="0" collapsed="false">
      <c r="A126" s="52" t="s">
        <v>214</v>
      </c>
      <c r="B126" s="32" t="s">
        <v>215</v>
      </c>
      <c r="C126" s="57" t="n">
        <v>0.0065</v>
      </c>
      <c r="D126" s="159" t="n">
        <f aca="false">(($D$140+$D$123+$D$124)/(1-$C$125))*C126</f>
        <v>38.2136221169464</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176.370563616676</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235.160751488901</v>
      </c>
      <c r="E128" s="119"/>
      <c r="F128" s="121"/>
      <c r="G128" s="119"/>
      <c r="H128" s="119"/>
      <c r="I128" s="119"/>
    </row>
    <row r="129" customFormat="false" ht="14.25" hidden="false" customHeight="false" outlineLevel="0" collapsed="false">
      <c r="A129" s="164" t="s">
        <v>47</v>
      </c>
      <c r="B129" s="164"/>
      <c r="C129" s="164"/>
      <c r="D129" s="61" t="n">
        <f aca="false">TRUNC(SUM(D123:D128),2)</f>
        <v>1178.34</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2366</v>
      </c>
      <c r="E135" s="30"/>
      <c r="F135" s="30"/>
      <c r="G135" s="30"/>
      <c r="H135" s="30"/>
      <c r="I135" s="30"/>
    </row>
    <row r="136" customFormat="false" ht="14.25" hidden="false" customHeight="false" outlineLevel="0" collapsed="false">
      <c r="A136" s="33" t="s">
        <v>75</v>
      </c>
      <c r="B136" s="32" t="s">
        <v>159</v>
      </c>
      <c r="C136" s="32"/>
      <c r="D136" s="54" t="n">
        <f aca="false">D80</f>
        <v>1839.82</v>
      </c>
      <c r="E136" s="30"/>
      <c r="F136" s="30"/>
      <c r="G136" s="30"/>
      <c r="H136" s="30"/>
      <c r="I136" s="30"/>
    </row>
    <row r="137" customFormat="false" ht="14.25" hidden="false" customHeight="false" outlineLevel="0" collapsed="false">
      <c r="A137" s="33" t="s">
        <v>78</v>
      </c>
      <c r="B137" s="32" t="s">
        <v>224</v>
      </c>
      <c r="C137" s="32"/>
      <c r="D137" s="54" t="n">
        <f aca="false">D89</f>
        <v>172.23</v>
      </c>
      <c r="E137" s="30"/>
      <c r="F137" s="30"/>
      <c r="G137" s="30"/>
      <c r="H137" s="30"/>
      <c r="I137" s="30"/>
    </row>
    <row r="138" customFormat="false" ht="14.25" hidden="false" customHeight="false" outlineLevel="0" collapsed="false">
      <c r="A138" s="33" t="s">
        <v>80</v>
      </c>
      <c r="B138" s="32" t="s">
        <v>197</v>
      </c>
      <c r="C138" s="32"/>
      <c r="D138" s="54" t="n">
        <f aca="false">D112</f>
        <v>224.63</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4700.67</v>
      </c>
      <c r="E140" s="30" t="s">
        <v>226</v>
      </c>
      <c r="F140" s="30"/>
      <c r="G140" s="30"/>
      <c r="H140" s="30"/>
      <c r="I140" s="30"/>
    </row>
    <row r="141" customFormat="false" ht="14.25" hidden="false" customHeight="false" outlineLevel="0" collapsed="false">
      <c r="A141" s="33" t="s">
        <v>109</v>
      </c>
      <c r="B141" s="32" t="s">
        <v>227</v>
      </c>
      <c r="C141" s="32"/>
      <c r="D141" s="54" t="n">
        <f aca="false">D129</f>
        <v>1178.34</v>
      </c>
      <c r="E141" s="30"/>
      <c r="F141" s="30"/>
      <c r="G141" s="30"/>
      <c r="H141" s="30"/>
      <c r="I141" s="30"/>
    </row>
    <row r="142" customFormat="false" ht="14.25" hidden="false" customHeight="false" outlineLevel="0" collapsed="false">
      <c r="A142" s="50" t="s">
        <v>228</v>
      </c>
      <c r="B142" s="50"/>
      <c r="C142" s="50"/>
      <c r="D142" s="61" t="n">
        <f aca="false">TRUNC(SUM(D140:D141),2)</f>
        <v>5879.01</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38.2136221169464</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1178.34</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B7" colorId="64" zoomScale="100" zoomScaleNormal="100" zoomScalePageLayoutView="100" workbookViewId="0">
      <selection pane="topLeft" activeCell="E28" activeCellId="0" sqref="E28"/>
    </sheetView>
  </sheetViews>
  <sheetFormatPr defaultColWidth="9.0039062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RESUMO!B10</f>
        <v>Condutor Ambulancia 12x36 noturno</v>
      </c>
      <c r="E20" s="30"/>
      <c r="F20" s="30"/>
      <c r="G20" s="30"/>
      <c r="H20" s="30"/>
      <c r="I20" s="30"/>
    </row>
    <row r="21" customFormat="false" ht="14.25" hidden="false" customHeight="false" outlineLevel="0" collapsed="false">
      <c r="A21" s="33" t="n">
        <v>2</v>
      </c>
      <c r="B21" s="32" t="s">
        <v>90</v>
      </c>
      <c r="C21" s="32"/>
      <c r="D21" s="38" t="str">
        <f aca="false">RESUMO!C10</f>
        <v> 7823-20</v>
      </c>
      <c r="E21" s="30"/>
      <c r="F21" s="30"/>
      <c r="G21" s="30"/>
      <c r="H21" s="30"/>
      <c r="I21" s="30"/>
    </row>
    <row r="22" customFormat="false" ht="14.25" hidden="false" customHeight="false" outlineLevel="0" collapsed="false">
      <c r="A22" s="33" t="n">
        <v>3</v>
      </c>
      <c r="B22" s="32" t="s">
        <v>91</v>
      </c>
      <c r="C22" s="32"/>
      <c r="D22" s="166" t="n">
        <v>1717.6</v>
      </c>
      <c r="E22" s="48"/>
      <c r="F22" s="30"/>
      <c r="G22" s="30"/>
      <c r="H22" s="30"/>
      <c r="I22" s="30"/>
    </row>
    <row r="23" customFormat="false" ht="14.25" hidden="false" customHeight="false" outlineLevel="0" collapsed="false">
      <c r="A23" s="33" t="n">
        <v>4</v>
      </c>
      <c r="B23" s="32" t="s">
        <v>93</v>
      </c>
      <c r="C23" s="32"/>
      <c r="D23" s="38" t="s">
        <v>262</v>
      </c>
      <c r="F23" s="149"/>
      <c r="G23" s="30"/>
      <c r="H23" s="30"/>
      <c r="I23" s="30"/>
    </row>
    <row r="24" customFormat="false" ht="14.25" hidden="false" customHeight="false" outlineLevel="0" collapsed="false">
      <c r="A24" s="33" t="n">
        <v>5</v>
      </c>
      <c r="B24" s="32" t="s">
        <v>94</v>
      </c>
      <c r="C24" s="32"/>
      <c r="D24" s="49"/>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1717.6</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0.4</v>
      </c>
      <c r="D29" s="54" t="n">
        <f aca="false">C29*E27</f>
        <v>648.4</v>
      </c>
      <c r="E29" s="30" t="s">
        <v>103</v>
      </c>
      <c r="F29" s="30"/>
      <c r="G29" s="30"/>
      <c r="H29" s="30"/>
      <c r="I29" s="30"/>
    </row>
    <row r="30" customFormat="false" ht="14.25" hidden="false" customHeight="false" outlineLevel="0" collapsed="false">
      <c r="A30" s="52" t="s">
        <v>80</v>
      </c>
      <c r="B30" s="58" t="s">
        <v>104</v>
      </c>
      <c r="C30" s="59" t="n">
        <v>7</v>
      </c>
      <c r="D30" s="54" t="n">
        <f aca="false">IF(C30="",0,C30*15.2*((D27+D28)/220)*0.2)</f>
        <v>166.138763636364</v>
      </c>
      <c r="E30" s="30"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23.7341090909091</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2555.87</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212.989166666667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77.4506060606061</v>
      </c>
      <c r="E40" s="30"/>
      <c r="F40" s="70"/>
      <c r="G40" s="72"/>
      <c r="H40" s="30"/>
      <c r="I40" s="30"/>
    </row>
    <row r="41" customFormat="false" ht="14.25" hidden="false" customHeight="false" outlineLevel="0" collapsed="false">
      <c r="A41" s="74" t="s">
        <v>119</v>
      </c>
      <c r="B41" s="74"/>
      <c r="C41" s="75"/>
      <c r="D41" s="76" t="n">
        <f aca="false">SUM(D39:D40)</f>
        <v>290.439772727273</v>
      </c>
      <c r="E41" s="30"/>
      <c r="F41" s="70"/>
      <c r="G41" s="30"/>
      <c r="H41" s="30"/>
      <c r="I41" s="30"/>
    </row>
    <row r="42" customFormat="false" ht="14.25" hidden="false" customHeight="false" outlineLevel="0" collapsed="false">
      <c r="A42" s="52" t="s">
        <v>78</v>
      </c>
      <c r="B42" s="56" t="s">
        <v>120</v>
      </c>
      <c r="C42" s="68" t="n">
        <f aca="false">C58</f>
        <v>0.408</v>
      </c>
      <c r="D42" s="78" t="n">
        <f aca="false">D41*C42</f>
        <v>118.499427272727</v>
      </c>
      <c r="E42" s="79" t="s">
        <v>121</v>
      </c>
      <c r="F42" s="70"/>
      <c r="G42" s="80"/>
      <c r="H42" s="30"/>
      <c r="I42" s="30"/>
    </row>
    <row r="43" customFormat="false" ht="14.25" hidden="false" customHeight="false" outlineLevel="0" collapsed="false">
      <c r="A43" s="50" t="s">
        <v>47</v>
      </c>
      <c r="B43" s="50"/>
      <c r="C43" s="50"/>
      <c r="D43" s="81" t="n">
        <f aca="false">TRUNC(SUM(D41:D42),2)</f>
        <v>408.93</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511.174</v>
      </c>
      <c r="E49" s="30"/>
      <c r="F49" s="30"/>
      <c r="G49" s="30"/>
      <c r="H49" s="30"/>
      <c r="I49" s="30"/>
    </row>
    <row r="50" customFormat="false" ht="14.25" hidden="false" customHeight="false" outlineLevel="0" collapsed="false">
      <c r="A50" s="52" t="s">
        <v>75</v>
      </c>
      <c r="B50" s="32" t="s">
        <v>128</v>
      </c>
      <c r="C50" s="57" t="n">
        <v>0.025</v>
      </c>
      <c r="D50" s="54" t="n">
        <f aca="false">$D$33*C50</f>
        <v>63.89675</v>
      </c>
      <c r="E50" s="30"/>
      <c r="F50" s="30"/>
      <c r="G50" s="30"/>
      <c r="H50" s="30"/>
      <c r="I50" s="30"/>
    </row>
    <row r="51" customFormat="false" ht="14.25" hidden="false" customHeight="false" outlineLevel="0" collapsed="false">
      <c r="A51" s="52" t="s">
        <v>78</v>
      </c>
      <c r="B51" s="60" t="s">
        <v>129</v>
      </c>
      <c r="C51" s="57" t="n">
        <v>0.06</v>
      </c>
      <c r="D51" s="54" t="n">
        <f aca="false">$D$33*C51</f>
        <v>153.3522</v>
      </c>
      <c r="E51" s="30"/>
      <c r="F51" s="30"/>
      <c r="G51" s="30"/>
      <c r="H51" s="30"/>
      <c r="I51" s="30"/>
    </row>
    <row r="52" customFormat="false" ht="14.25" hidden="false" customHeight="false" outlineLevel="0" collapsed="false">
      <c r="A52" s="52" t="s">
        <v>80</v>
      </c>
      <c r="B52" s="32" t="s">
        <v>130</v>
      </c>
      <c r="C52" s="57" t="n">
        <v>0.015</v>
      </c>
      <c r="D52" s="54" t="n">
        <f aca="false">$D$33*C52</f>
        <v>38.33805</v>
      </c>
      <c r="E52" s="30"/>
      <c r="F52" s="30"/>
      <c r="G52" s="30"/>
      <c r="H52" s="30"/>
      <c r="I52" s="30"/>
    </row>
    <row r="53" customFormat="false" ht="14.25" hidden="false" customHeight="false" outlineLevel="0" collapsed="false">
      <c r="A53" s="52" t="s">
        <v>106</v>
      </c>
      <c r="B53" s="32" t="s">
        <v>131</v>
      </c>
      <c r="C53" s="57" t="n">
        <v>0.01</v>
      </c>
      <c r="D53" s="54" t="n">
        <f aca="false">$D$33*C53</f>
        <v>25.5587</v>
      </c>
      <c r="E53" s="30"/>
      <c r="F53" s="30"/>
      <c r="G53" s="30"/>
      <c r="H53" s="30"/>
      <c r="I53" s="30"/>
    </row>
    <row r="54" customFormat="false" ht="14.25" hidden="false" customHeight="false" outlineLevel="0" collapsed="false">
      <c r="A54" s="52" t="s">
        <v>109</v>
      </c>
      <c r="B54" s="32" t="s">
        <v>132</v>
      </c>
      <c r="C54" s="57" t="n">
        <v>0.006</v>
      </c>
      <c r="D54" s="54" t="n">
        <f aca="false">$D$33*C54</f>
        <v>15.33522</v>
      </c>
      <c r="E54" s="30"/>
      <c r="F54" s="30"/>
      <c r="G54" s="30"/>
      <c r="H54" s="30"/>
      <c r="I54" s="30"/>
    </row>
    <row r="55" customFormat="false" ht="14.25" hidden="false" customHeight="false" outlineLevel="0" collapsed="false">
      <c r="A55" s="52" t="s">
        <v>133</v>
      </c>
      <c r="B55" s="32" t="s">
        <v>134</v>
      </c>
      <c r="C55" s="57" t="n">
        <v>0.002</v>
      </c>
      <c r="D55" s="54" t="n">
        <f aca="false">$D$33*C55</f>
        <v>5.11174</v>
      </c>
      <c r="E55" s="30"/>
      <c r="F55" s="30"/>
      <c r="G55" s="30"/>
      <c r="H55" s="30"/>
      <c r="I55" s="30"/>
    </row>
    <row r="56" customFormat="false" ht="14.25" hidden="false" customHeight="false" outlineLevel="0" collapsed="false">
      <c r="A56" s="52" t="s">
        <v>135</v>
      </c>
      <c r="B56" s="32" t="s">
        <v>136</v>
      </c>
      <c r="C56" s="57" t="n">
        <v>0.08</v>
      </c>
      <c r="D56" s="54" t="n">
        <f aca="false">$D$33*C56</f>
        <v>204.4696</v>
      </c>
      <c r="E56" s="30"/>
      <c r="F56" s="30"/>
      <c r="G56" s="30"/>
      <c r="H56" s="30"/>
      <c r="I56" s="30"/>
    </row>
    <row r="57" customFormat="false" ht="14.25" hidden="false" customHeight="false" outlineLevel="0" collapsed="false">
      <c r="A57" s="52" t="s">
        <v>137</v>
      </c>
      <c r="B57" s="88" t="s">
        <v>138</v>
      </c>
      <c r="C57" s="89" t="n">
        <v>0.01</v>
      </c>
      <c r="D57" s="90" t="n">
        <f aca="false">$D$33*C57</f>
        <v>25.5587</v>
      </c>
      <c r="E57" s="30"/>
      <c r="F57" s="30"/>
      <c r="G57" s="30"/>
      <c r="H57" s="30"/>
      <c r="I57" s="30"/>
    </row>
    <row r="58" customFormat="false" ht="14.25" hidden="false" customHeight="false" outlineLevel="0" collapsed="false">
      <c r="A58" s="50" t="s">
        <v>47</v>
      </c>
      <c r="B58" s="50"/>
      <c r="C58" s="91" t="n">
        <f aca="false">SUM(C49:C57)</f>
        <v>0.408</v>
      </c>
      <c r="D58" s="61" t="n">
        <f aca="false">TRUNC(SUM(D49:D57),2)</f>
        <v>1042.79</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195.944</v>
      </c>
      <c r="E64" s="30" t="s">
        <v>146</v>
      </c>
      <c r="F64" s="30"/>
      <c r="G64" s="30"/>
      <c r="H64" s="30"/>
      <c r="I64" s="30"/>
    </row>
    <row r="65" customFormat="false" ht="14.25" hidden="false" customHeight="false" outlineLevel="0" collapsed="false">
      <c r="A65" s="52" t="s">
        <v>75</v>
      </c>
      <c r="B65" s="94" t="s">
        <v>147</v>
      </c>
      <c r="C65" s="170" t="n">
        <v>13.0434782608696</v>
      </c>
      <c r="D65" s="54" t="n">
        <f aca="false">C65*23*(100%-0%)</f>
        <v>300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495.94</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259</v>
      </c>
      <c r="D72" s="54" t="n">
        <f aca="false">IF(C72="SIM",(0.5*15.58*(D27+D28+D30+D31)/187)*1.5,0)</f>
        <v>119.19155357122</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408.93</v>
      </c>
      <c r="E76" s="30"/>
      <c r="F76" s="30"/>
      <c r="G76" s="30"/>
      <c r="H76" s="30"/>
      <c r="I76" s="30"/>
    </row>
    <row r="77" customFormat="false" ht="14.25" hidden="false" customHeight="false" outlineLevel="0" collapsed="false">
      <c r="A77" s="52" t="s">
        <v>125</v>
      </c>
      <c r="B77" s="32" t="s">
        <v>160</v>
      </c>
      <c r="C77" s="32"/>
      <c r="D77" s="54" t="n">
        <f aca="false">D58</f>
        <v>1042.79</v>
      </c>
      <c r="E77" s="30"/>
      <c r="F77" s="30"/>
      <c r="G77" s="30"/>
      <c r="H77" s="30"/>
      <c r="I77" s="30"/>
    </row>
    <row r="78" customFormat="false" ht="14.25" hidden="false" customHeight="false" outlineLevel="0" collapsed="false">
      <c r="A78" s="52" t="s">
        <v>142</v>
      </c>
      <c r="B78" s="32" t="s">
        <v>143</v>
      </c>
      <c r="C78" s="32"/>
      <c r="D78" s="54" t="n">
        <f aca="false">D67</f>
        <v>495.94</v>
      </c>
      <c r="E78" s="30"/>
      <c r="F78" s="30"/>
      <c r="G78" s="30"/>
      <c r="H78" s="30"/>
      <c r="I78" s="30"/>
    </row>
    <row r="79" customFormat="false" ht="14.25" hidden="false" customHeight="false" outlineLevel="0" collapsed="false">
      <c r="A79" s="52" t="s">
        <v>152</v>
      </c>
      <c r="B79" s="32" t="s">
        <v>153</v>
      </c>
      <c r="C79" s="32"/>
      <c r="D79" s="54" t="n">
        <f aca="false">D72</f>
        <v>119.19155357122</v>
      </c>
      <c r="E79" s="30"/>
      <c r="F79" s="30"/>
      <c r="G79" s="30"/>
      <c r="H79" s="30"/>
      <c r="I79" s="30"/>
    </row>
    <row r="80" customFormat="false" ht="14.25" hidden="false" customHeight="false" outlineLevel="0" collapsed="false">
      <c r="A80" s="50" t="s">
        <v>161</v>
      </c>
      <c r="B80" s="50"/>
      <c r="C80" s="50"/>
      <c r="D80" s="61" t="n">
        <f aca="false">TRUNC(SUM(D76:D79),2)</f>
        <v>2066.85</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12.8251426708333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1.02601141366667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0.410404565466667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49.6974722222222</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20.2765686666667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101.824395434533</v>
      </c>
      <c r="E88" s="30" t="s">
        <v>174</v>
      </c>
      <c r="F88" s="79"/>
      <c r="G88" s="30"/>
      <c r="H88" s="30"/>
      <c r="I88" s="30"/>
    </row>
    <row r="89" customFormat="false" ht="14.25" hidden="false" customHeight="false" outlineLevel="0" collapsed="false">
      <c r="A89" s="50" t="s">
        <v>47</v>
      </c>
      <c r="B89" s="50"/>
      <c r="C89" s="50"/>
      <c r="D89" s="61" t="n">
        <f aca="false">TRUNC(SUM(D83:D88),2)</f>
        <v>186.05</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21.0149311111111</v>
      </c>
      <c r="E95" s="30" t="s">
        <v>182</v>
      </c>
      <c r="F95" s="30"/>
      <c r="G95" s="30"/>
      <c r="H95" s="30"/>
      <c r="I95" s="30"/>
    </row>
    <row r="96" customFormat="false" ht="14.25" hidden="false" customHeight="false" outlineLevel="0" collapsed="false">
      <c r="A96" s="52" t="s">
        <v>78</v>
      </c>
      <c r="B96" s="32" t="s">
        <v>183</v>
      </c>
      <c r="C96" s="100" t="n">
        <f aca="false">((20/30)/12)*1.57%*99%</f>
        <v>0.0008635</v>
      </c>
      <c r="D96" s="54" t="n">
        <f aca="false">$D$33*C96</f>
        <v>2.206993745</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6.46067138888889</v>
      </c>
      <c r="E97" s="30" t="s">
        <v>186</v>
      </c>
      <c r="F97" s="30"/>
      <c r="G97" s="30"/>
      <c r="H97" s="30"/>
      <c r="I97" s="30"/>
    </row>
    <row r="98" customFormat="false" ht="14.25" hidden="false" customHeight="false" outlineLevel="0" collapsed="false">
      <c r="A98" s="52" t="s">
        <v>106</v>
      </c>
      <c r="B98" s="32" t="s">
        <v>187</v>
      </c>
      <c r="C98" s="169" t="n">
        <f aca="false">((108/30)/12)*1.57%*1%*36.8%</f>
        <v>1.73328E-005</v>
      </c>
      <c r="D98" s="54" t="n">
        <f aca="false">$D$33*C98</f>
        <v>0.044300383536</v>
      </c>
      <c r="E98" s="30" t="s">
        <v>263</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29.72</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29.72</v>
      </c>
      <c r="E102" s="30"/>
      <c r="F102" s="30"/>
      <c r="G102" s="30"/>
      <c r="H102" s="73"/>
      <c r="I102" s="30"/>
    </row>
    <row r="103" customFormat="false" ht="16.85" hidden="false" customHeight="true" outlineLevel="0" collapsed="false">
      <c r="A103" s="109" t="s">
        <v>191</v>
      </c>
      <c r="B103" s="109"/>
      <c r="C103" s="109"/>
      <c r="D103" s="109"/>
      <c r="E103" s="7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29.72</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29.72</v>
      </c>
      <c r="E112" s="30"/>
      <c r="F112" s="30" t="s">
        <v>265</v>
      </c>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246.824</v>
      </c>
      <c r="E123" s="30" t="s">
        <v>210</v>
      </c>
      <c r="F123" s="30"/>
      <c r="G123" s="30"/>
      <c r="H123" s="30"/>
      <c r="I123" s="30"/>
    </row>
    <row r="124" customFormat="false" ht="14.25" hidden="false" customHeight="false" outlineLevel="0" collapsed="false">
      <c r="A124" s="52" t="s">
        <v>75</v>
      </c>
      <c r="B124" s="32" t="s">
        <v>255</v>
      </c>
      <c r="C124" s="57" t="n">
        <v>0.1</v>
      </c>
      <c r="D124" s="54" t="n">
        <f aca="false">(D140+D123)*C124</f>
        <v>518.3304</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119"/>
      <c r="F125" s="119"/>
      <c r="G125" s="119"/>
      <c r="H125" s="119"/>
      <c r="I125" s="119"/>
    </row>
    <row r="126" customFormat="false" ht="14.25" hidden="false" customHeight="false" outlineLevel="0" collapsed="false">
      <c r="A126" s="52" t="s">
        <v>214</v>
      </c>
      <c r="B126" s="32" t="s">
        <v>215</v>
      </c>
      <c r="C126" s="57" t="n">
        <v>0.0065</v>
      </c>
      <c r="D126" s="159" t="n">
        <f aca="false">(($D$140+$D$123+$D$124)/(1-$C$125))*C126</f>
        <v>40.130615701137</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185.21822631294</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246.95763508392</v>
      </c>
      <c r="E128" s="119"/>
      <c r="F128" s="121"/>
      <c r="G128" s="119"/>
      <c r="H128" s="119"/>
      <c r="I128" s="119"/>
    </row>
    <row r="129" customFormat="false" ht="14.25" hidden="false" customHeight="false" outlineLevel="0" collapsed="false">
      <c r="A129" s="164" t="s">
        <v>47</v>
      </c>
      <c r="B129" s="164"/>
      <c r="C129" s="164"/>
      <c r="D129" s="61" t="n">
        <f aca="false">TRUNC(SUM(D123:D128),2)</f>
        <v>1237.46</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2555.87</v>
      </c>
      <c r="E135" s="30"/>
      <c r="F135" s="30"/>
      <c r="G135" s="30"/>
      <c r="H135" s="30"/>
      <c r="I135" s="30"/>
    </row>
    <row r="136" customFormat="false" ht="14.25" hidden="false" customHeight="false" outlineLevel="0" collapsed="false">
      <c r="A136" s="33" t="s">
        <v>75</v>
      </c>
      <c r="B136" s="32" t="s">
        <v>159</v>
      </c>
      <c r="C136" s="32"/>
      <c r="D136" s="54" t="n">
        <f aca="false">D80</f>
        <v>2066.85</v>
      </c>
      <c r="E136" s="30"/>
      <c r="F136" s="30"/>
      <c r="G136" s="30"/>
      <c r="H136" s="30"/>
      <c r="I136" s="30"/>
    </row>
    <row r="137" customFormat="false" ht="14.25" hidden="false" customHeight="false" outlineLevel="0" collapsed="false">
      <c r="A137" s="33" t="s">
        <v>78</v>
      </c>
      <c r="B137" s="32" t="s">
        <v>224</v>
      </c>
      <c r="C137" s="32"/>
      <c r="D137" s="54" t="n">
        <f aca="false">D89</f>
        <v>186.05</v>
      </c>
      <c r="E137" s="30"/>
      <c r="F137" s="30"/>
      <c r="G137" s="30"/>
      <c r="H137" s="30"/>
      <c r="I137" s="30"/>
    </row>
    <row r="138" customFormat="false" ht="14.25" hidden="false" customHeight="false" outlineLevel="0" collapsed="false">
      <c r="A138" s="33" t="s">
        <v>80</v>
      </c>
      <c r="B138" s="32" t="s">
        <v>197</v>
      </c>
      <c r="C138" s="32"/>
      <c r="D138" s="54" t="n">
        <f aca="false">D112</f>
        <v>29.72</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4936.48</v>
      </c>
      <c r="E140" s="30" t="s">
        <v>226</v>
      </c>
      <c r="F140" s="30"/>
      <c r="G140" s="30"/>
      <c r="H140" s="30"/>
      <c r="I140" s="30"/>
    </row>
    <row r="141" customFormat="false" ht="14.25" hidden="false" customHeight="false" outlineLevel="0" collapsed="false">
      <c r="A141" s="33" t="s">
        <v>109</v>
      </c>
      <c r="B141" s="32" t="s">
        <v>227</v>
      </c>
      <c r="C141" s="32"/>
      <c r="D141" s="54" t="n">
        <f aca="false">D129</f>
        <v>1237.46</v>
      </c>
      <c r="E141" s="30"/>
      <c r="F141" s="30"/>
      <c r="G141" s="30"/>
      <c r="H141" s="30"/>
      <c r="I141" s="30"/>
    </row>
    <row r="142" customFormat="false" ht="14.25" hidden="false" customHeight="false" outlineLevel="0" collapsed="false">
      <c r="A142" s="50" t="s">
        <v>228</v>
      </c>
      <c r="B142" s="50"/>
      <c r="C142" s="50"/>
      <c r="D142" s="61" t="n">
        <f aca="false">TRUNC(SUM(D140:D141),2)</f>
        <v>6173.94</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40.130615701137</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1237.46</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49" colorId="64" zoomScale="100" zoomScaleNormal="100" zoomScalePageLayoutView="100" workbookViewId="0">
      <selection pane="topLeft" activeCell="D30" activeCellId="0" sqref="D30"/>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77</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RESUMO!B16</f>
        <v>Mestre Ambulancha 12x36 noturno</v>
      </c>
      <c r="E20" s="30"/>
      <c r="F20" s="30"/>
      <c r="G20" s="30"/>
      <c r="H20" s="30"/>
      <c r="I20" s="30"/>
    </row>
    <row r="21" customFormat="false" ht="14.25" hidden="false" customHeight="false" outlineLevel="0" collapsed="false">
      <c r="A21" s="33" t="n">
        <v>2</v>
      </c>
      <c r="B21" s="32" t="s">
        <v>90</v>
      </c>
      <c r="C21" s="32"/>
      <c r="D21" s="38" t="str">
        <f aca="false">RESUMO!C16</f>
        <v>3412-10</v>
      </c>
      <c r="E21" s="30"/>
      <c r="F21" s="30"/>
      <c r="G21" s="30"/>
      <c r="H21" s="30"/>
      <c r="I21" s="30"/>
    </row>
    <row r="22" customFormat="false" ht="14.25" hidden="false" customHeight="false" outlineLevel="0" collapsed="false">
      <c r="A22" s="33" t="n">
        <v>3</v>
      </c>
      <c r="B22" s="32" t="s">
        <v>91</v>
      </c>
      <c r="C22" s="32"/>
      <c r="D22" s="166" t="n">
        <v>2972.48</v>
      </c>
      <c r="E22" s="48"/>
      <c r="F22" s="30"/>
      <c r="G22" s="30"/>
      <c r="H22" s="30"/>
      <c r="I22" s="30"/>
    </row>
    <row r="23" customFormat="false" ht="14.25" hidden="false" customHeight="false" outlineLevel="0" collapsed="false">
      <c r="A23" s="33" t="n">
        <v>4</v>
      </c>
      <c r="B23" s="32" t="s">
        <v>93</v>
      </c>
      <c r="C23" s="32"/>
      <c r="D23" s="38" t="s">
        <v>267</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2972.48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7</v>
      </c>
      <c r="D30" s="54" t="n">
        <f aca="false">IF(C30="",0,C30*15.2*((D27+D28)/220)*0.2)</f>
        <v>287.519883636364</v>
      </c>
      <c r="E30" s="97"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41.0742690909091</v>
      </c>
      <c r="E31" s="97"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3787.37</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315.614166666667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114.768787878788</v>
      </c>
      <c r="E40" s="30"/>
      <c r="F40" s="70"/>
      <c r="G40" s="72"/>
      <c r="H40" s="30"/>
      <c r="I40" s="30"/>
    </row>
    <row r="41" customFormat="false" ht="14.25" hidden="false" customHeight="false" outlineLevel="0" collapsed="false">
      <c r="A41" s="74" t="s">
        <v>119</v>
      </c>
      <c r="B41" s="74"/>
      <c r="C41" s="75"/>
      <c r="D41" s="76" t="n">
        <f aca="false">SUM(D39:D40)</f>
        <v>430.382954545455</v>
      </c>
      <c r="E41" s="30"/>
      <c r="F41" s="70"/>
      <c r="G41" s="30"/>
      <c r="H41" s="30"/>
      <c r="I41" s="30"/>
    </row>
    <row r="42" customFormat="false" ht="14.25" hidden="false" customHeight="false" outlineLevel="0" collapsed="false">
      <c r="A42" s="52" t="s">
        <v>78</v>
      </c>
      <c r="B42" s="56" t="s">
        <v>120</v>
      </c>
      <c r="C42" s="68" t="n">
        <f aca="false">C58</f>
        <v>0.408</v>
      </c>
      <c r="D42" s="78" t="n">
        <f aca="false">D41*C42</f>
        <v>175.596245454545</v>
      </c>
      <c r="E42" s="79" t="s">
        <v>121</v>
      </c>
      <c r="F42" s="70"/>
      <c r="G42" s="80"/>
      <c r="H42" s="30"/>
      <c r="I42" s="30"/>
    </row>
    <row r="43" customFormat="false" ht="14.25" hidden="false" customHeight="false" outlineLevel="0" collapsed="false">
      <c r="A43" s="50" t="s">
        <v>47</v>
      </c>
      <c r="B43" s="50"/>
      <c r="C43" s="50"/>
      <c r="D43" s="81" t="n">
        <f aca="false">TRUNC(SUM(D41:D42),2)</f>
        <v>605.97</v>
      </c>
      <c r="E43" s="30"/>
      <c r="F43" s="30"/>
      <c r="G43" s="30"/>
      <c r="H43" s="30"/>
      <c r="I43" s="30"/>
    </row>
    <row r="44" customFormat="false" ht="24.7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0.2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757.474</v>
      </c>
      <c r="E49" s="30"/>
      <c r="F49" s="30"/>
      <c r="G49" s="30"/>
      <c r="H49" s="30"/>
      <c r="I49" s="30"/>
    </row>
    <row r="50" customFormat="false" ht="14.25" hidden="false" customHeight="false" outlineLevel="0" collapsed="false">
      <c r="A50" s="52" t="s">
        <v>75</v>
      </c>
      <c r="B50" s="32" t="s">
        <v>128</v>
      </c>
      <c r="C50" s="57" t="n">
        <v>0.025</v>
      </c>
      <c r="D50" s="54" t="n">
        <f aca="false">$D$33*C50</f>
        <v>94.68425</v>
      </c>
      <c r="E50" s="30"/>
      <c r="F50" s="30"/>
      <c r="G50" s="30"/>
      <c r="H50" s="30"/>
      <c r="I50" s="30"/>
    </row>
    <row r="51" customFormat="false" ht="14.25" hidden="false" customHeight="false" outlineLevel="0" collapsed="false">
      <c r="A51" s="52" t="s">
        <v>78</v>
      </c>
      <c r="B51" s="60" t="s">
        <v>129</v>
      </c>
      <c r="C51" s="57" t="n">
        <v>0.06</v>
      </c>
      <c r="D51" s="54" t="n">
        <f aca="false">$D$33*C51</f>
        <v>227.2422</v>
      </c>
      <c r="E51" s="30"/>
      <c r="F51" s="30"/>
      <c r="G51" s="30"/>
      <c r="H51" s="30"/>
      <c r="I51" s="30"/>
    </row>
    <row r="52" customFormat="false" ht="14.25" hidden="false" customHeight="false" outlineLevel="0" collapsed="false">
      <c r="A52" s="52" t="s">
        <v>80</v>
      </c>
      <c r="B52" s="32" t="s">
        <v>130</v>
      </c>
      <c r="C52" s="57" t="n">
        <v>0.015</v>
      </c>
      <c r="D52" s="54" t="n">
        <f aca="false">$D$33*C52</f>
        <v>56.81055</v>
      </c>
      <c r="E52" s="30"/>
      <c r="F52" s="30"/>
      <c r="G52" s="30"/>
      <c r="H52" s="30"/>
      <c r="I52" s="30"/>
    </row>
    <row r="53" customFormat="false" ht="14.25" hidden="false" customHeight="false" outlineLevel="0" collapsed="false">
      <c r="A53" s="52" t="s">
        <v>106</v>
      </c>
      <c r="B53" s="32" t="s">
        <v>131</v>
      </c>
      <c r="C53" s="57" t="n">
        <v>0.01</v>
      </c>
      <c r="D53" s="54" t="n">
        <f aca="false">$D$33*C53</f>
        <v>37.8737</v>
      </c>
      <c r="E53" s="30"/>
      <c r="F53" s="30"/>
      <c r="G53" s="30"/>
      <c r="H53" s="30"/>
      <c r="I53" s="30"/>
    </row>
    <row r="54" customFormat="false" ht="14.25" hidden="false" customHeight="false" outlineLevel="0" collapsed="false">
      <c r="A54" s="52" t="s">
        <v>109</v>
      </c>
      <c r="B54" s="32" t="s">
        <v>132</v>
      </c>
      <c r="C54" s="57" t="n">
        <v>0.006</v>
      </c>
      <c r="D54" s="54" t="n">
        <f aca="false">$D$33*C54</f>
        <v>22.72422</v>
      </c>
      <c r="E54" s="30"/>
      <c r="F54" s="30"/>
      <c r="G54" s="30"/>
      <c r="H54" s="30"/>
      <c r="I54" s="30"/>
    </row>
    <row r="55" customFormat="false" ht="14.25" hidden="false" customHeight="false" outlineLevel="0" collapsed="false">
      <c r="A55" s="52" t="s">
        <v>133</v>
      </c>
      <c r="B55" s="32" t="s">
        <v>134</v>
      </c>
      <c r="C55" s="57" t="n">
        <v>0.002</v>
      </c>
      <c r="D55" s="54" t="n">
        <f aca="false">$D$33*C55</f>
        <v>7.57474</v>
      </c>
      <c r="E55" s="30"/>
      <c r="F55" s="30"/>
      <c r="G55" s="30"/>
      <c r="H55" s="30"/>
      <c r="I55" s="30"/>
    </row>
    <row r="56" customFormat="false" ht="14.25" hidden="false" customHeight="false" outlineLevel="0" collapsed="false">
      <c r="A56" s="52" t="s">
        <v>135</v>
      </c>
      <c r="B56" s="32" t="s">
        <v>136</v>
      </c>
      <c r="C56" s="57" t="n">
        <v>0.08</v>
      </c>
      <c r="D56" s="54" t="n">
        <f aca="false">$D$33*C56</f>
        <v>302.9896</v>
      </c>
      <c r="E56" s="30"/>
      <c r="F56" s="30"/>
      <c r="G56" s="30"/>
      <c r="H56" s="30"/>
      <c r="I56" s="30"/>
    </row>
    <row r="57" customFormat="false" ht="14.25" hidden="false" customHeight="false" outlineLevel="0" collapsed="false">
      <c r="A57" s="52" t="s">
        <v>137</v>
      </c>
      <c r="B57" s="88" t="s">
        <v>138</v>
      </c>
      <c r="C57" s="89" t="n">
        <v>0.01</v>
      </c>
      <c r="D57" s="90" t="n">
        <f aca="false">$D$33*C57</f>
        <v>37.8737</v>
      </c>
      <c r="E57" s="30"/>
      <c r="F57" s="30"/>
      <c r="G57" s="30"/>
      <c r="H57" s="30"/>
      <c r="I57" s="30"/>
    </row>
    <row r="58" customFormat="false" ht="14.25" hidden="false" customHeight="false" outlineLevel="0" collapsed="false">
      <c r="A58" s="50" t="s">
        <v>47</v>
      </c>
      <c r="B58" s="50"/>
      <c r="C58" s="91" t="n">
        <f aca="false">SUM(C49:C57)</f>
        <v>0.408</v>
      </c>
      <c r="D58" s="61" t="n">
        <f aca="false">TRUNC(SUM(D49:D57),2)</f>
        <v>1545.24</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120.6512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1470.65</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248</v>
      </c>
      <c r="D72" s="54" t="n">
        <f aca="false">IF(C72="SIM",(0.5*15.58*(D27+D28+D30+D31)/187)*1.5,0)</f>
        <v>206.273002538065</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605.97</v>
      </c>
      <c r="E76" s="30"/>
      <c r="F76" s="30"/>
      <c r="G76" s="30"/>
      <c r="H76" s="30"/>
      <c r="I76" s="30"/>
    </row>
    <row r="77" customFormat="false" ht="14.25" hidden="false" customHeight="false" outlineLevel="0" collapsed="false">
      <c r="A77" s="52" t="s">
        <v>125</v>
      </c>
      <c r="B77" s="32" t="s">
        <v>160</v>
      </c>
      <c r="C77" s="32"/>
      <c r="D77" s="54" t="n">
        <f aca="false">D58</f>
        <v>1545.24</v>
      </c>
      <c r="E77" s="30"/>
      <c r="F77" s="30"/>
      <c r="G77" s="30"/>
      <c r="H77" s="30"/>
      <c r="I77" s="30"/>
    </row>
    <row r="78" customFormat="false" ht="14.25" hidden="false" customHeight="false" outlineLevel="0" collapsed="false">
      <c r="A78" s="52" t="s">
        <v>142</v>
      </c>
      <c r="B78" s="32" t="s">
        <v>143</v>
      </c>
      <c r="C78" s="32"/>
      <c r="D78" s="54" t="n">
        <f aca="false">D67</f>
        <v>1470.65</v>
      </c>
      <c r="E78" s="30"/>
      <c r="F78" s="30"/>
      <c r="G78" s="30"/>
      <c r="H78" s="30"/>
      <c r="I78" s="30"/>
    </row>
    <row r="79" customFormat="false" ht="14.25" hidden="false" customHeight="false" outlineLevel="0" collapsed="false">
      <c r="A79" s="52" t="s">
        <v>152</v>
      </c>
      <c r="B79" s="32" t="s">
        <v>153</v>
      </c>
      <c r="C79" s="32"/>
      <c r="D79" s="54" t="n">
        <f aca="false">D72</f>
        <v>206.273002538065</v>
      </c>
      <c r="E79" s="30"/>
      <c r="F79" s="30"/>
      <c r="G79" s="30"/>
      <c r="H79" s="30"/>
      <c r="I79" s="30"/>
    </row>
    <row r="80" customFormat="false" ht="14.25" hidden="false" customHeight="false" outlineLevel="0" collapsed="false">
      <c r="A80" s="50" t="s">
        <v>161</v>
      </c>
      <c r="B80" s="50"/>
      <c r="C80" s="50"/>
      <c r="D80" s="61" t="n">
        <f aca="false">TRUNC(SUM(D76:D79),2)</f>
        <v>3828.13</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19.0047070458333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1.52037656366667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0.608150625466667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73.6433055555556</v>
      </c>
      <c r="E86" s="30" t="s">
        <v>170</v>
      </c>
      <c r="F86" s="30"/>
      <c r="G86" s="30"/>
      <c r="H86" s="30"/>
      <c r="I86" s="30"/>
    </row>
    <row r="87" customFormat="false" ht="21.65" hidden="false" customHeight="false" outlineLevel="0" collapsed="false">
      <c r="A87" s="52" t="s">
        <v>106</v>
      </c>
      <c r="B87" s="168" t="s">
        <v>171</v>
      </c>
      <c r="C87" s="57" t="n">
        <f aca="false">C86*C58</f>
        <v>0.00793333333333334</v>
      </c>
      <c r="D87" s="54" t="n">
        <f aca="false">$D$33*C87</f>
        <v>30.0464686666667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150.886649374533</v>
      </c>
      <c r="E88" s="30" t="s">
        <v>174</v>
      </c>
      <c r="F88" s="79"/>
      <c r="G88" s="30"/>
      <c r="H88" s="30"/>
      <c r="I88" s="30"/>
    </row>
    <row r="89" customFormat="false" ht="14.25" hidden="false" customHeight="false" outlineLevel="0" collapsed="false">
      <c r="A89" s="50" t="s">
        <v>47</v>
      </c>
      <c r="B89" s="50"/>
      <c r="C89" s="50"/>
      <c r="D89" s="61" t="n">
        <f aca="false">TRUNC(SUM(D83:D88),2)</f>
        <v>275.7</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31.1405977777778</v>
      </c>
      <c r="E95" s="30" t="s">
        <v>182</v>
      </c>
      <c r="F95" s="30"/>
      <c r="G95" s="30"/>
      <c r="H95" s="30"/>
      <c r="I95" s="30"/>
    </row>
    <row r="96" customFormat="false" ht="14.25" hidden="false" customHeight="false" outlineLevel="0" collapsed="false">
      <c r="A96" s="52" t="s">
        <v>78</v>
      </c>
      <c r="B96" s="32" t="s">
        <v>183</v>
      </c>
      <c r="C96" s="100" t="n">
        <f aca="false">((20/30)/12)*1.57%*100%</f>
        <v>0.000872222222222222</v>
      </c>
      <c r="D96" s="54" t="n">
        <f aca="false">$D$33*C96</f>
        <v>3.30342827777778</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9.57362972222222</v>
      </c>
      <c r="E97" s="30" t="s">
        <v>186</v>
      </c>
      <c r="F97" s="30"/>
      <c r="G97" s="30"/>
      <c r="H97" s="30"/>
      <c r="I97" s="30"/>
    </row>
    <row r="98" customFormat="false" ht="14.25" hidden="false" customHeight="false" outlineLevel="0" collapsed="false">
      <c r="A98" s="52" t="s">
        <v>106</v>
      </c>
      <c r="B98" s="32" t="s">
        <v>187</v>
      </c>
      <c r="C98" s="57" t="n">
        <f aca="false">((108/30)/12)*1.57%*0%*36.8%</f>
        <v>0</v>
      </c>
      <c r="D98" s="54" t="n">
        <f aca="false">$D$33*C98</f>
        <v>0</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44.01</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44.01</v>
      </c>
      <c r="E102" s="30"/>
      <c r="F102" s="30"/>
      <c r="G102" s="30"/>
      <c r="H102" s="30"/>
      <c r="I102" s="30"/>
    </row>
    <row r="103" customFormat="false" ht="16.8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71" t="s">
        <v>196</v>
      </c>
      <c r="B108" s="172"/>
      <c r="C108" s="172"/>
      <c r="D108" s="172"/>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44.01</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44.01</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401.66</v>
      </c>
      <c r="E123" s="30" t="s">
        <v>210</v>
      </c>
      <c r="F123" s="30"/>
      <c r="G123" s="30"/>
      <c r="H123" s="30"/>
      <c r="I123" s="30"/>
    </row>
    <row r="124" customFormat="false" ht="14.25" hidden="false" customHeight="false" outlineLevel="0" collapsed="false">
      <c r="A124" s="52" t="s">
        <v>75</v>
      </c>
      <c r="B124" s="32" t="s">
        <v>255</v>
      </c>
      <c r="C124" s="57" t="n">
        <v>0.1</v>
      </c>
      <c r="D124" s="54" t="n">
        <f aca="false">(D140+D123)*C124</f>
        <v>843.486</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119"/>
      <c r="F125" s="119"/>
      <c r="G125" s="119"/>
      <c r="H125" s="119"/>
      <c r="I125" s="119"/>
    </row>
    <row r="126" customFormat="false" ht="14.25" hidden="false" customHeight="false" outlineLevel="0" collapsed="false">
      <c r="A126" s="52" t="s">
        <v>214</v>
      </c>
      <c r="B126" s="32" t="s">
        <v>215</v>
      </c>
      <c r="C126" s="57" t="n">
        <v>0.0065</v>
      </c>
      <c r="D126" s="159" t="n">
        <f aca="false">(($D$140+$D$123+$D$124)/(1-$C$125))*C126</f>
        <v>65.3050882512182</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301.408099621007</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401.877466161343</v>
      </c>
      <c r="E128" s="119"/>
      <c r="F128" s="121"/>
      <c r="G128" s="119"/>
      <c r="H128" s="119"/>
      <c r="I128" s="119"/>
    </row>
    <row r="129" customFormat="false" ht="14.25" hidden="false" customHeight="false" outlineLevel="0" collapsed="false">
      <c r="A129" s="164" t="s">
        <v>47</v>
      </c>
      <c r="B129" s="164"/>
      <c r="C129" s="164"/>
      <c r="D129" s="61" t="n">
        <f aca="false">TRUNC(SUM(D123:D128),2)</f>
        <v>2013.73</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3787.37</v>
      </c>
      <c r="E135" s="30"/>
      <c r="F135" s="30"/>
      <c r="G135" s="30"/>
      <c r="H135" s="30"/>
      <c r="I135" s="30"/>
    </row>
    <row r="136" customFormat="false" ht="14.25" hidden="false" customHeight="false" outlineLevel="0" collapsed="false">
      <c r="A136" s="33" t="s">
        <v>75</v>
      </c>
      <c r="B136" s="32" t="s">
        <v>159</v>
      </c>
      <c r="C136" s="32"/>
      <c r="D136" s="54" t="n">
        <f aca="false">D80</f>
        <v>3828.13</v>
      </c>
      <c r="E136" s="30"/>
      <c r="F136" s="30"/>
      <c r="G136" s="30"/>
      <c r="H136" s="30"/>
      <c r="I136" s="30"/>
    </row>
    <row r="137" customFormat="false" ht="14.25" hidden="false" customHeight="false" outlineLevel="0" collapsed="false">
      <c r="A137" s="33" t="s">
        <v>78</v>
      </c>
      <c r="B137" s="32" t="s">
        <v>224</v>
      </c>
      <c r="C137" s="32"/>
      <c r="D137" s="54" t="n">
        <f aca="false">D89</f>
        <v>275.7</v>
      </c>
      <c r="E137" s="30"/>
      <c r="F137" s="30"/>
      <c r="G137" s="30"/>
      <c r="H137" s="30"/>
      <c r="I137" s="30"/>
    </row>
    <row r="138" customFormat="false" ht="14.25" hidden="false" customHeight="false" outlineLevel="0" collapsed="false">
      <c r="A138" s="33" t="s">
        <v>80</v>
      </c>
      <c r="B138" s="32" t="s">
        <v>197</v>
      </c>
      <c r="C138" s="32"/>
      <c r="D138" s="54" t="n">
        <f aca="false">D112</f>
        <v>44.01</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8033.2</v>
      </c>
      <c r="E140" s="30" t="s">
        <v>226</v>
      </c>
      <c r="F140" s="30"/>
      <c r="G140" s="30"/>
      <c r="H140" s="30"/>
      <c r="I140" s="30"/>
    </row>
    <row r="141" customFormat="false" ht="14.25" hidden="false" customHeight="false" outlineLevel="0" collapsed="false">
      <c r="A141" s="33" t="s">
        <v>109</v>
      </c>
      <c r="B141" s="32" t="s">
        <v>227</v>
      </c>
      <c r="C141" s="32"/>
      <c r="D141" s="54" t="n">
        <f aca="false">D129</f>
        <v>2013.73</v>
      </c>
      <c r="E141" s="30"/>
      <c r="F141" s="30"/>
      <c r="G141" s="30"/>
      <c r="H141" s="30"/>
      <c r="I141" s="30"/>
    </row>
    <row r="142" customFormat="false" ht="14.25" hidden="false" customHeight="false" outlineLevel="0" collapsed="false">
      <c r="A142" s="50" t="s">
        <v>228</v>
      </c>
      <c r="B142" s="50"/>
      <c r="C142" s="50"/>
      <c r="D142" s="61" t="n">
        <f aca="false">TRUNC(SUM(D140:D141),2)</f>
        <v>10046.93</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65.3050882512182</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2013.73</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4">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6" activeCellId="0" sqref="C66"/>
    </sheetView>
  </sheetViews>
  <sheetFormatPr defaultColWidth="9.0039062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RESUMO!B16</f>
        <v>Mestre Ambulancha 12x36 noturno</v>
      </c>
      <c r="E20" s="30"/>
      <c r="F20" s="30"/>
      <c r="G20" s="30"/>
      <c r="H20" s="30"/>
      <c r="I20" s="30"/>
    </row>
    <row r="21" customFormat="false" ht="14.25" hidden="false" customHeight="false" outlineLevel="0" collapsed="false">
      <c r="A21" s="33" t="n">
        <v>2</v>
      </c>
      <c r="B21" s="32" t="s">
        <v>90</v>
      </c>
      <c r="C21" s="32"/>
      <c r="D21" s="38" t="str">
        <f aca="false">RESUMO!C16</f>
        <v>3412-10</v>
      </c>
      <c r="E21" s="30"/>
      <c r="F21" s="30"/>
      <c r="G21" s="30"/>
      <c r="H21" s="30"/>
      <c r="I21" s="30"/>
    </row>
    <row r="22" customFormat="false" ht="14.25" hidden="false" customHeight="false" outlineLevel="0" collapsed="false">
      <c r="A22" s="33" t="n">
        <v>3</v>
      </c>
      <c r="B22" s="32" t="s">
        <v>91</v>
      </c>
      <c r="C22" s="32"/>
      <c r="D22" s="166" t="n">
        <v>2972.48</v>
      </c>
      <c r="E22" s="48"/>
      <c r="F22" s="30"/>
      <c r="G22" s="30"/>
      <c r="H22" s="30"/>
      <c r="I22" s="30"/>
    </row>
    <row r="23" customFormat="false" ht="14.25" hidden="false" customHeight="false" outlineLevel="0" collapsed="false">
      <c r="A23" s="33" t="n">
        <v>4</v>
      </c>
      <c r="B23" s="32" t="s">
        <v>93</v>
      </c>
      <c r="C23" s="32"/>
      <c r="D23" s="38" t="s">
        <v>267</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2972.48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7</v>
      </c>
      <c r="D30" s="54" t="n">
        <f aca="false">IF(C30="",0,C30*15.2*((D27+D28)/220)*0.2)</f>
        <v>287.519883636364</v>
      </c>
      <c r="E30" s="97"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41.0742690909091</v>
      </c>
      <c r="E31" s="97"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3787.37</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315.614166666667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114.768787878788</v>
      </c>
      <c r="E40" s="30"/>
      <c r="F40" s="70"/>
      <c r="G40" s="72"/>
      <c r="H40" s="30"/>
      <c r="I40" s="30"/>
    </row>
    <row r="41" customFormat="false" ht="14.25" hidden="false" customHeight="false" outlineLevel="0" collapsed="false">
      <c r="A41" s="74" t="s">
        <v>119</v>
      </c>
      <c r="B41" s="74"/>
      <c r="C41" s="75"/>
      <c r="D41" s="76" t="n">
        <f aca="false">SUM(D39:D40)</f>
        <v>430.382954545455</v>
      </c>
      <c r="E41" s="30"/>
      <c r="F41" s="70"/>
      <c r="G41" s="30"/>
      <c r="H41" s="30"/>
      <c r="I41" s="30"/>
    </row>
    <row r="42" customFormat="false" ht="14.25" hidden="false" customHeight="false" outlineLevel="0" collapsed="false">
      <c r="A42" s="52" t="s">
        <v>78</v>
      </c>
      <c r="B42" s="56" t="s">
        <v>120</v>
      </c>
      <c r="C42" s="68" t="n">
        <f aca="false">C58</f>
        <v>0.408</v>
      </c>
      <c r="D42" s="78" t="n">
        <f aca="false">D41*C42</f>
        <v>175.596245454545</v>
      </c>
      <c r="E42" s="79" t="s">
        <v>121</v>
      </c>
      <c r="F42" s="70"/>
      <c r="G42" s="80"/>
      <c r="H42" s="30"/>
      <c r="I42" s="30"/>
    </row>
    <row r="43" customFormat="false" ht="14.25" hidden="false" customHeight="false" outlineLevel="0" collapsed="false">
      <c r="A43" s="50" t="s">
        <v>47</v>
      </c>
      <c r="B43" s="50"/>
      <c r="C43" s="50"/>
      <c r="D43" s="81" t="n">
        <f aca="false">TRUNC(SUM(D41:D42),2)</f>
        <v>605.97</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757.474</v>
      </c>
      <c r="E49" s="30"/>
      <c r="F49" s="30"/>
      <c r="G49" s="30"/>
      <c r="H49" s="30"/>
      <c r="I49" s="30"/>
    </row>
    <row r="50" customFormat="false" ht="14.25" hidden="false" customHeight="false" outlineLevel="0" collapsed="false">
      <c r="A50" s="52" t="s">
        <v>75</v>
      </c>
      <c r="B50" s="32" t="s">
        <v>128</v>
      </c>
      <c r="C50" s="57" t="n">
        <v>0.025</v>
      </c>
      <c r="D50" s="54" t="n">
        <f aca="false">$D$33*C50</f>
        <v>94.68425</v>
      </c>
      <c r="E50" s="30"/>
      <c r="F50" s="30"/>
      <c r="G50" s="30"/>
      <c r="H50" s="30"/>
      <c r="I50" s="30"/>
    </row>
    <row r="51" customFormat="false" ht="14.25" hidden="false" customHeight="false" outlineLevel="0" collapsed="false">
      <c r="A51" s="52" t="s">
        <v>78</v>
      </c>
      <c r="B51" s="60" t="s">
        <v>129</v>
      </c>
      <c r="C51" s="57" t="n">
        <v>0.06</v>
      </c>
      <c r="D51" s="54" t="n">
        <f aca="false">$D$33*C51</f>
        <v>227.2422</v>
      </c>
      <c r="E51" s="30"/>
      <c r="F51" s="30"/>
      <c r="G51" s="30"/>
      <c r="H51" s="30"/>
      <c r="I51" s="30"/>
    </row>
    <row r="52" customFormat="false" ht="14.25" hidden="false" customHeight="false" outlineLevel="0" collapsed="false">
      <c r="A52" s="52" t="s">
        <v>80</v>
      </c>
      <c r="B52" s="32" t="s">
        <v>130</v>
      </c>
      <c r="C52" s="57" t="n">
        <v>0.015</v>
      </c>
      <c r="D52" s="54" t="n">
        <f aca="false">$D$33*C52</f>
        <v>56.81055</v>
      </c>
      <c r="E52" s="30"/>
      <c r="F52" s="30"/>
      <c r="G52" s="30"/>
      <c r="H52" s="30"/>
      <c r="I52" s="30"/>
    </row>
    <row r="53" customFormat="false" ht="14.25" hidden="false" customHeight="false" outlineLevel="0" collapsed="false">
      <c r="A53" s="52" t="s">
        <v>106</v>
      </c>
      <c r="B53" s="32" t="s">
        <v>131</v>
      </c>
      <c r="C53" s="57" t="n">
        <v>0.01</v>
      </c>
      <c r="D53" s="54" t="n">
        <f aca="false">$D$33*C53</f>
        <v>37.8737</v>
      </c>
      <c r="E53" s="30"/>
      <c r="F53" s="30"/>
      <c r="G53" s="30"/>
      <c r="H53" s="30"/>
      <c r="I53" s="30"/>
    </row>
    <row r="54" customFormat="false" ht="14.25" hidden="false" customHeight="false" outlineLevel="0" collapsed="false">
      <c r="A54" s="52" t="s">
        <v>109</v>
      </c>
      <c r="B54" s="32" t="s">
        <v>132</v>
      </c>
      <c r="C54" s="57" t="n">
        <v>0.006</v>
      </c>
      <c r="D54" s="54" t="n">
        <f aca="false">$D$33*C54</f>
        <v>22.72422</v>
      </c>
      <c r="E54" s="30"/>
      <c r="F54" s="30"/>
      <c r="G54" s="30"/>
      <c r="H54" s="30"/>
      <c r="I54" s="30"/>
    </row>
    <row r="55" customFormat="false" ht="14.25" hidden="false" customHeight="false" outlineLevel="0" collapsed="false">
      <c r="A55" s="52" t="s">
        <v>133</v>
      </c>
      <c r="B55" s="32" t="s">
        <v>134</v>
      </c>
      <c r="C55" s="57" t="n">
        <v>0.002</v>
      </c>
      <c r="D55" s="54" t="n">
        <f aca="false">$D$33*C55</f>
        <v>7.57474</v>
      </c>
      <c r="E55" s="30"/>
      <c r="F55" s="30"/>
      <c r="G55" s="30"/>
      <c r="H55" s="30"/>
      <c r="I55" s="30"/>
    </row>
    <row r="56" customFormat="false" ht="14.25" hidden="false" customHeight="false" outlineLevel="0" collapsed="false">
      <c r="A56" s="52" t="s">
        <v>135</v>
      </c>
      <c r="B56" s="32" t="s">
        <v>136</v>
      </c>
      <c r="C56" s="57" t="n">
        <v>0.08</v>
      </c>
      <c r="D56" s="54" t="n">
        <f aca="false">$D$33*C56</f>
        <v>302.9896</v>
      </c>
      <c r="E56" s="30"/>
      <c r="F56" s="30"/>
      <c r="G56" s="30"/>
      <c r="H56" s="30"/>
      <c r="I56" s="30"/>
    </row>
    <row r="57" customFormat="false" ht="14.25" hidden="false" customHeight="false" outlineLevel="0" collapsed="false">
      <c r="A57" s="52" t="s">
        <v>137</v>
      </c>
      <c r="B57" s="88" t="s">
        <v>138</v>
      </c>
      <c r="C57" s="89" t="n">
        <v>0.01</v>
      </c>
      <c r="D57" s="90" t="n">
        <f aca="false">$D$33*C57</f>
        <v>37.8737</v>
      </c>
      <c r="E57" s="30"/>
      <c r="F57" s="30"/>
      <c r="G57" s="30"/>
      <c r="H57" s="30"/>
      <c r="I57" s="30"/>
    </row>
    <row r="58" customFormat="false" ht="14.25" hidden="false" customHeight="false" outlineLevel="0" collapsed="false">
      <c r="A58" s="50" t="s">
        <v>47</v>
      </c>
      <c r="B58" s="50"/>
      <c r="C58" s="91" t="n">
        <f aca="false">SUM(C49:C57)</f>
        <v>0.408</v>
      </c>
      <c r="D58" s="61" t="n">
        <f aca="false">TRUNC(SUM(D49:D57),2)</f>
        <v>1545.24</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120.6512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1470.65</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248</v>
      </c>
      <c r="D72" s="54" t="n">
        <f aca="false">IF(C72="SIM",(0.5*15.58*(D27+D28+D30+D31)/187)*1.5,0)</f>
        <v>206.273002538065</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605.97</v>
      </c>
      <c r="E76" s="30"/>
      <c r="F76" s="30"/>
      <c r="G76" s="30"/>
      <c r="H76" s="30"/>
      <c r="I76" s="30"/>
    </row>
    <row r="77" customFormat="false" ht="14.25" hidden="false" customHeight="false" outlineLevel="0" collapsed="false">
      <c r="A77" s="52" t="s">
        <v>125</v>
      </c>
      <c r="B77" s="32" t="s">
        <v>160</v>
      </c>
      <c r="C77" s="32"/>
      <c r="D77" s="54" t="n">
        <f aca="false">D58</f>
        <v>1545.24</v>
      </c>
      <c r="E77" s="30"/>
      <c r="F77" s="30"/>
      <c r="G77" s="30"/>
      <c r="H77" s="30"/>
      <c r="I77" s="30"/>
    </row>
    <row r="78" customFormat="false" ht="14.25" hidden="false" customHeight="false" outlineLevel="0" collapsed="false">
      <c r="A78" s="52" t="s">
        <v>142</v>
      </c>
      <c r="B78" s="32" t="s">
        <v>143</v>
      </c>
      <c r="C78" s="32"/>
      <c r="D78" s="54" t="n">
        <f aca="false">D67</f>
        <v>1470.65</v>
      </c>
      <c r="E78" s="30"/>
      <c r="F78" s="30"/>
      <c r="G78" s="30"/>
      <c r="H78" s="30"/>
      <c r="I78" s="30"/>
    </row>
    <row r="79" customFormat="false" ht="14.25" hidden="false" customHeight="false" outlineLevel="0" collapsed="false">
      <c r="A79" s="52" t="s">
        <v>152</v>
      </c>
      <c r="B79" s="32" t="s">
        <v>153</v>
      </c>
      <c r="C79" s="32"/>
      <c r="D79" s="54" t="n">
        <f aca="false">D72</f>
        <v>206.273002538065</v>
      </c>
      <c r="E79" s="30"/>
      <c r="F79" s="30"/>
      <c r="G79" s="30"/>
      <c r="H79" s="30"/>
      <c r="I79" s="30"/>
    </row>
    <row r="80" customFormat="false" ht="14.25" hidden="false" customHeight="false" outlineLevel="0" collapsed="false">
      <c r="A80" s="50" t="s">
        <v>161</v>
      </c>
      <c r="B80" s="50"/>
      <c r="C80" s="50"/>
      <c r="D80" s="61" t="n">
        <f aca="false">TRUNC(SUM(D76:D79),2)</f>
        <v>3828.13</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19.0047070458333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1.52037656366667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0.608150625466667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73.6433055555556</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30.0464686666667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150.886649374533</v>
      </c>
      <c r="E88" s="30" t="s">
        <v>174</v>
      </c>
      <c r="F88" s="79"/>
      <c r="G88" s="30"/>
      <c r="H88" s="30"/>
      <c r="I88" s="30"/>
    </row>
    <row r="89" customFormat="false" ht="14.25" hidden="false" customHeight="false" outlineLevel="0" collapsed="false">
      <c r="A89" s="50" t="s">
        <v>47</v>
      </c>
      <c r="B89" s="50"/>
      <c r="C89" s="50"/>
      <c r="D89" s="61" t="n">
        <f aca="false">TRUNC(SUM(D83:D88),2)</f>
        <v>275.7</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31.1405977777778</v>
      </c>
      <c r="E95" s="30" t="s">
        <v>182</v>
      </c>
      <c r="F95" s="30"/>
      <c r="G95" s="30"/>
      <c r="H95" s="30"/>
      <c r="I95" s="30"/>
    </row>
    <row r="96" customFormat="false" ht="14.25" hidden="false" customHeight="false" outlineLevel="0" collapsed="false">
      <c r="A96" s="52" t="s">
        <v>78</v>
      </c>
      <c r="B96" s="32" t="s">
        <v>183</v>
      </c>
      <c r="C96" s="100" t="n">
        <f aca="false">((20/30)/12)*1.57%*100%</f>
        <v>0.000872222222222222</v>
      </c>
      <c r="D96" s="54" t="n">
        <f aca="false">$D$33*C96</f>
        <v>3.30342827777778</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9.57362972222222</v>
      </c>
      <c r="E97" s="30" t="s">
        <v>186</v>
      </c>
      <c r="F97" s="30"/>
      <c r="G97" s="30"/>
      <c r="H97" s="30"/>
      <c r="I97" s="30"/>
    </row>
    <row r="98" customFormat="false" ht="14.25" hidden="false" customHeight="false" outlineLevel="0" collapsed="false">
      <c r="A98" s="52" t="s">
        <v>106</v>
      </c>
      <c r="B98" s="32" t="s">
        <v>187</v>
      </c>
      <c r="C98" s="57" t="n">
        <f aca="false">((108/30)/12)*1.57%*0%*36.8%</f>
        <v>0</v>
      </c>
      <c r="D98" s="54" t="n">
        <f aca="false">$D$33*C98</f>
        <v>0</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44.01</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44.01</v>
      </c>
      <c r="E102" s="30"/>
      <c r="F102" s="30"/>
      <c r="G102" s="30"/>
      <c r="H102" s="30"/>
      <c r="I102" s="30"/>
    </row>
    <row r="103" customFormat="false" ht="21.7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44.01</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44.01</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401.66</v>
      </c>
      <c r="E123" s="30" t="s">
        <v>210</v>
      </c>
      <c r="F123" s="30"/>
      <c r="G123" s="30"/>
      <c r="H123" s="30"/>
      <c r="I123" s="30"/>
    </row>
    <row r="124" customFormat="false" ht="14.25" hidden="false" customHeight="false" outlineLevel="0" collapsed="false">
      <c r="A124" s="52" t="s">
        <v>75</v>
      </c>
      <c r="B124" s="32" t="s">
        <v>255</v>
      </c>
      <c r="C124" s="57" t="n">
        <v>0.1</v>
      </c>
      <c r="D124" s="54" t="n">
        <f aca="false">(D140+D123)*C124</f>
        <v>843.486</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30"/>
      <c r="F125" s="30"/>
      <c r="G125" s="30"/>
      <c r="H125" s="30"/>
      <c r="I125" s="30"/>
    </row>
    <row r="126" customFormat="false" ht="14.25" hidden="false" customHeight="false" outlineLevel="0" collapsed="false">
      <c r="A126" s="52" t="s">
        <v>214</v>
      </c>
      <c r="B126" s="32" t="s">
        <v>215</v>
      </c>
      <c r="C126" s="57" t="n">
        <v>0.0065</v>
      </c>
      <c r="D126" s="159" t="n">
        <f aca="false">(($D$140+$D$123+$D$124)/(1-$C$125))*C126</f>
        <v>65.3050882512182</v>
      </c>
      <c r="E126" s="160"/>
      <c r="F126" s="161"/>
      <c r="G126" s="161"/>
      <c r="H126" s="161"/>
      <c r="I126" s="161"/>
    </row>
    <row r="127" customFormat="false" ht="14.25" hidden="false" customHeight="false" outlineLevel="0" collapsed="false">
      <c r="A127" s="52" t="s">
        <v>216</v>
      </c>
      <c r="B127" s="32" t="s">
        <v>217</v>
      </c>
      <c r="C127" s="57" t="n">
        <v>0.03</v>
      </c>
      <c r="D127" s="162" t="n">
        <f aca="false">(($D$140+$D$123+$D$124)/(1-$C$125))*C127</f>
        <v>301.408099621007</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401.877466161343</v>
      </c>
      <c r="E128" s="119"/>
      <c r="F128" s="121"/>
      <c r="G128" s="119"/>
      <c r="H128" s="119"/>
      <c r="I128" s="119"/>
    </row>
    <row r="129" customFormat="false" ht="14.25" hidden="false" customHeight="false" outlineLevel="0" collapsed="false">
      <c r="A129" s="164" t="s">
        <v>47</v>
      </c>
      <c r="B129" s="164"/>
      <c r="C129" s="164"/>
      <c r="D129" s="61" t="n">
        <f aca="false">TRUNC(SUM(D123:D128),2)</f>
        <v>2013.73</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3787.37</v>
      </c>
      <c r="E135" s="30"/>
      <c r="F135" s="30"/>
      <c r="G135" s="30"/>
      <c r="H135" s="30"/>
      <c r="I135" s="30"/>
    </row>
    <row r="136" customFormat="false" ht="14.25" hidden="false" customHeight="false" outlineLevel="0" collapsed="false">
      <c r="A136" s="33" t="s">
        <v>75</v>
      </c>
      <c r="B136" s="32" t="s">
        <v>159</v>
      </c>
      <c r="C136" s="32"/>
      <c r="D136" s="54" t="n">
        <f aca="false">D80</f>
        <v>3828.13</v>
      </c>
      <c r="E136" s="30"/>
      <c r="F136" s="30"/>
      <c r="G136" s="30"/>
      <c r="H136" s="30"/>
      <c r="I136" s="30"/>
    </row>
    <row r="137" customFormat="false" ht="14.25" hidden="false" customHeight="false" outlineLevel="0" collapsed="false">
      <c r="A137" s="33" t="s">
        <v>78</v>
      </c>
      <c r="B137" s="32" t="s">
        <v>224</v>
      </c>
      <c r="C137" s="32"/>
      <c r="D137" s="54" t="n">
        <f aca="false">D89</f>
        <v>275.7</v>
      </c>
      <c r="E137" s="30"/>
      <c r="F137" s="30"/>
      <c r="G137" s="30"/>
      <c r="H137" s="30"/>
      <c r="I137" s="30"/>
    </row>
    <row r="138" customFormat="false" ht="14.25" hidden="false" customHeight="false" outlineLevel="0" collapsed="false">
      <c r="A138" s="33" t="s">
        <v>80</v>
      </c>
      <c r="B138" s="32" t="s">
        <v>197</v>
      </c>
      <c r="C138" s="32"/>
      <c r="D138" s="54" t="n">
        <f aca="false">D112</f>
        <v>44.01</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8033.2</v>
      </c>
      <c r="E140" s="30" t="s">
        <v>226</v>
      </c>
      <c r="F140" s="30"/>
      <c r="G140" s="30"/>
      <c r="H140" s="30"/>
      <c r="I140" s="30"/>
    </row>
    <row r="141" customFormat="false" ht="14.25" hidden="false" customHeight="false" outlineLevel="0" collapsed="false">
      <c r="A141" s="33" t="s">
        <v>109</v>
      </c>
      <c r="B141" s="32" t="s">
        <v>227</v>
      </c>
      <c r="C141" s="32"/>
      <c r="D141" s="54" t="n">
        <f aca="false">D129</f>
        <v>2013.73</v>
      </c>
      <c r="E141" s="30"/>
      <c r="F141" s="30"/>
      <c r="G141" s="30"/>
      <c r="H141" s="30"/>
      <c r="I141" s="30"/>
    </row>
    <row r="142" customFormat="false" ht="14.25" hidden="false" customHeight="false" outlineLevel="0" collapsed="false">
      <c r="A142" s="50" t="s">
        <v>228</v>
      </c>
      <c r="B142" s="50"/>
      <c r="C142" s="50"/>
      <c r="D142" s="61" t="n">
        <f aca="false">TRUNC(SUM(D140:D141),2)</f>
        <v>10046.93</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65.3050882512182</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2013.73</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6" activeCellId="0" sqref="C66"/>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RESUMO!B16</f>
        <v>Mestre Ambulancha 12x36 noturno</v>
      </c>
      <c r="E20" s="30"/>
      <c r="F20" s="30"/>
      <c r="G20" s="30"/>
      <c r="H20" s="30"/>
      <c r="I20" s="30"/>
    </row>
    <row r="21" customFormat="false" ht="14.25" hidden="false" customHeight="false" outlineLevel="0" collapsed="false">
      <c r="A21" s="33" t="n">
        <v>2</v>
      </c>
      <c r="B21" s="32" t="s">
        <v>90</v>
      </c>
      <c r="C21" s="32"/>
      <c r="D21" s="38" t="str">
        <f aca="false">RESUMO!C16</f>
        <v>3412-10</v>
      </c>
      <c r="E21" s="30"/>
      <c r="F21" s="30"/>
      <c r="G21" s="30"/>
      <c r="H21" s="30"/>
      <c r="I21" s="30"/>
    </row>
    <row r="22" customFormat="false" ht="14.25" hidden="false" customHeight="false" outlineLevel="0" collapsed="false">
      <c r="A22" s="33" t="n">
        <v>3</v>
      </c>
      <c r="B22" s="32" t="s">
        <v>91</v>
      </c>
      <c r="C22" s="32"/>
      <c r="D22" s="166" t="n">
        <v>2972.48</v>
      </c>
      <c r="E22" s="48"/>
      <c r="F22" s="30"/>
      <c r="G22" s="30"/>
      <c r="H22" s="30"/>
      <c r="I22" s="30"/>
    </row>
    <row r="23" customFormat="false" ht="14.25" hidden="false" customHeight="false" outlineLevel="0" collapsed="false">
      <c r="A23" s="33" t="n">
        <v>4</v>
      </c>
      <c r="B23" s="32" t="s">
        <v>93</v>
      </c>
      <c r="C23" s="32"/>
      <c r="D23" s="38" t="s">
        <v>267</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2972.48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0</v>
      </c>
      <c r="D30" s="54" t="n">
        <f aca="false">IF(C30="",0,C30*15.2*((D27+D28)/220)*0.2)</f>
        <v>0</v>
      </c>
      <c r="E30" s="30" t="s">
        <v>105</v>
      </c>
      <c r="F30" s="30"/>
      <c r="G30" s="30"/>
      <c r="H30" s="30"/>
      <c r="I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3458.78</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288.231666666667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104.811515151515</v>
      </c>
      <c r="E40" s="30"/>
      <c r="F40" s="70"/>
      <c r="G40" s="72"/>
      <c r="H40" s="30"/>
      <c r="I40" s="30"/>
    </row>
    <row r="41" customFormat="false" ht="14.25" hidden="false" customHeight="false" outlineLevel="0" collapsed="false">
      <c r="A41" s="74" t="s">
        <v>119</v>
      </c>
      <c r="B41" s="74"/>
      <c r="C41" s="75"/>
      <c r="D41" s="76" t="n">
        <f aca="false">SUM(D39:D40)</f>
        <v>393.043181818182</v>
      </c>
      <c r="E41" s="30"/>
      <c r="F41" s="70"/>
      <c r="G41" s="30"/>
      <c r="H41" s="30"/>
      <c r="I41" s="30"/>
    </row>
    <row r="42" customFormat="false" ht="14.25" hidden="false" customHeight="false" outlineLevel="0" collapsed="false">
      <c r="A42" s="52" t="s">
        <v>78</v>
      </c>
      <c r="B42" s="56" t="s">
        <v>120</v>
      </c>
      <c r="C42" s="68" t="n">
        <f aca="false">C58</f>
        <v>0.408</v>
      </c>
      <c r="D42" s="78" t="n">
        <f aca="false">D41*C42</f>
        <v>160.361618181818</v>
      </c>
      <c r="E42" s="79" t="s">
        <v>121</v>
      </c>
      <c r="F42" s="70"/>
      <c r="G42" s="80"/>
      <c r="H42" s="30"/>
      <c r="I42" s="30"/>
    </row>
    <row r="43" customFormat="false" ht="14.25" hidden="false" customHeight="false" outlineLevel="0" collapsed="false">
      <c r="A43" s="50" t="s">
        <v>47</v>
      </c>
      <c r="B43" s="50"/>
      <c r="C43" s="50"/>
      <c r="D43" s="81" t="n">
        <f aca="false">TRUNC(SUM(D41:D42),2)</f>
        <v>553.4</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691.756</v>
      </c>
      <c r="E49" s="30"/>
      <c r="F49" s="30"/>
      <c r="G49" s="30"/>
      <c r="H49" s="30"/>
      <c r="I49" s="30"/>
    </row>
    <row r="50" customFormat="false" ht="14.25" hidden="false" customHeight="false" outlineLevel="0" collapsed="false">
      <c r="A50" s="52" t="s">
        <v>75</v>
      </c>
      <c r="B50" s="32" t="s">
        <v>128</v>
      </c>
      <c r="C50" s="57" t="n">
        <v>0.025</v>
      </c>
      <c r="D50" s="54" t="n">
        <f aca="false">$D$33*C50</f>
        <v>86.4695</v>
      </c>
      <c r="E50" s="30"/>
      <c r="F50" s="30"/>
      <c r="G50" s="30"/>
      <c r="H50" s="30"/>
      <c r="I50" s="30"/>
    </row>
    <row r="51" customFormat="false" ht="14.25" hidden="false" customHeight="false" outlineLevel="0" collapsed="false">
      <c r="A51" s="52" t="s">
        <v>78</v>
      </c>
      <c r="B51" s="60" t="s">
        <v>129</v>
      </c>
      <c r="C51" s="57" t="n">
        <v>0.06</v>
      </c>
      <c r="D51" s="54" t="n">
        <f aca="false">$D$33*C51</f>
        <v>207.5268</v>
      </c>
      <c r="E51" s="30"/>
      <c r="F51" s="30"/>
      <c r="G51" s="30"/>
      <c r="H51" s="30"/>
      <c r="I51" s="30"/>
    </row>
    <row r="52" customFormat="false" ht="14.25" hidden="false" customHeight="false" outlineLevel="0" collapsed="false">
      <c r="A52" s="52" t="s">
        <v>80</v>
      </c>
      <c r="B52" s="32" t="s">
        <v>130</v>
      </c>
      <c r="C52" s="57" t="n">
        <v>0.015</v>
      </c>
      <c r="D52" s="54" t="n">
        <f aca="false">$D$33*C52</f>
        <v>51.8817</v>
      </c>
      <c r="E52" s="30"/>
      <c r="F52" s="30"/>
      <c r="G52" s="30"/>
      <c r="H52" s="30"/>
      <c r="I52" s="30"/>
    </row>
    <row r="53" customFormat="false" ht="14.25" hidden="false" customHeight="false" outlineLevel="0" collapsed="false">
      <c r="A53" s="52" t="s">
        <v>106</v>
      </c>
      <c r="B53" s="32" t="s">
        <v>131</v>
      </c>
      <c r="C53" s="57" t="n">
        <v>0.01</v>
      </c>
      <c r="D53" s="54" t="n">
        <f aca="false">$D$33*C53</f>
        <v>34.5878</v>
      </c>
      <c r="E53" s="30"/>
      <c r="F53" s="30"/>
      <c r="G53" s="30"/>
      <c r="H53" s="30"/>
      <c r="I53" s="30"/>
    </row>
    <row r="54" customFormat="false" ht="14.25" hidden="false" customHeight="false" outlineLevel="0" collapsed="false">
      <c r="A54" s="52" t="s">
        <v>109</v>
      </c>
      <c r="B54" s="32" t="s">
        <v>132</v>
      </c>
      <c r="C54" s="57" t="n">
        <v>0.006</v>
      </c>
      <c r="D54" s="54" t="n">
        <f aca="false">$D$33*C54</f>
        <v>20.75268</v>
      </c>
      <c r="E54" s="30"/>
      <c r="F54" s="30"/>
      <c r="G54" s="30"/>
      <c r="H54" s="30"/>
      <c r="I54" s="30"/>
    </row>
    <row r="55" customFormat="false" ht="14.25" hidden="false" customHeight="false" outlineLevel="0" collapsed="false">
      <c r="A55" s="52" t="s">
        <v>133</v>
      </c>
      <c r="B55" s="32" t="s">
        <v>134</v>
      </c>
      <c r="C55" s="57" t="n">
        <v>0.002</v>
      </c>
      <c r="D55" s="54" t="n">
        <f aca="false">$D$33*C55</f>
        <v>6.91756</v>
      </c>
      <c r="E55" s="30"/>
      <c r="F55" s="30"/>
      <c r="G55" s="30"/>
      <c r="H55" s="30"/>
      <c r="I55" s="30"/>
    </row>
    <row r="56" customFormat="false" ht="14.25" hidden="false" customHeight="false" outlineLevel="0" collapsed="false">
      <c r="A56" s="52" t="s">
        <v>135</v>
      </c>
      <c r="B56" s="32" t="s">
        <v>136</v>
      </c>
      <c r="C56" s="57" t="n">
        <v>0.08</v>
      </c>
      <c r="D56" s="54" t="n">
        <f aca="false">$D$33*C56</f>
        <v>276.7024</v>
      </c>
      <c r="E56" s="30"/>
      <c r="F56" s="30"/>
      <c r="G56" s="30"/>
      <c r="H56" s="30"/>
      <c r="I56" s="30"/>
    </row>
    <row r="57" customFormat="false" ht="14.25" hidden="false" customHeight="false" outlineLevel="0" collapsed="false">
      <c r="A57" s="52" t="s">
        <v>137</v>
      </c>
      <c r="B57" s="88" t="s">
        <v>138</v>
      </c>
      <c r="C57" s="89" t="n">
        <v>0.01</v>
      </c>
      <c r="D57" s="90" t="n">
        <f aca="false">$D$33*C57</f>
        <v>34.5878</v>
      </c>
      <c r="E57" s="30"/>
      <c r="F57" s="30"/>
      <c r="G57" s="30"/>
      <c r="H57" s="30"/>
      <c r="I57" s="30"/>
    </row>
    <row r="58" customFormat="false" ht="14.25" hidden="false" customHeight="false" outlineLevel="0" collapsed="false">
      <c r="A58" s="50" t="s">
        <v>47</v>
      </c>
      <c r="B58" s="50"/>
      <c r="C58" s="91" t="n">
        <f aca="false">SUM(C49:C57)</f>
        <v>0.408</v>
      </c>
      <c r="D58" s="61" t="n">
        <f aca="false">TRUNC(SUM(D49:D57),2)</f>
        <v>1411.18</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120.6512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1470.65</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248</v>
      </c>
      <c r="D72" s="54" t="n">
        <f aca="false">IF(C72="SIM",(0.5*15.58*(D27+D28+D30+D31)/187)*1.5,0)</f>
        <v>185.740260962567</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553.4</v>
      </c>
      <c r="E76" s="30"/>
      <c r="F76" s="30"/>
      <c r="G76" s="30"/>
      <c r="H76" s="30"/>
      <c r="I76" s="30"/>
    </row>
    <row r="77" customFormat="false" ht="14.25" hidden="false" customHeight="false" outlineLevel="0" collapsed="false">
      <c r="A77" s="52" t="s">
        <v>125</v>
      </c>
      <c r="B77" s="32" t="s">
        <v>160</v>
      </c>
      <c r="C77" s="32"/>
      <c r="D77" s="54" t="n">
        <f aca="false">D58</f>
        <v>1411.18</v>
      </c>
      <c r="E77" s="30"/>
      <c r="F77" s="30"/>
      <c r="G77" s="30"/>
      <c r="H77" s="30"/>
      <c r="I77" s="30"/>
    </row>
    <row r="78" customFormat="false" ht="14.25" hidden="false" customHeight="false" outlineLevel="0" collapsed="false">
      <c r="A78" s="52" t="s">
        <v>142</v>
      </c>
      <c r="B78" s="32" t="s">
        <v>143</v>
      </c>
      <c r="C78" s="32"/>
      <c r="D78" s="54" t="n">
        <f aca="false">D67</f>
        <v>1470.65</v>
      </c>
      <c r="E78" s="30"/>
      <c r="F78" s="30"/>
      <c r="G78" s="30"/>
      <c r="H78" s="30"/>
      <c r="I78" s="30"/>
    </row>
    <row r="79" customFormat="false" ht="14.25" hidden="false" customHeight="false" outlineLevel="0" collapsed="false">
      <c r="A79" s="52" t="s">
        <v>152</v>
      </c>
      <c r="B79" s="32" t="s">
        <v>153</v>
      </c>
      <c r="C79" s="32"/>
      <c r="D79" s="54" t="n">
        <f aca="false">D72</f>
        <v>185.740260962567</v>
      </c>
      <c r="E79" s="30"/>
      <c r="F79" s="30"/>
      <c r="G79" s="30"/>
      <c r="H79" s="30"/>
      <c r="I79" s="30"/>
    </row>
    <row r="80" customFormat="false" ht="14.25" hidden="false" customHeight="false" outlineLevel="0" collapsed="false">
      <c r="A80" s="50" t="s">
        <v>161</v>
      </c>
      <c r="B80" s="50"/>
      <c r="C80" s="50"/>
      <c r="D80" s="61" t="n">
        <f aca="false">TRUNC(SUM(D76:D79),2)</f>
        <v>3620.97</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17.3558698083333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1.38846958466667</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0.555387833866667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67.2540555555556</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27.4396546666667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137.795812166133</v>
      </c>
      <c r="E88" s="30" t="s">
        <v>174</v>
      </c>
      <c r="F88" s="79"/>
      <c r="G88" s="30"/>
      <c r="H88" s="30"/>
      <c r="I88" s="30"/>
    </row>
    <row r="89" customFormat="false" ht="14.25" hidden="false" customHeight="false" outlineLevel="0" collapsed="false">
      <c r="A89" s="50" t="s">
        <v>47</v>
      </c>
      <c r="B89" s="50"/>
      <c r="C89" s="50"/>
      <c r="D89" s="61" t="n">
        <f aca="false">TRUNC(SUM(D83:D88),2)</f>
        <v>251.78</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28.4388577777778</v>
      </c>
      <c r="E95" s="30" t="s">
        <v>182</v>
      </c>
      <c r="F95" s="30"/>
      <c r="G95" s="30"/>
      <c r="H95" s="30"/>
      <c r="I95" s="30"/>
    </row>
    <row r="96" customFormat="false" ht="14.25" hidden="false" customHeight="false" outlineLevel="0" collapsed="false">
      <c r="A96" s="52" t="s">
        <v>78</v>
      </c>
      <c r="B96" s="32" t="s">
        <v>183</v>
      </c>
      <c r="C96" s="100" t="n">
        <f aca="false">((20/30)/12)*1.57%*100%</f>
        <v>0.000872222222222222</v>
      </c>
      <c r="D96" s="54" t="n">
        <f aca="false">$D$33*C96</f>
        <v>3.01682477777778</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8.74302722222222</v>
      </c>
      <c r="E97" s="30" t="s">
        <v>186</v>
      </c>
      <c r="F97" s="30"/>
      <c r="G97" s="30"/>
      <c r="H97" s="30"/>
      <c r="I97" s="30"/>
    </row>
    <row r="98" customFormat="false" ht="14.25" hidden="false" customHeight="false" outlineLevel="0" collapsed="false">
      <c r="A98" s="52" t="s">
        <v>106</v>
      </c>
      <c r="B98" s="32" t="s">
        <v>187</v>
      </c>
      <c r="C98" s="57" t="n">
        <f aca="false">((108/30)/12)*1.57%*0%*36.8%</f>
        <v>0</v>
      </c>
      <c r="D98" s="54" t="n">
        <f aca="false">$D$33*C98</f>
        <v>0</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40.19</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40.19</v>
      </c>
      <c r="E102" s="30"/>
      <c r="F102" s="30"/>
      <c r="G102" s="30"/>
      <c r="H102" s="30"/>
      <c r="I102" s="30"/>
    </row>
    <row r="103" customFormat="false" ht="16.8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259</v>
      </c>
      <c r="D106" s="54" t="n">
        <f aca="false">IF(C106="SIM",1*15.58*(D27+D29)/187)</f>
        <v>288.170012834225</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40.19</v>
      </c>
      <c r="E110" s="30"/>
      <c r="F110" s="30"/>
      <c r="G110" s="30"/>
      <c r="H110" s="30"/>
      <c r="I110" s="30"/>
    </row>
    <row r="111" customFormat="false" ht="14.25" hidden="false" customHeight="false" outlineLevel="0" collapsed="false">
      <c r="A111" s="52" t="s">
        <v>192</v>
      </c>
      <c r="B111" s="32" t="s">
        <v>198</v>
      </c>
      <c r="C111" s="32"/>
      <c r="D111" s="54" t="n">
        <f aca="false">D106</f>
        <v>288.170012834225</v>
      </c>
      <c r="E111" s="30"/>
      <c r="F111" s="30"/>
      <c r="G111" s="30"/>
      <c r="H111" s="30"/>
      <c r="I111" s="30"/>
    </row>
    <row r="112" customFormat="false" ht="14.25" hidden="false" customHeight="false" outlineLevel="0" collapsed="false">
      <c r="A112" s="50" t="s">
        <v>161</v>
      </c>
      <c r="B112" s="50"/>
      <c r="C112" s="50"/>
      <c r="D112" s="61" t="n">
        <f aca="false">TRUNC(SUM(D110:D111),2)</f>
        <v>328.36</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387.894</v>
      </c>
      <c r="E123" s="30" t="s">
        <v>210</v>
      </c>
      <c r="F123" s="30"/>
      <c r="G123" s="30"/>
      <c r="H123" s="30"/>
      <c r="I123" s="30"/>
    </row>
    <row r="124" customFormat="false" ht="14.25" hidden="false" customHeight="false" outlineLevel="0" collapsed="false">
      <c r="A124" s="52" t="s">
        <v>75</v>
      </c>
      <c r="B124" s="32" t="s">
        <v>255</v>
      </c>
      <c r="C124" s="57" t="n">
        <v>0.1</v>
      </c>
      <c r="D124" s="54" t="n">
        <f aca="false">(D140+D123)*C124</f>
        <v>814.5774</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30"/>
      <c r="F125" s="30"/>
      <c r="G125" s="30"/>
      <c r="H125" s="30"/>
      <c r="I125" s="30"/>
    </row>
    <row r="126" customFormat="false" ht="14.25" hidden="false" customHeight="false" outlineLevel="0" collapsed="false">
      <c r="A126" s="52" t="s">
        <v>214</v>
      </c>
      <c r="B126" s="32" t="s">
        <v>215</v>
      </c>
      <c r="C126" s="57" t="n">
        <v>0.0065</v>
      </c>
      <c r="D126" s="159" t="n">
        <f aca="false">(($D$140+$D$123+$D$124)/(1-$C$125))*C126</f>
        <v>63.0669021115322</v>
      </c>
      <c r="E126" s="160"/>
      <c r="F126" s="161"/>
      <c r="G126" s="161"/>
      <c r="H126" s="161"/>
      <c r="I126" s="161"/>
    </row>
    <row r="127" customFormat="false" ht="14.25" hidden="false" customHeight="false" outlineLevel="0" collapsed="false">
      <c r="A127" s="52" t="s">
        <v>216</v>
      </c>
      <c r="B127" s="32" t="s">
        <v>217</v>
      </c>
      <c r="C127" s="57" t="n">
        <v>0.03</v>
      </c>
      <c r="D127" s="162" t="n">
        <f aca="false">(($D$140+$D$123+$D$124)/(1-$C$125))*C127</f>
        <v>291.078009745533</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388.104012994044</v>
      </c>
      <c r="E128" s="119"/>
      <c r="F128" s="121"/>
      <c r="G128" s="119"/>
      <c r="H128" s="119"/>
      <c r="I128" s="119"/>
    </row>
    <row r="129" customFormat="false" ht="14.25" hidden="false" customHeight="false" outlineLevel="0" collapsed="false">
      <c r="A129" s="164" t="s">
        <v>47</v>
      </c>
      <c r="B129" s="164"/>
      <c r="C129" s="164"/>
      <c r="D129" s="61" t="n">
        <f aca="false">TRUNC(SUM(D123:D128),2)</f>
        <v>1944.72</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3458.78</v>
      </c>
      <c r="E135" s="30"/>
      <c r="F135" s="30"/>
      <c r="G135" s="30"/>
      <c r="H135" s="30"/>
      <c r="I135" s="30"/>
    </row>
    <row r="136" customFormat="false" ht="14.25" hidden="false" customHeight="false" outlineLevel="0" collapsed="false">
      <c r="A136" s="33" t="s">
        <v>75</v>
      </c>
      <c r="B136" s="32" t="s">
        <v>159</v>
      </c>
      <c r="C136" s="32"/>
      <c r="D136" s="54" t="n">
        <f aca="false">D80</f>
        <v>3620.97</v>
      </c>
      <c r="E136" s="30"/>
      <c r="F136" s="30"/>
      <c r="G136" s="30"/>
      <c r="H136" s="30"/>
      <c r="I136" s="30"/>
    </row>
    <row r="137" customFormat="false" ht="14.25" hidden="false" customHeight="false" outlineLevel="0" collapsed="false">
      <c r="A137" s="33" t="s">
        <v>78</v>
      </c>
      <c r="B137" s="32" t="s">
        <v>224</v>
      </c>
      <c r="C137" s="32"/>
      <c r="D137" s="54" t="n">
        <f aca="false">D89</f>
        <v>251.78</v>
      </c>
      <c r="E137" s="30"/>
      <c r="F137" s="30"/>
      <c r="G137" s="30"/>
      <c r="H137" s="30"/>
      <c r="I137" s="30"/>
    </row>
    <row r="138" customFormat="false" ht="14.25" hidden="false" customHeight="false" outlineLevel="0" collapsed="false">
      <c r="A138" s="33" t="s">
        <v>80</v>
      </c>
      <c r="B138" s="32" t="s">
        <v>197</v>
      </c>
      <c r="C138" s="32"/>
      <c r="D138" s="54" t="n">
        <f aca="false">D112</f>
        <v>328.36</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7757.88</v>
      </c>
      <c r="E140" s="30" t="s">
        <v>226</v>
      </c>
      <c r="F140" s="30"/>
      <c r="G140" s="30"/>
      <c r="H140" s="30"/>
      <c r="I140" s="30"/>
    </row>
    <row r="141" customFormat="false" ht="14.25" hidden="false" customHeight="false" outlineLevel="0" collapsed="false">
      <c r="A141" s="33" t="s">
        <v>109</v>
      </c>
      <c r="B141" s="32" t="s">
        <v>227</v>
      </c>
      <c r="C141" s="32"/>
      <c r="D141" s="54" t="n">
        <f aca="false">D129</f>
        <v>1944.72</v>
      </c>
      <c r="E141" s="30"/>
      <c r="F141" s="30"/>
      <c r="G141" s="30"/>
      <c r="H141" s="30"/>
      <c r="I141" s="30"/>
    </row>
    <row r="142" customFormat="false" ht="14.25" hidden="false" customHeight="false" outlineLevel="0" collapsed="false">
      <c r="A142" s="50" t="s">
        <v>228</v>
      </c>
      <c r="B142" s="50"/>
      <c r="C142" s="50"/>
      <c r="D142" s="61" t="n">
        <f aca="false">TRUNC(SUM(D140:D141),2)</f>
        <v>9702.6</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15.75" hidden="true" customHeight="true" outlineLevel="0" collapsed="false">
      <c r="A145" s="125" t="s">
        <v>230</v>
      </c>
      <c r="B145" s="125"/>
      <c r="C145" s="125" t="s">
        <v>231</v>
      </c>
      <c r="D145" s="126" t="s">
        <v>232</v>
      </c>
      <c r="E145" s="30"/>
      <c r="F145" s="30"/>
      <c r="G145" s="30"/>
      <c r="H145" s="30"/>
      <c r="I145" s="30"/>
    </row>
    <row r="146" customFormat="false" ht="15" hidden="true" customHeight="true" outlineLevel="0" collapsed="false">
      <c r="A146" s="127" t="s">
        <v>233</v>
      </c>
      <c r="B146" s="127"/>
      <c r="C146" s="128"/>
      <c r="D146" s="129" t="n">
        <v>0</v>
      </c>
      <c r="E146" s="30"/>
      <c r="F146" s="30"/>
      <c r="G146" s="30"/>
      <c r="H146" s="30"/>
      <c r="I146" s="30"/>
    </row>
    <row r="147" customFormat="false" ht="15" hidden="true" customHeight="true" outlineLevel="0" collapsed="false">
      <c r="A147" s="33" t="s">
        <v>234</v>
      </c>
      <c r="B147" s="33"/>
      <c r="C147" s="130"/>
      <c r="D147" s="131" t="n">
        <v>0</v>
      </c>
      <c r="E147" s="30"/>
      <c r="F147" s="30"/>
      <c r="G147" s="30"/>
      <c r="H147" s="30"/>
      <c r="I147" s="30"/>
    </row>
    <row r="148" customFormat="false" ht="15" hidden="true" customHeight="true" outlineLevel="0" collapsed="false">
      <c r="A148" s="33" t="s">
        <v>235</v>
      </c>
      <c r="B148" s="33"/>
      <c r="C148" s="130"/>
      <c r="D148" s="131" t="n">
        <v>0</v>
      </c>
      <c r="E148" s="30"/>
      <c r="F148" s="30"/>
      <c r="G148" s="30"/>
      <c r="H148" s="30"/>
      <c r="I148" s="30"/>
    </row>
    <row r="149" customFormat="false" ht="15" hidden="true" customHeight="true" outlineLevel="0" collapsed="false">
      <c r="A149" s="33" t="s">
        <v>236</v>
      </c>
      <c r="B149" s="33"/>
      <c r="C149" s="130"/>
      <c r="D149" s="131" t="n">
        <v>0</v>
      </c>
      <c r="E149" s="30"/>
      <c r="F149" s="30"/>
      <c r="G149" s="30"/>
      <c r="H149" s="30"/>
      <c r="I149" s="30"/>
    </row>
    <row r="150" customFormat="false" ht="15" hidden="true" customHeight="true" outlineLevel="0" collapsed="false">
      <c r="A150" s="132"/>
      <c r="B150" s="132"/>
      <c r="C150" s="133"/>
      <c r="D150" s="131"/>
      <c r="E150" s="30"/>
      <c r="F150" s="30"/>
      <c r="G150" s="30"/>
      <c r="H150" s="30"/>
      <c r="I150" s="30"/>
    </row>
    <row r="151" customFormat="false" ht="15.75" hidden="true" customHeight="true" outlineLevel="0" collapsed="false">
      <c r="A151" s="134"/>
      <c r="B151" s="134"/>
      <c r="C151" s="135"/>
      <c r="D151" s="136"/>
      <c r="E151" s="30"/>
      <c r="F151" s="30"/>
      <c r="G151" s="30"/>
      <c r="H151" s="30"/>
      <c r="I151" s="30"/>
    </row>
    <row r="152" customFormat="false" ht="15.75" hidden="true" customHeight="tru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5.75" hidden="true" customHeight="true" outlineLevel="0" collapsed="false">
      <c r="A155" s="126" t="s">
        <v>240</v>
      </c>
      <c r="B155" s="126"/>
      <c r="C155" s="126"/>
      <c r="D155" s="126"/>
      <c r="E155" s="30"/>
      <c r="F155" s="30"/>
      <c r="G155" s="30"/>
      <c r="H155" s="30"/>
      <c r="I155" s="30"/>
    </row>
    <row r="156" customFormat="false" ht="15.75" hidden="true" customHeight="true" outlineLevel="0" collapsed="false">
      <c r="A156" s="139"/>
      <c r="B156" s="140" t="s">
        <v>241</v>
      </c>
      <c r="C156" s="140"/>
      <c r="D156" s="126" t="s">
        <v>232</v>
      </c>
      <c r="E156" s="30"/>
      <c r="F156" s="30"/>
      <c r="G156" s="30"/>
      <c r="H156" s="30"/>
      <c r="I156" s="30"/>
    </row>
    <row r="157" customFormat="false" ht="15" hidden="true" customHeight="true" outlineLevel="0" collapsed="false">
      <c r="A157" s="141" t="s">
        <v>73</v>
      </c>
      <c r="B157" s="142" t="s">
        <v>242</v>
      </c>
      <c r="C157" s="142"/>
      <c r="D157" s="143" t="n">
        <f aca="false">D126</f>
        <v>63.0669021115322</v>
      </c>
      <c r="E157" s="30"/>
      <c r="F157" s="30"/>
      <c r="G157" s="30"/>
      <c r="H157" s="30"/>
      <c r="I157" s="30"/>
    </row>
    <row r="158" customFormat="false" ht="15" hidden="true" customHeight="true" outlineLevel="0" collapsed="false">
      <c r="A158" s="144" t="s">
        <v>75</v>
      </c>
      <c r="B158" s="32" t="s">
        <v>243</v>
      </c>
      <c r="C158" s="32"/>
      <c r="D158" s="145" t="e">
        <f aca="false">#REF!</f>
        <v>#REF!</v>
      </c>
      <c r="E158" s="30"/>
      <c r="F158" s="30"/>
      <c r="G158" s="30"/>
      <c r="H158" s="30"/>
      <c r="I158" s="30"/>
    </row>
    <row r="159" customFormat="false" ht="15.75" hidden="true" customHeight="true" outlineLevel="0" collapsed="false">
      <c r="A159" s="144" t="s">
        <v>78</v>
      </c>
      <c r="B159" s="146" t="s">
        <v>244</v>
      </c>
      <c r="C159" s="146"/>
      <c r="D159" s="145" t="n">
        <f aca="false">D129</f>
        <v>1944.72</v>
      </c>
      <c r="E159" s="30"/>
      <c r="F159" s="30"/>
      <c r="G159" s="30"/>
      <c r="H159" s="30"/>
      <c r="I159" s="30"/>
    </row>
    <row r="160" customFormat="false" ht="15.75" hidden="true" customHeight="tru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27" colorId="64" zoomScale="100" zoomScaleNormal="100" zoomScalePageLayoutView="100" workbookViewId="0">
      <selection pane="topLeft" activeCell="C66" activeCellId="0" sqref="C66"/>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RESUMO!B19</f>
        <v>Moço de convés 12x36 noturno</v>
      </c>
      <c r="E20" s="30"/>
      <c r="F20" s="30"/>
      <c r="G20" s="30"/>
      <c r="H20" s="30"/>
      <c r="I20" s="30"/>
    </row>
    <row r="21" customFormat="false" ht="14.25" hidden="false" customHeight="false" outlineLevel="0" collapsed="false">
      <c r="A21" s="33" t="n">
        <v>2</v>
      </c>
      <c r="B21" s="32" t="s">
        <v>90</v>
      </c>
      <c r="C21" s="32"/>
      <c r="D21" s="38" t="str">
        <f aca="false">RESUMO!C19</f>
        <v>7827-15</v>
      </c>
      <c r="E21" s="30"/>
      <c r="F21" s="30"/>
      <c r="G21" s="30"/>
      <c r="H21" s="30"/>
      <c r="I21" s="30"/>
    </row>
    <row r="22" customFormat="false" ht="14.25" hidden="false" customHeight="false" outlineLevel="0" collapsed="false">
      <c r="A22" s="33" t="n">
        <v>3</v>
      </c>
      <c r="B22" s="32" t="s">
        <v>91</v>
      </c>
      <c r="C22" s="32"/>
      <c r="D22" s="166" t="n">
        <v>2377.98</v>
      </c>
      <c r="E22" s="48"/>
      <c r="F22" s="30"/>
      <c r="G22" s="30"/>
      <c r="H22" s="30"/>
      <c r="I22" s="30"/>
    </row>
    <row r="23" customFormat="false" ht="14.25" hidden="false" customHeight="false" outlineLevel="0" collapsed="false">
      <c r="A23" s="33" t="n">
        <v>4</v>
      </c>
      <c r="B23" s="32" t="s">
        <v>93</v>
      </c>
      <c r="C23" s="32"/>
      <c r="D23" s="38" t="s">
        <v>268</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2377.98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7</v>
      </c>
      <c r="D30" s="54" t="n">
        <f aca="false">IF(C30="",0,C30*15.2*((D27+D28)/220)*0.2)</f>
        <v>230.01552</v>
      </c>
      <c r="E30" s="30"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32.85936</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3127.15</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260.595833333333</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94.7621212121212</v>
      </c>
      <c r="E40" s="30"/>
      <c r="F40" s="70"/>
      <c r="G40" s="72"/>
      <c r="H40" s="30"/>
      <c r="I40" s="30"/>
    </row>
    <row r="41" customFormat="false" ht="14.25" hidden="false" customHeight="false" outlineLevel="0" collapsed="false">
      <c r="A41" s="74" t="s">
        <v>119</v>
      </c>
      <c r="B41" s="74"/>
      <c r="C41" s="75"/>
      <c r="D41" s="76" t="n">
        <f aca="false">SUM(D39:D40)</f>
        <v>355.357954545455</v>
      </c>
      <c r="E41" s="30"/>
      <c r="F41" s="70"/>
      <c r="G41" s="30"/>
      <c r="H41" s="30"/>
      <c r="I41" s="30"/>
    </row>
    <row r="42" customFormat="false" ht="14.25" hidden="false" customHeight="false" outlineLevel="0" collapsed="false">
      <c r="A42" s="52" t="s">
        <v>78</v>
      </c>
      <c r="B42" s="56" t="s">
        <v>120</v>
      </c>
      <c r="C42" s="68" t="n">
        <f aca="false">C58</f>
        <v>0.408</v>
      </c>
      <c r="D42" s="78" t="n">
        <f aca="false">D41*C42</f>
        <v>144.986045454545</v>
      </c>
      <c r="E42" s="79" t="s">
        <v>121</v>
      </c>
      <c r="F42" s="70"/>
      <c r="G42" s="80"/>
      <c r="H42" s="30"/>
      <c r="I42" s="30"/>
    </row>
    <row r="43" customFormat="false" ht="14.25" hidden="false" customHeight="false" outlineLevel="0" collapsed="false">
      <c r="A43" s="50" t="s">
        <v>47</v>
      </c>
      <c r="B43" s="50"/>
      <c r="C43" s="50"/>
      <c r="D43" s="81" t="n">
        <f aca="false">TRUNC(SUM(D41:D42),2)</f>
        <v>500.34</v>
      </c>
      <c r="E43" s="30"/>
      <c r="F43" s="30"/>
      <c r="G43" s="30"/>
      <c r="H43" s="30"/>
      <c r="I43" s="30"/>
    </row>
    <row r="44" customFormat="false" ht="15" hidden="false" customHeight="true" outlineLevel="0" collapsed="false">
      <c r="A44" s="82" t="s">
        <v>122</v>
      </c>
      <c r="B44" s="82"/>
      <c r="C44" s="82"/>
      <c r="D44" s="82"/>
      <c r="E44" s="30"/>
      <c r="F44" s="30"/>
      <c r="G44" s="30"/>
      <c r="H44" s="30"/>
      <c r="I44" s="30"/>
    </row>
    <row r="45" customFormat="false" ht="28.5" hidden="false" customHeight="true" outlineLevel="0" collapsed="false">
      <c r="A45" s="83" t="s">
        <v>123</v>
      </c>
      <c r="B45" s="83"/>
      <c r="C45" s="83"/>
      <c r="D45" s="83"/>
      <c r="E45" s="30"/>
      <c r="F45" s="30"/>
      <c r="G45" s="30"/>
      <c r="H45" s="30"/>
      <c r="I45" s="30"/>
    </row>
    <row r="46" customFormat="false" ht="25.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625.43</v>
      </c>
      <c r="E49" s="30"/>
      <c r="F49" s="30"/>
      <c r="G49" s="30"/>
      <c r="H49" s="30"/>
      <c r="I49" s="30"/>
    </row>
    <row r="50" customFormat="false" ht="14.25" hidden="false" customHeight="false" outlineLevel="0" collapsed="false">
      <c r="A50" s="52" t="s">
        <v>75</v>
      </c>
      <c r="B50" s="32" t="s">
        <v>128</v>
      </c>
      <c r="C50" s="57" t="n">
        <v>0.025</v>
      </c>
      <c r="D50" s="54" t="n">
        <f aca="false">$D$33*C50</f>
        <v>78.17875</v>
      </c>
      <c r="E50" s="30"/>
      <c r="F50" s="30"/>
      <c r="G50" s="30"/>
      <c r="H50" s="30"/>
      <c r="I50" s="30"/>
    </row>
    <row r="51" customFormat="false" ht="14.25" hidden="false" customHeight="false" outlineLevel="0" collapsed="false">
      <c r="A51" s="52" t="s">
        <v>78</v>
      </c>
      <c r="B51" s="60" t="s">
        <v>129</v>
      </c>
      <c r="C51" s="57" t="n">
        <v>0.06</v>
      </c>
      <c r="D51" s="54" t="n">
        <f aca="false">$D$33*C51</f>
        <v>187.629</v>
      </c>
      <c r="E51" s="30"/>
      <c r="F51" s="30"/>
      <c r="G51" s="30"/>
      <c r="H51" s="30"/>
      <c r="I51" s="30"/>
    </row>
    <row r="52" customFormat="false" ht="14.25" hidden="false" customHeight="false" outlineLevel="0" collapsed="false">
      <c r="A52" s="52" t="s">
        <v>80</v>
      </c>
      <c r="B52" s="32" t="s">
        <v>130</v>
      </c>
      <c r="C52" s="57" t="n">
        <v>0.015</v>
      </c>
      <c r="D52" s="54" t="n">
        <f aca="false">$D$33*C52</f>
        <v>46.90725</v>
      </c>
      <c r="E52" s="30"/>
      <c r="F52" s="30"/>
      <c r="G52" s="30"/>
      <c r="H52" s="30"/>
      <c r="I52" s="30"/>
    </row>
    <row r="53" customFormat="false" ht="14.25" hidden="false" customHeight="false" outlineLevel="0" collapsed="false">
      <c r="A53" s="52" t="s">
        <v>106</v>
      </c>
      <c r="B53" s="32" t="s">
        <v>131</v>
      </c>
      <c r="C53" s="57" t="n">
        <v>0.01</v>
      </c>
      <c r="D53" s="54" t="n">
        <f aca="false">$D$33*C53</f>
        <v>31.2715</v>
      </c>
      <c r="E53" s="30"/>
      <c r="F53" s="30"/>
      <c r="G53" s="30"/>
      <c r="H53" s="30"/>
      <c r="I53" s="30"/>
    </row>
    <row r="54" customFormat="false" ht="14.25" hidden="false" customHeight="false" outlineLevel="0" collapsed="false">
      <c r="A54" s="52" t="s">
        <v>109</v>
      </c>
      <c r="B54" s="32" t="s">
        <v>132</v>
      </c>
      <c r="C54" s="57" t="n">
        <v>0.006</v>
      </c>
      <c r="D54" s="54" t="n">
        <f aca="false">$D$33*C54</f>
        <v>18.7629</v>
      </c>
      <c r="E54" s="30"/>
      <c r="F54" s="30"/>
      <c r="G54" s="30"/>
      <c r="H54" s="30"/>
      <c r="I54" s="30"/>
    </row>
    <row r="55" customFormat="false" ht="14.25" hidden="false" customHeight="false" outlineLevel="0" collapsed="false">
      <c r="A55" s="52" t="s">
        <v>133</v>
      </c>
      <c r="B55" s="32" t="s">
        <v>134</v>
      </c>
      <c r="C55" s="57" t="n">
        <v>0.002</v>
      </c>
      <c r="D55" s="54" t="n">
        <f aca="false">$D$33*C55</f>
        <v>6.2543</v>
      </c>
      <c r="E55" s="30"/>
      <c r="F55" s="30"/>
      <c r="G55" s="30"/>
      <c r="H55" s="30"/>
      <c r="I55" s="30"/>
    </row>
    <row r="56" customFormat="false" ht="14.25" hidden="false" customHeight="false" outlineLevel="0" collapsed="false">
      <c r="A56" s="52" t="s">
        <v>135</v>
      </c>
      <c r="B56" s="32" t="s">
        <v>136</v>
      </c>
      <c r="C56" s="57" t="n">
        <v>0.08</v>
      </c>
      <c r="D56" s="54" t="n">
        <f aca="false">$D$33*C56</f>
        <v>250.172</v>
      </c>
      <c r="E56" s="30"/>
      <c r="F56" s="30"/>
      <c r="G56" s="30"/>
      <c r="H56" s="30"/>
      <c r="I56" s="30"/>
    </row>
    <row r="57" customFormat="false" ht="14.25" hidden="false" customHeight="false" outlineLevel="0" collapsed="false">
      <c r="A57" s="52" t="s">
        <v>137</v>
      </c>
      <c r="B57" s="88" t="s">
        <v>138</v>
      </c>
      <c r="C57" s="89" t="n">
        <v>0.01</v>
      </c>
      <c r="D57" s="90" t="n">
        <f aca="false">$D$33*C57</f>
        <v>31.2715</v>
      </c>
      <c r="E57" s="30"/>
      <c r="F57" s="30"/>
      <c r="G57" s="30"/>
      <c r="H57" s="30"/>
      <c r="I57" s="30"/>
    </row>
    <row r="58" customFormat="false" ht="14.25" hidden="false" customHeight="false" outlineLevel="0" collapsed="false">
      <c r="A58" s="50" t="s">
        <v>47</v>
      </c>
      <c r="B58" s="50"/>
      <c r="C58" s="91" t="n">
        <f aca="false">SUM(C49:C57)</f>
        <v>0.408</v>
      </c>
      <c r="D58" s="61" t="n">
        <f aca="false">TRUNC(SUM(D49:D57),2)</f>
        <v>1275.87</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156.3212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1506.32</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248</v>
      </c>
      <c r="D72" s="54" t="n">
        <f aca="false">IF(C72="SIM",(0.5*15.58*(D27+D28+D30+D31)/187)*1.5,0)</f>
        <v>165.018124453476</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500.34</v>
      </c>
      <c r="E76" s="30"/>
      <c r="F76" s="30"/>
      <c r="G76" s="30"/>
      <c r="H76" s="30"/>
      <c r="I76" s="30"/>
    </row>
    <row r="77" customFormat="false" ht="14.25" hidden="false" customHeight="false" outlineLevel="0" collapsed="false">
      <c r="A77" s="52" t="s">
        <v>125</v>
      </c>
      <c r="B77" s="32" t="s">
        <v>160</v>
      </c>
      <c r="C77" s="32"/>
      <c r="D77" s="54" t="n">
        <f aca="false">D58</f>
        <v>1275.87</v>
      </c>
      <c r="E77" s="30"/>
      <c r="F77" s="30"/>
      <c r="G77" s="30"/>
      <c r="H77" s="30"/>
      <c r="I77" s="30"/>
    </row>
    <row r="78" customFormat="false" ht="14.25" hidden="false" customHeight="false" outlineLevel="0" collapsed="false">
      <c r="A78" s="52" t="s">
        <v>142</v>
      </c>
      <c r="B78" s="32" t="s">
        <v>143</v>
      </c>
      <c r="C78" s="32"/>
      <c r="D78" s="54" t="n">
        <f aca="false">D67</f>
        <v>1506.32</v>
      </c>
      <c r="E78" s="30"/>
      <c r="F78" s="30"/>
      <c r="G78" s="30"/>
      <c r="H78" s="30"/>
      <c r="I78" s="30"/>
    </row>
    <row r="79" customFormat="false" ht="14.25" hidden="false" customHeight="false" outlineLevel="0" collapsed="false">
      <c r="A79" s="52" t="s">
        <v>152</v>
      </c>
      <c r="B79" s="32" t="s">
        <v>153</v>
      </c>
      <c r="C79" s="32"/>
      <c r="D79" s="54" t="n">
        <f aca="false">D72</f>
        <v>165.018124453476</v>
      </c>
      <c r="E79" s="30"/>
      <c r="F79" s="30"/>
      <c r="G79" s="30"/>
      <c r="H79" s="30"/>
      <c r="I79" s="30"/>
    </row>
    <row r="80" customFormat="false" ht="14.25" hidden="false" customHeight="false" outlineLevel="0" collapsed="false">
      <c r="A80" s="50" t="s">
        <v>161</v>
      </c>
      <c r="B80" s="50"/>
      <c r="C80" s="50"/>
      <c r="D80" s="61" t="n">
        <f aca="false">TRUNC(SUM(D76:D79),2)</f>
        <v>3447.54</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15.6917781041667</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1.25534224833333</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0.502136899333333</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60.8056944444445</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24.8087233333333</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124.583863100667</v>
      </c>
      <c r="E88" s="30" t="s">
        <v>174</v>
      </c>
      <c r="F88" s="79"/>
      <c r="G88" s="30"/>
      <c r="H88" s="30"/>
      <c r="I88" s="30"/>
    </row>
    <row r="89" customFormat="false" ht="14.25" hidden="false" customHeight="false" outlineLevel="0" collapsed="false">
      <c r="A89" s="50" t="s">
        <v>47</v>
      </c>
      <c r="B89" s="50"/>
      <c r="C89" s="50"/>
      <c r="D89" s="61" t="n">
        <f aca="false">TRUNC(SUM(D83:D88),2)</f>
        <v>227.64</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25.7121222222222</v>
      </c>
      <c r="E95" s="30" t="s">
        <v>182</v>
      </c>
      <c r="F95" s="30"/>
      <c r="G95" s="30"/>
      <c r="H95" s="30"/>
      <c r="I95" s="30"/>
    </row>
    <row r="96" customFormat="false" ht="14.25" hidden="false" customHeight="false" outlineLevel="0" collapsed="false">
      <c r="A96" s="52" t="s">
        <v>78</v>
      </c>
      <c r="B96" s="32" t="s">
        <v>183</v>
      </c>
      <c r="C96" s="100" t="n">
        <f aca="false">((20/30)/12)*1.57%*94%</f>
        <v>0.000819888888888889</v>
      </c>
      <c r="D96" s="54" t="n">
        <f aca="false">$D$33*C96</f>
        <v>2.56391553888889</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7.90474027777778</v>
      </c>
      <c r="E97" s="30" t="s">
        <v>186</v>
      </c>
      <c r="F97" s="30"/>
      <c r="G97" s="30"/>
      <c r="H97" s="30"/>
      <c r="I97" s="30"/>
    </row>
    <row r="98" customFormat="false" ht="14.25" hidden="false" customHeight="false" outlineLevel="0" collapsed="false">
      <c r="A98" s="52" t="s">
        <v>106</v>
      </c>
      <c r="B98" s="32" t="s">
        <v>187</v>
      </c>
      <c r="C98" s="57" t="n">
        <f aca="false">((108/30)/12)*1.57%*6%*36.8%</f>
        <v>0.0001039968</v>
      </c>
      <c r="D98" s="54" t="n">
        <f aca="false">$D$33*C98</f>
        <v>0.32521359312</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36.5</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36.5</v>
      </c>
      <c r="E102" s="30"/>
      <c r="F102" s="30"/>
      <c r="G102" s="30"/>
      <c r="H102" s="30"/>
      <c r="I102" s="30"/>
    </row>
    <row r="103" customFormat="false" ht="1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36.5</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36.5</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346.841</v>
      </c>
      <c r="E123" s="30" t="s">
        <v>210</v>
      </c>
      <c r="F123" s="30"/>
      <c r="G123" s="30"/>
      <c r="H123" s="30"/>
      <c r="I123" s="30"/>
    </row>
    <row r="124" customFormat="false" ht="14.25" hidden="false" customHeight="false" outlineLevel="0" collapsed="false">
      <c r="A124" s="52" t="s">
        <v>75</v>
      </c>
      <c r="B124" s="32" t="s">
        <v>255</v>
      </c>
      <c r="C124" s="57" t="n">
        <v>0.1</v>
      </c>
      <c r="D124" s="54" t="n">
        <f aca="false">(D140+D123)*C124</f>
        <v>728.3661</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30"/>
      <c r="F125" s="30"/>
      <c r="G125" s="30"/>
      <c r="H125" s="30"/>
      <c r="I125" s="30"/>
    </row>
    <row r="126" customFormat="false" ht="14.25" hidden="false" customHeight="false" outlineLevel="0" collapsed="false">
      <c r="A126" s="52" t="s">
        <v>214</v>
      </c>
      <c r="B126" s="32" t="s">
        <v>215</v>
      </c>
      <c r="C126" s="57" t="n">
        <v>0.0065</v>
      </c>
      <c r="D126" s="159" t="n">
        <f aca="false">(($D$140+$D$123+$D$124)/(1-$C$125))*C126</f>
        <v>56.392177747699</v>
      </c>
      <c r="E126" s="160"/>
      <c r="F126" s="161"/>
      <c r="G126" s="161"/>
      <c r="H126" s="161"/>
      <c r="I126" s="161"/>
    </row>
    <row r="127" customFormat="false" ht="14.25" hidden="false" customHeight="false" outlineLevel="0" collapsed="false">
      <c r="A127" s="52" t="s">
        <v>216</v>
      </c>
      <c r="B127" s="32" t="s">
        <v>217</v>
      </c>
      <c r="C127" s="57" t="n">
        <v>0.03</v>
      </c>
      <c r="D127" s="162" t="n">
        <f aca="false">(($D$140+$D$123+$D$124)/(1-$C$125))*C127</f>
        <v>260.271589604765</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347.028786139686</v>
      </c>
      <c r="E128" s="119"/>
      <c r="F128" s="121"/>
      <c r="G128" s="119"/>
      <c r="H128" s="119"/>
      <c r="I128" s="119"/>
    </row>
    <row r="129" customFormat="false" ht="14.25" hidden="false" customHeight="false" outlineLevel="0" collapsed="false">
      <c r="A129" s="164" t="s">
        <v>47</v>
      </c>
      <c r="B129" s="164"/>
      <c r="C129" s="164"/>
      <c r="D129" s="61" t="n">
        <f aca="false">TRUNC(SUM(D123:D128),2)</f>
        <v>1738.89</v>
      </c>
      <c r="E129" s="119"/>
      <c r="F129" s="119"/>
      <c r="G129" s="119"/>
      <c r="H129" s="119"/>
      <c r="I129" s="119"/>
    </row>
    <row r="130" customFormat="false" ht="15" hidden="false" customHeight="true" outlineLevel="0" collapsed="false">
      <c r="A130" s="82" t="s">
        <v>220</v>
      </c>
      <c r="B130" s="82"/>
      <c r="C130" s="82"/>
      <c r="D130" s="82"/>
      <c r="E130" s="30"/>
      <c r="F130" s="30"/>
      <c r="G130" s="62"/>
      <c r="H130" s="30"/>
      <c r="I130" s="30"/>
    </row>
    <row r="131" customFormat="false" ht="1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3127.15</v>
      </c>
      <c r="E135" s="30"/>
      <c r="F135" s="30"/>
      <c r="G135" s="30"/>
      <c r="H135" s="30"/>
      <c r="I135" s="30"/>
    </row>
    <row r="136" customFormat="false" ht="14.25" hidden="false" customHeight="false" outlineLevel="0" collapsed="false">
      <c r="A136" s="33" t="s">
        <v>75</v>
      </c>
      <c r="B136" s="32" t="s">
        <v>159</v>
      </c>
      <c r="C136" s="32"/>
      <c r="D136" s="54" t="n">
        <f aca="false">D80</f>
        <v>3447.54</v>
      </c>
      <c r="E136" s="30"/>
      <c r="F136" s="30"/>
      <c r="G136" s="30"/>
      <c r="H136" s="30"/>
      <c r="I136" s="30"/>
    </row>
    <row r="137" customFormat="false" ht="14.25" hidden="false" customHeight="false" outlineLevel="0" collapsed="false">
      <c r="A137" s="33" t="s">
        <v>78</v>
      </c>
      <c r="B137" s="32" t="s">
        <v>224</v>
      </c>
      <c r="C137" s="32"/>
      <c r="D137" s="54" t="n">
        <f aca="false">D89</f>
        <v>227.64</v>
      </c>
      <c r="E137" s="30"/>
      <c r="F137" s="30"/>
      <c r="G137" s="30"/>
      <c r="H137" s="30"/>
      <c r="I137" s="30"/>
    </row>
    <row r="138" customFormat="false" ht="14.25" hidden="false" customHeight="false" outlineLevel="0" collapsed="false">
      <c r="A138" s="33" t="s">
        <v>80</v>
      </c>
      <c r="B138" s="32" t="s">
        <v>197</v>
      </c>
      <c r="C138" s="32"/>
      <c r="D138" s="54" t="n">
        <f aca="false">D112</f>
        <v>36.5</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6936.82</v>
      </c>
      <c r="E140" s="30" t="s">
        <v>226</v>
      </c>
      <c r="F140" s="30"/>
      <c r="G140" s="30"/>
      <c r="H140" s="30"/>
      <c r="I140" s="30"/>
    </row>
    <row r="141" customFormat="false" ht="14.25" hidden="false" customHeight="false" outlineLevel="0" collapsed="false">
      <c r="A141" s="33" t="s">
        <v>109</v>
      </c>
      <c r="B141" s="32" t="s">
        <v>227</v>
      </c>
      <c r="C141" s="32"/>
      <c r="D141" s="54" t="n">
        <f aca="false">D129</f>
        <v>1738.89</v>
      </c>
      <c r="E141" s="30"/>
      <c r="F141" s="30"/>
      <c r="G141" s="30"/>
      <c r="H141" s="30"/>
      <c r="I141" s="30"/>
    </row>
    <row r="142" customFormat="false" ht="14.25" hidden="false" customHeight="false" outlineLevel="0" collapsed="false">
      <c r="A142" s="50" t="s">
        <v>228</v>
      </c>
      <c r="B142" s="50"/>
      <c r="C142" s="50"/>
      <c r="D142" s="61" t="n">
        <f aca="false">TRUNC(SUM(D140:D141),2)</f>
        <v>8675.71</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30.75" hidden="true" customHeight="true" outlineLevel="0" collapsed="false">
      <c r="A145" s="125" t="s">
        <v>230</v>
      </c>
      <c r="B145" s="125"/>
      <c r="C145" s="125" t="s">
        <v>231</v>
      </c>
      <c r="D145" s="126" t="s">
        <v>232</v>
      </c>
      <c r="E145" s="30"/>
      <c r="F145" s="30"/>
      <c r="G145" s="30"/>
      <c r="H145" s="30"/>
      <c r="I145" s="30"/>
    </row>
    <row r="146" customFormat="false" ht="15" hidden="true" customHeight="true" outlineLevel="0" collapsed="false">
      <c r="A146" s="127" t="s">
        <v>233</v>
      </c>
      <c r="B146" s="127"/>
      <c r="C146" s="128"/>
      <c r="D146" s="129" t="n">
        <v>0</v>
      </c>
      <c r="E146" s="30"/>
      <c r="F146" s="30"/>
      <c r="G146" s="30"/>
      <c r="H146" s="30"/>
      <c r="I146" s="30"/>
    </row>
    <row r="147" customFormat="false" ht="15" hidden="true" customHeight="true" outlineLevel="0" collapsed="false">
      <c r="A147" s="33" t="s">
        <v>234</v>
      </c>
      <c r="B147" s="33"/>
      <c r="C147" s="130"/>
      <c r="D147" s="131" t="n">
        <v>0</v>
      </c>
      <c r="E147" s="30"/>
      <c r="F147" s="30"/>
      <c r="G147" s="30"/>
      <c r="H147" s="30"/>
      <c r="I147" s="30"/>
    </row>
    <row r="148" customFormat="false" ht="15" hidden="true" customHeight="true" outlineLevel="0" collapsed="false">
      <c r="A148" s="33" t="s">
        <v>235</v>
      </c>
      <c r="B148" s="33"/>
      <c r="C148" s="130"/>
      <c r="D148" s="131" t="n">
        <v>0</v>
      </c>
      <c r="E148" s="30"/>
      <c r="F148" s="30"/>
      <c r="G148" s="30"/>
      <c r="H148" s="30"/>
      <c r="I148" s="30"/>
    </row>
    <row r="149" customFormat="false" ht="15" hidden="true" customHeight="true" outlineLevel="0" collapsed="false">
      <c r="A149" s="33" t="s">
        <v>236</v>
      </c>
      <c r="B149" s="33"/>
      <c r="C149" s="130"/>
      <c r="D149" s="131" t="n">
        <v>0</v>
      </c>
      <c r="E149" s="30"/>
      <c r="F149" s="30"/>
      <c r="G149" s="30"/>
      <c r="H149" s="30"/>
      <c r="I149" s="30"/>
    </row>
    <row r="150" customFormat="false" ht="15" hidden="true" customHeight="true" outlineLevel="0" collapsed="false">
      <c r="A150" s="132"/>
      <c r="B150" s="132"/>
      <c r="C150" s="133"/>
      <c r="D150" s="131"/>
      <c r="E150" s="30"/>
      <c r="F150" s="30"/>
      <c r="G150" s="30"/>
      <c r="H150" s="30"/>
      <c r="I150" s="30"/>
    </row>
    <row r="151" customFormat="false" ht="15.75" hidden="true" customHeight="true" outlineLevel="0" collapsed="false">
      <c r="A151" s="134"/>
      <c r="B151" s="134"/>
      <c r="C151" s="135"/>
      <c r="D151" s="136"/>
      <c r="E151" s="30"/>
      <c r="F151" s="30"/>
      <c r="G151" s="30"/>
      <c r="H151" s="30"/>
      <c r="I151" s="30"/>
    </row>
    <row r="152" customFormat="false" ht="15.75" hidden="true" customHeight="tru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5.75" hidden="true" customHeight="true" outlineLevel="0" collapsed="false">
      <c r="A155" s="126" t="s">
        <v>240</v>
      </c>
      <c r="B155" s="126"/>
      <c r="C155" s="126"/>
      <c r="D155" s="126"/>
      <c r="E155" s="30"/>
      <c r="F155" s="30"/>
      <c r="G155" s="30"/>
      <c r="H155" s="30"/>
      <c r="I155" s="30"/>
    </row>
    <row r="156" customFormat="false" ht="15.75" hidden="true" customHeight="true" outlineLevel="0" collapsed="false">
      <c r="A156" s="139"/>
      <c r="B156" s="140" t="s">
        <v>241</v>
      </c>
      <c r="C156" s="140"/>
      <c r="D156" s="126" t="s">
        <v>232</v>
      </c>
      <c r="E156" s="30"/>
      <c r="F156" s="30"/>
      <c r="G156" s="30"/>
      <c r="H156" s="30"/>
      <c r="I156" s="30"/>
    </row>
    <row r="157" customFormat="false" ht="15" hidden="true" customHeight="true" outlineLevel="0" collapsed="false">
      <c r="A157" s="141" t="s">
        <v>73</v>
      </c>
      <c r="B157" s="142" t="s">
        <v>242</v>
      </c>
      <c r="C157" s="142"/>
      <c r="D157" s="143" t="n">
        <f aca="false">D126</f>
        <v>56.392177747699</v>
      </c>
      <c r="E157" s="30"/>
      <c r="F157" s="30"/>
      <c r="G157" s="30"/>
      <c r="H157" s="30"/>
      <c r="I157" s="30"/>
    </row>
    <row r="158" customFormat="false" ht="15" hidden="true" customHeight="true" outlineLevel="0" collapsed="false">
      <c r="A158" s="144" t="s">
        <v>75</v>
      </c>
      <c r="B158" s="32" t="s">
        <v>243</v>
      </c>
      <c r="C158" s="32"/>
      <c r="D158" s="145" t="e">
        <f aca="false">#REF!</f>
        <v>#REF!</v>
      </c>
      <c r="E158" s="30"/>
      <c r="F158" s="30"/>
      <c r="G158" s="30"/>
      <c r="H158" s="30"/>
      <c r="I158" s="30"/>
    </row>
    <row r="159" customFormat="false" ht="15.75" hidden="true" customHeight="true" outlineLevel="0" collapsed="false">
      <c r="A159" s="144" t="s">
        <v>78</v>
      </c>
      <c r="B159" s="146" t="s">
        <v>244</v>
      </c>
      <c r="C159" s="146"/>
      <c r="D159" s="145" t="n">
        <f aca="false">D129</f>
        <v>1738.89</v>
      </c>
      <c r="E159" s="30"/>
      <c r="F159" s="30"/>
      <c r="G159" s="30"/>
      <c r="H159" s="30"/>
      <c r="I159" s="30"/>
    </row>
    <row r="160" customFormat="false" ht="15.75" hidden="true" customHeight="tru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27" colorId="64" zoomScale="100" zoomScaleNormal="100" zoomScalePageLayoutView="100" workbookViewId="0">
      <selection pane="topLeft" activeCell="C66" activeCellId="0" sqref="C66"/>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RESUMO!B19</f>
        <v>Moço de convés 12x36 noturno</v>
      </c>
      <c r="E20" s="30"/>
      <c r="F20" s="30"/>
      <c r="G20" s="30"/>
      <c r="H20" s="30"/>
      <c r="I20" s="30"/>
    </row>
    <row r="21" customFormat="false" ht="14.25" hidden="false" customHeight="false" outlineLevel="0" collapsed="false">
      <c r="A21" s="33" t="n">
        <v>2</v>
      </c>
      <c r="B21" s="32" t="s">
        <v>90</v>
      </c>
      <c r="C21" s="32"/>
      <c r="D21" s="38" t="str">
        <f aca="false">RESUMO!C19</f>
        <v>7827-15</v>
      </c>
      <c r="E21" s="30"/>
      <c r="F21" s="30"/>
      <c r="G21" s="30"/>
      <c r="H21" s="30"/>
      <c r="I21" s="30"/>
    </row>
    <row r="22" customFormat="false" ht="14.25" hidden="false" customHeight="false" outlineLevel="0" collapsed="false">
      <c r="A22" s="33" t="n">
        <v>3</v>
      </c>
      <c r="B22" s="32" t="s">
        <v>91</v>
      </c>
      <c r="C22" s="32"/>
      <c r="D22" s="47" t="n">
        <v>2377.98</v>
      </c>
      <c r="E22" s="48"/>
      <c r="F22" s="30"/>
      <c r="G22" s="30"/>
      <c r="H22" s="30"/>
      <c r="I22" s="30"/>
    </row>
    <row r="23" customFormat="false" ht="14.25" hidden="false" customHeight="false" outlineLevel="0" collapsed="false">
      <c r="A23" s="33" t="n">
        <v>4</v>
      </c>
      <c r="B23" s="32" t="s">
        <v>93</v>
      </c>
      <c r="C23" s="32"/>
      <c r="D23" s="38" t="s">
        <v>268</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2377.98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0</v>
      </c>
      <c r="D30" s="54" t="n">
        <f aca="false">IF(C30="",0,C30*15.2*((D27+D28)/220)*0.2)</f>
        <v>0</v>
      </c>
      <c r="E30" s="30" t="s">
        <v>105</v>
      </c>
      <c r="F30" s="30"/>
      <c r="G30" s="30"/>
      <c r="H30" s="30"/>
      <c r="I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2864.28</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238.69</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86.7963636363637</v>
      </c>
      <c r="E40" s="30"/>
      <c r="F40" s="70"/>
      <c r="G40" s="72"/>
      <c r="H40" s="30"/>
      <c r="I40" s="30"/>
    </row>
    <row r="41" customFormat="false" ht="14.25" hidden="false" customHeight="false" outlineLevel="0" collapsed="false">
      <c r="A41" s="74" t="s">
        <v>119</v>
      </c>
      <c r="B41" s="74"/>
      <c r="C41" s="75"/>
      <c r="D41" s="76" t="n">
        <f aca="false">SUM(D39:D40)</f>
        <v>325.486363636364</v>
      </c>
      <c r="E41" s="30"/>
      <c r="F41" s="70"/>
      <c r="G41" s="30"/>
      <c r="H41" s="30"/>
      <c r="I41" s="30"/>
    </row>
    <row r="42" customFormat="false" ht="14.25" hidden="false" customHeight="false" outlineLevel="0" collapsed="false">
      <c r="A42" s="52" t="s">
        <v>78</v>
      </c>
      <c r="B42" s="56" t="s">
        <v>120</v>
      </c>
      <c r="C42" s="68" t="n">
        <f aca="false">C58</f>
        <v>0.408</v>
      </c>
      <c r="D42" s="78" t="n">
        <f aca="false">D41*C42</f>
        <v>132.798436363636</v>
      </c>
      <c r="E42" s="79" t="s">
        <v>121</v>
      </c>
      <c r="F42" s="70"/>
      <c r="G42" s="80"/>
      <c r="H42" s="30"/>
      <c r="I42" s="30"/>
    </row>
    <row r="43" customFormat="false" ht="14.25" hidden="false" customHeight="false" outlineLevel="0" collapsed="false">
      <c r="A43" s="50" t="s">
        <v>47</v>
      </c>
      <c r="B43" s="50"/>
      <c r="C43" s="50"/>
      <c r="D43" s="81" t="n">
        <f aca="false">TRUNC(SUM(D41:D42),2)</f>
        <v>458.28</v>
      </c>
      <c r="E43" s="30"/>
      <c r="F43" s="30"/>
      <c r="G43" s="30"/>
      <c r="H43" s="30"/>
      <c r="I43" s="30"/>
    </row>
    <row r="44" customFormat="false" ht="33" hidden="false" customHeight="true" outlineLevel="0" collapsed="false">
      <c r="A44" s="82" t="s">
        <v>122</v>
      </c>
      <c r="B44" s="82"/>
      <c r="C44" s="82"/>
      <c r="D44" s="82"/>
      <c r="E44" s="30"/>
      <c r="F44" s="30"/>
      <c r="G44" s="30"/>
      <c r="H44" s="30"/>
      <c r="I44" s="30"/>
    </row>
    <row r="45" customFormat="false" ht="25.5" hidden="false" customHeight="true" outlineLevel="0" collapsed="false">
      <c r="A45" s="83" t="s">
        <v>123</v>
      </c>
      <c r="B45" s="83"/>
      <c r="C45" s="83"/>
      <c r="D45" s="83"/>
      <c r="E45" s="30"/>
      <c r="F45" s="30"/>
      <c r="G45" s="30"/>
      <c r="H45" s="30"/>
      <c r="I45" s="30"/>
    </row>
    <row r="46" customFormat="false" ht="28.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572.856</v>
      </c>
      <c r="E49" s="30"/>
      <c r="F49" s="30"/>
      <c r="G49" s="30"/>
      <c r="H49" s="30"/>
      <c r="I49" s="30"/>
    </row>
    <row r="50" customFormat="false" ht="14.25" hidden="false" customHeight="false" outlineLevel="0" collapsed="false">
      <c r="A50" s="52" t="s">
        <v>75</v>
      </c>
      <c r="B50" s="32" t="s">
        <v>128</v>
      </c>
      <c r="C50" s="57" t="n">
        <v>0.025</v>
      </c>
      <c r="D50" s="54" t="n">
        <f aca="false">$D$33*C50</f>
        <v>71.607</v>
      </c>
      <c r="E50" s="30"/>
      <c r="F50" s="30"/>
      <c r="G50" s="30"/>
      <c r="H50" s="30"/>
      <c r="I50" s="30"/>
    </row>
    <row r="51" customFormat="false" ht="14.25" hidden="false" customHeight="false" outlineLevel="0" collapsed="false">
      <c r="A51" s="52" t="s">
        <v>78</v>
      </c>
      <c r="B51" s="60" t="s">
        <v>129</v>
      </c>
      <c r="C51" s="57" t="n">
        <v>0.06</v>
      </c>
      <c r="D51" s="54" t="n">
        <f aca="false">$D$33*C51</f>
        <v>171.8568</v>
      </c>
      <c r="E51" s="30"/>
      <c r="F51" s="30"/>
      <c r="G51" s="30"/>
      <c r="H51" s="30"/>
      <c r="I51" s="30"/>
    </row>
    <row r="52" customFormat="false" ht="14.25" hidden="false" customHeight="false" outlineLevel="0" collapsed="false">
      <c r="A52" s="52" t="s">
        <v>80</v>
      </c>
      <c r="B52" s="32" t="s">
        <v>130</v>
      </c>
      <c r="C52" s="57" t="n">
        <v>0.015</v>
      </c>
      <c r="D52" s="54" t="n">
        <f aca="false">$D$33*C52</f>
        <v>42.9642</v>
      </c>
      <c r="E52" s="30"/>
      <c r="F52" s="30"/>
      <c r="G52" s="30"/>
      <c r="H52" s="30"/>
      <c r="I52" s="30"/>
    </row>
    <row r="53" customFormat="false" ht="14.25" hidden="false" customHeight="false" outlineLevel="0" collapsed="false">
      <c r="A53" s="52" t="s">
        <v>106</v>
      </c>
      <c r="B53" s="32" t="s">
        <v>131</v>
      </c>
      <c r="C53" s="57" t="n">
        <v>0.01</v>
      </c>
      <c r="D53" s="54" t="n">
        <f aca="false">$D$33*C53</f>
        <v>28.6428</v>
      </c>
      <c r="E53" s="30"/>
      <c r="F53" s="30"/>
      <c r="G53" s="30"/>
      <c r="H53" s="30"/>
      <c r="I53" s="30"/>
    </row>
    <row r="54" customFormat="false" ht="14.25" hidden="false" customHeight="false" outlineLevel="0" collapsed="false">
      <c r="A54" s="52" t="s">
        <v>109</v>
      </c>
      <c r="B54" s="32" t="s">
        <v>132</v>
      </c>
      <c r="C54" s="57" t="n">
        <v>0.006</v>
      </c>
      <c r="D54" s="54" t="n">
        <f aca="false">$D$33*C54</f>
        <v>17.18568</v>
      </c>
      <c r="E54" s="30"/>
      <c r="F54" s="30"/>
      <c r="G54" s="30"/>
      <c r="H54" s="30"/>
      <c r="I54" s="30"/>
    </row>
    <row r="55" customFormat="false" ht="14.25" hidden="false" customHeight="false" outlineLevel="0" collapsed="false">
      <c r="A55" s="52" t="s">
        <v>133</v>
      </c>
      <c r="B55" s="32" t="s">
        <v>134</v>
      </c>
      <c r="C55" s="57" t="n">
        <v>0.002</v>
      </c>
      <c r="D55" s="54" t="n">
        <f aca="false">$D$33*C55</f>
        <v>5.72856</v>
      </c>
      <c r="E55" s="30"/>
      <c r="F55" s="30"/>
      <c r="G55" s="30"/>
      <c r="H55" s="30"/>
      <c r="I55" s="30"/>
    </row>
    <row r="56" customFormat="false" ht="14.25" hidden="false" customHeight="false" outlineLevel="0" collapsed="false">
      <c r="A56" s="52" t="s">
        <v>135</v>
      </c>
      <c r="B56" s="32" t="s">
        <v>136</v>
      </c>
      <c r="C56" s="57" t="n">
        <v>0.08</v>
      </c>
      <c r="D56" s="54" t="n">
        <f aca="false">$D$33*C56</f>
        <v>229.1424</v>
      </c>
      <c r="E56" s="30"/>
      <c r="F56" s="30"/>
      <c r="G56" s="30"/>
      <c r="H56" s="30"/>
      <c r="I56" s="30"/>
    </row>
    <row r="57" customFormat="false" ht="14.25" hidden="false" customHeight="false" outlineLevel="0" collapsed="false">
      <c r="A57" s="52" t="s">
        <v>137</v>
      </c>
      <c r="B57" s="88" t="s">
        <v>138</v>
      </c>
      <c r="C57" s="89" t="n">
        <v>0.01</v>
      </c>
      <c r="D57" s="90" t="n">
        <f aca="false">$D$33*C57</f>
        <v>28.6428</v>
      </c>
      <c r="E57" s="30"/>
      <c r="F57" s="30"/>
      <c r="G57" s="30"/>
      <c r="H57" s="30"/>
      <c r="I57" s="30"/>
    </row>
    <row r="58" customFormat="false" ht="14.25" hidden="false" customHeight="false" outlineLevel="0" collapsed="false">
      <c r="A58" s="50" t="s">
        <v>47</v>
      </c>
      <c r="B58" s="50"/>
      <c r="C58" s="91" t="n">
        <f aca="false">SUM(C49:C57)</f>
        <v>0.408</v>
      </c>
      <c r="D58" s="61" t="n">
        <f aca="false">TRUNC(SUM(D49:D57),2)</f>
        <v>1168.62</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156.3212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1506.32</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c r="D72" s="54" t="n">
        <f aca="false">IF(C72="SIM",(0.5*15.58*(D27+D28+D30+D31)/187)*1.5,0)</f>
        <v>0</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458.28</v>
      </c>
      <c r="E76" s="30"/>
      <c r="F76" s="30"/>
      <c r="G76" s="30"/>
      <c r="H76" s="30"/>
      <c r="I76" s="30"/>
    </row>
    <row r="77" customFormat="false" ht="14.25" hidden="false" customHeight="false" outlineLevel="0" collapsed="false">
      <c r="A77" s="52" t="s">
        <v>125</v>
      </c>
      <c r="B77" s="32" t="s">
        <v>160</v>
      </c>
      <c r="C77" s="32"/>
      <c r="D77" s="54" t="n">
        <f aca="false">D58</f>
        <v>1168.62</v>
      </c>
      <c r="E77" s="30"/>
      <c r="F77" s="30"/>
      <c r="G77" s="30"/>
      <c r="H77" s="30"/>
      <c r="I77" s="30"/>
    </row>
    <row r="78" customFormat="false" ht="14.25" hidden="false" customHeight="false" outlineLevel="0" collapsed="false">
      <c r="A78" s="52" t="s">
        <v>142</v>
      </c>
      <c r="B78" s="32" t="s">
        <v>143</v>
      </c>
      <c r="C78" s="32"/>
      <c r="D78" s="54" t="n">
        <f aca="false">D67</f>
        <v>1506.32</v>
      </c>
      <c r="E78" s="30"/>
      <c r="F78" s="30"/>
      <c r="G78" s="30"/>
      <c r="H78" s="30"/>
      <c r="I78" s="30"/>
    </row>
    <row r="79" customFormat="false" ht="14.25" hidden="false" customHeight="false" outlineLevel="0" collapsed="false">
      <c r="A79" s="52" t="s">
        <v>152</v>
      </c>
      <c r="B79" s="32" t="s">
        <v>153</v>
      </c>
      <c r="C79" s="32"/>
      <c r="D79" s="54" t="n">
        <f aca="false">D72</f>
        <v>0</v>
      </c>
      <c r="E79" s="30"/>
      <c r="F79" s="30"/>
      <c r="G79" s="30"/>
      <c r="H79" s="30"/>
      <c r="I79" s="30"/>
    </row>
    <row r="80" customFormat="false" ht="14.25" hidden="false" customHeight="false" outlineLevel="0" collapsed="false">
      <c r="A80" s="50" t="s">
        <v>161</v>
      </c>
      <c r="B80" s="50"/>
      <c r="C80" s="50"/>
      <c r="D80" s="61" t="n">
        <f aca="false">TRUNC(SUM(D76:D79),2)</f>
        <v>3133.22</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14.37271835</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1.149817468</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0.4599269872</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55.6943333333333</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22.723288</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114.1112730128</v>
      </c>
      <c r="E88" s="30" t="s">
        <v>174</v>
      </c>
      <c r="F88" s="79"/>
      <c r="G88" s="30"/>
      <c r="H88" s="30"/>
      <c r="I88" s="30"/>
    </row>
    <row r="89" customFormat="false" ht="14.25" hidden="false" customHeight="false" outlineLevel="0" collapsed="false">
      <c r="A89" s="50" t="s">
        <v>47</v>
      </c>
      <c r="B89" s="50"/>
      <c r="C89" s="50"/>
      <c r="D89" s="61" t="n">
        <f aca="false">TRUNC(SUM(D83:D88),2)</f>
        <v>208.51</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23.5507466666667</v>
      </c>
      <c r="E95" s="30" t="s">
        <v>182</v>
      </c>
      <c r="F95" s="30"/>
      <c r="G95" s="30"/>
      <c r="H95" s="30"/>
      <c r="I95" s="30"/>
    </row>
    <row r="96" customFormat="false" ht="14.25" hidden="false" customHeight="false" outlineLevel="0" collapsed="false">
      <c r="A96" s="52" t="s">
        <v>78</v>
      </c>
      <c r="B96" s="32" t="s">
        <v>183</v>
      </c>
      <c r="C96" s="100" t="n">
        <f aca="false">((20/30)/12)*1.57%*94%</f>
        <v>0.000819888888888889</v>
      </c>
      <c r="D96" s="54" t="n">
        <f aca="false">$D$33*C96</f>
        <v>2.34839134666667</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7.24026333333333</v>
      </c>
      <c r="E97" s="30" t="s">
        <v>186</v>
      </c>
      <c r="F97" s="30"/>
      <c r="G97" s="30"/>
      <c r="H97" s="30"/>
      <c r="I97" s="30"/>
    </row>
    <row r="98" customFormat="false" ht="14.25" hidden="false" customHeight="false" outlineLevel="0" collapsed="false">
      <c r="A98" s="52" t="s">
        <v>106</v>
      </c>
      <c r="B98" s="32" t="s">
        <v>187</v>
      </c>
      <c r="C98" s="57" t="n">
        <f aca="false">((108/30)/12)*1.57%*6%*36.8%</f>
        <v>0.0001039968</v>
      </c>
      <c r="D98" s="54" t="n">
        <f aca="false">$D$33*C98</f>
        <v>0.297875954304</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33.43</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33.43</v>
      </c>
      <c r="E102" s="30"/>
      <c r="F102" s="30"/>
      <c r="G102" s="30"/>
      <c r="H102" s="30"/>
      <c r="I102" s="30"/>
    </row>
    <row r="103" customFormat="false" ht="1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259</v>
      </c>
      <c r="D106" s="54" t="n">
        <f aca="false">IF(C106="SIM",1*15.58*(D27+D29)/187)</f>
        <v>238.638943315508</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33.43</v>
      </c>
      <c r="E110" s="30"/>
      <c r="F110" s="30"/>
      <c r="G110" s="30"/>
      <c r="H110" s="30"/>
      <c r="I110" s="30"/>
    </row>
    <row r="111" customFormat="false" ht="14.25" hidden="false" customHeight="false" outlineLevel="0" collapsed="false">
      <c r="A111" s="52" t="s">
        <v>192</v>
      </c>
      <c r="B111" s="32" t="s">
        <v>198</v>
      </c>
      <c r="C111" s="32"/>
      <c r="D111" s="54" t="n">
        <f aca="false">D106</f>
        <v>238.638943315508</v>
      </c>
      <c r="E111" s="30"/>
      <c r="F111" s="30"/>
      <c r="G111" s="30"/>
      <c r="H111" s="30"/>
      <c r="I111" s="30"/>
    </row>
    <row r="112" customFormat="false" ht="14.25" hidden="false" customHeight="false" outlineLevel="0" collapsed="false">
      <c r="A112" s="50" t="s">
        <v>161</v>
      </c>
      <c r="B112" s="50"/>
      <c r="C112" s="50"/>
      <c r="D112" s="61" t="n">
        <f aca="false">TRUNC(SUM(D110:D111),2)</f>
        <v>272.06</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328.803</v>
      </c>
      <c r="E123" s="30" t="s">
        <v>210</v>
      </c>
      <c r="F123" s="30"/>
      <c r="G123" s="30"/>
      <c r="H123" s="30"/>
      <c r="I123" s="30"/>
    </row>
    <row r="124" customFormat="false" ht="14.25" hidden="false" customHeight="false" outlineLevel="0" collapsed="false">
      <c r="A124" s="52" t="s">
        <v>75</v>
      </c>
      <c r="B124" s="32" t="s">
        <v>255</v>
      </c>
      <c r="C124" s="57" t="n">
        <v>0.1</v>
      </c>
      <c r="D124" s="54" t="n">
        <f aca="false">(D140+D123)*C124</f>
        <v>690.4863</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119"/>
      <c r="F125" s="119"/>
      <c r="G125" s="119"/>
      <c r="H125" s="119"/>
      <c r="I125" s="119"/>
    </row>
    <row r="126" customFormat="false" ht="14.25" hidden="false" customHeight="false" outlineLevel="0" collapsed="false">
      <c r="A126" s="52" t="s">
        <v>214</v>
      </c>
      <c r="B126" s="32" t="s">
        <v>215</v>
      </c>
      <c r="C126" s="57" t="n">
        <v>0.0065</v>
      </c>
      <c r="D126" s="159" t="n">
        <f aca="false">(($D$140+$D$123+$D$124)/(1-$C$125))*C126</f>
        <v>53.4594157552788</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246.735765024364</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328.981020032485</v>
      </c>
      <c r="E128" s="119"/>
      <c r="F128" s="121"/>
      <c r="G128" s="119"/>
      <c r="H128" s="119"/>
      <c r="I128" s="119"/>
    </row>
    <row r="129" customFormat="false" ht="14.25" hidden="false" customHeight="false" outlineLevel="0" collapsed="false">
      <c r="A129" s="164" t="s">
        <v>47</v>
      </c>
      <c r="B129" s="164"/>
      <c r="C129" s="164"/>
      <c r="D129" s="61" t="n">
        <f aca="false">TRUNC(SUM(D123:D128),2)</f>
        <v>1648.46</v>
      </c>
      <c r="E129" s="119"/>
      <c r="F129" s="119"/>
      <c r="G129" s="119"/>
      <c r="H129" s="119"/>
      <c r="I129" s="119"/>
    </row>
    <row r="130" customFormat="false" ht="15" hidden="false" customHeight="true" outlineLevel="0" collapsed="false">
      <c r="A130" s="82" t="s">
        <v>220</v>
      </c>
      <c r="B130" s="82"/>
      <c r="C130" s="82"/>
      <c r="D130" s="82"/>
      <c r="E130" s="30"/>
      <c r="F130" s="30"/>
      <c r="G130" s="62"/>
      <c r="H130" s="30"/>
      <c r="I130" s="30"/>
    </row>
    <row r="131" customFormat="false" ht="1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2864.28</v>
      </c>
      <c r="E135" s="30"/>
      <c r="F135" s="30"/>
      <c r="G135" s="30"/>
      <c r="H135" s="30"/>
      <c r="I135" s="30"/>
    </row>
    <row r="136" customFormat="false" ht="14.25" hidden="false" customHeight="false" outlineLevel="0" collapsed="false">
      <c r="A136" s="33" t="s">
        <v>75</v>
      </c>
      <c r="B136" s="32" t="s">
        <v>159</v>
      </c>
      <c r="C136" s="32"/>
      <c r="D136" s="54" t="n">
        <f aca="false">D80</f>
        <v>3133.22</v>
      </c>
      <c r="E136" s="30"/>
      <c r="F136" s="30"/>
      <c r="G136" s="30"/>
      <c r="H136" s="30"/>
      <c r="I136" s="30"/>
    </row>
    <row r="137" customFormat="false" ht="14.25" hidden="false" customHeight="false" outlineLevel="0" collapsed="false">
      <c r="A137" s="33" t="s">
        <v>78</v>
      </c>
      <c r="B137" s="32" t="s">
        <v>224</v>
      </c>
      <c r="C137" s="32"/>
      <c r="D137" s="54" t="n">
        <f aca="false">D89</f>
        <v>208.51</v>
      </c>
      <c r="E137" s="30"/>
      <c r="F137" s="30"/>
      <c r="G137" s="30"/>
      <c r="H137" s="30"/>
      <c r="I137" s="30"/>
    </row>
    <row r="138" customFormat="false" ht="14.25" hidden="false" customHeight="false" outlineLevel="0" collapsed="false">
      <c r="A138" s="33" t="s">
        <v>80</v>
      </c>
      <c r="B138" s="32" t="s">
        <v>197</v>
      </c>
      <c r="C138" s="32"/>
      <c r="D138" s="54" t="n">
        <f aca="false">D112</f>
        <v>272.06</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6576.06</v>
      </c>
      <c r="E140" s="30" t="s">
        <v>226</v>
      </c>
      <c r="F140" s="30"/>
      <c r="G140" s="30"/>
      <c r="H140" s="30"/>
      <c r="I140" s="30"/>
    </row>
    <row r="141" customFormat="false" ht="14.25" hidden="false" customHeight="false" outlineLevel="0" collapsed="false">
      <c r="A141" s="33" t="s">
        <v>109</v>
      </c>
      <c r="B141" s="32" t="s">
        <v>227</v>
      </c>
      <c r="C141" s="32"/>
      <c r="D141" s="54" t="n">
        <f aca="false">D129</f>
        <v>1648.46</v>
      </c>
      <c r="E141" s="30"/>
      <c r="F141" s="30"/>
      <c r="G141" s="30"/>
      <c r="H141" s="30"/>
      <c r="I141" s="30"/>
    </row>
    <row r="142" customFormat="false" ht="14.25" hidden="false" customHeight="false" outlineLevel="0" collapsed="false">
      <c r="A142" s="50" t="s">
        <v>228</v>
      </c>
      <c r="B142" s="50"/>
      <c r="C142" s="50"/>
      <c r="D142" s="61" t="n">
        <f aca="false">TRUNC(SUM(D140:D141),2)</f>
        <v>8224.52</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30.75" hidden="true" customHeight="true" outlineLevel="0" collapsed="false">
      <c r="A145" s="125" t="s">
        <v>230</v>
      </c>
      <c r="B145" s="125"/>
      <c r="C145" s="125" t="s">
        <v>231</v>
      </c>
      <c r="D145" s="126" t="s">
        <v>232</v>
      </c>
      <c r="E145" s="30"/>
      <c r="F145" s="30"/>
      <c r="G145" s="30"/>
      <c r="H145" s="30"/>
      <c r="I145" s="30"/>
    </row>
    <row r="146" customFormat="false" ht="15" hidden="true" customHeight="true" outlineLevel="0" collapsed="false">
      <c r="A146" s="127" t="s">
        <v>233</v>
      </c>
      <c r="B146" s="127"/>
      <c r="C146" s="128"/>
      <c r="D146" s="129" t="n">
        <v>0</v>
      </c>
      <c r="E146" s="30"/>
      <c r="F146" s="30"/>
      <c r="G146" s="30"/>
      <c r="H146" s="30"/>
      <c r="I146" s="30"/>
    </row>
    <row r="147" customFormat="false" ht="15" hidden="true" customHeight="true" outlineLevel="0" collapsed="false">
      <c r="A147" s="33" t="s">
        <v>234</v>
      </c>
      <c r="B147" s="33"/>
      <c r="C147" s="130"/>
      <c r="D147" s="131" t="n">
        <v>0</v>
      </c>
      <c r="E147" s="30"/>
      <c r="F147" s="30"/>
      <c r="G147" s="30"/>
      <c r="H147" s="30"/>
      <c r="I147" s="30"/>
    </row>
    <row r="148" customFormat="false" ht="15" hidden="true" customHeight="true" outlineLevel="0" collapsed="false">
      <c r="A148" s="33" t="s">
        <v>235</v>
      </c>
      <c r="B148" s="33"/>
      <c r="C148" s="130"/>
      <c r="D148" s="131" t="n">
        <v>0</v>
      </c>
      <c r="E148" s="30"/>
      <c r="F148" s="30"/>
      <c r="G148" s="30"/>
      <c r="H148" s="30"/>
      <c r="I148" s="30"/>
    </row>
    <row r="149" customFormat="false" ht="15" hidden="true" customHeight="true" outlineLevel="0" collapsed="false">
      <c r="A149" s="33" t="s">
        <v>236</v>
      </c>
      <c r="B149" s="33"/>
      <c r="C149" s="130"/>
      <c r="D149" s="131" t="n">
        <v>0</v>
      </c>
      <c r="E149" s="30"/>
      <c r="F149" s="30"/>
      <c r="G149" s="30"/>
      <c r="H149" s="30"/>
      <c r="I149" s="30"/>
    </row>
    <row r="150" customFormat="false" ht="15" hidden="true" customHeight="true" outlineLevel="0" collapsed="false">
      <c r="A150" s="132"/>
      <c r="B150" s="132"/>
      <c r="C150" s="133"/>
      <c r="D150" s="131"/>
      <c r="E150" s="30"/>
      <c r="F150" s="30"/>
      <c r="G150" s="30"/>
      <c r="H150" s="30"/>
      <c r="I150" s="30"/>
    </row>
    <row r="151" customFormat="false" ht="15.75" hidden="true" customHeight="true" outlineLevel="0" collapsed="false">
      <c r="A151" s="134"/>
      <c r="B151" s="134"/>
      <c r="C151" s="135"/>
      <c r="D151" s="136"/>
      <c r="E151" s="30"/>
      <c r="F151" s="30"/>
      <c r="G151" s="30"/>
      <c r="H151" s="30"/>
      <c r="I151" s="30"/>
    </row>
    <row r="152" customFormat="false" ht="15.75" hidden="true" customHeight="tru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5.75" hidden="true" customHeight="true" outlineLevel="0" collapsed="false">
      <c r="A155" s="126" t="s">
        <v>240</v>
      </c>
      <c r="B155" s="126"/>
      <c r="C155" s="126"/>
      <c r="D155" s="126"/>
      <c r="E155" s="30"/>
      <c r="F155" s="30"/>
      <c r="G155" s="30"/>
      <c r="H155" s="30"/>
      <c r="I155" s="30"/>
    </row>
    <row r="156" customFormat="false" ht="15.75" hidden="true" customHeight="true" outlineLevel="0" collapsed="false">
      <c r="A156" s="139"/>
      <c r="B156" s="140" t="s">
        <v>241</v>
      </c>
      <c r="C156" s="140"/>
      <c r="D156" s="126" t="s">
        <v>232</v>
      </c>
      <c r="E156" s="30"/>
      <c r="F156" s="30"/>
      <c r="G156" s="30"/>
      <c r="H156" s="30"/>
      <c r="I156" s="30"/>
    </row>
    <row r="157" customFormat="false" ht="15" hidden="true" customHeight="true" outlineLevel="0" collapsed="false">
      <c r="A157" s="141" t="s">
        <v>73</v>
      </c>
      <c r="B157" s="142" t="s">
        <v>242</v>
      </c>
      <c r="C157" s="142"/>
      <c r="D157" s="143" t="n">
        <f aca="false">D126</f>
        <v>53.4594157552788</v>
      </c>
      <c r="E157" s="30"/>
      <c r="F157" s="30"/>
      <c r="G157" s="30"/>
      <c r="H157" s="30"/>
      <c r="I157" s="30"/>
    </row>
    <row r="158" customFormat="false" ht="15" hidden="true" customHeight="true" outlineLevel="0" collapsed="false">
      <c r="A158" s="144" t="s">
        <v>75</v>
      </c>
      <c r="B158" s="32" t="s">
        <v>243</v>
      </c>
      <c r="C158" s="32"/>
      <c r="D158" s="145" t="e">
        <f aca="false">#REF!</f>
        <v>#REF!</v>
      </c>
      <c r="E158" s="30"/>
      <c r="F158" s="30"/>
      <c r="G158" s="30"/>
      <c r="H158" s="30"/>
      <c r="I158" s="30"/>
    </row>
    <row r="159" customFormat="false" ht="15.75" hidden="true" customHeight="true" outlineLevel="0" collapsed="false">
      <c r="A159" s="144" t="s">
        <v>78</v>
      </c>
      <c r="B159" s="146" t="s">
        <v>244</v>
      </c>
      <c r="C159" s="146"/>
      <c r="D159" s="145" t="n">
        <f aca="false">D129</f>
        <v>1648.46</v>
      </c>
      <c r="E159" s="30"/>
      <c r="F159" s="30"/>
      <c r="G159" s="30"/>
      <c r="H159" s="30"/>
      <c r="I159" s="30"/>
    </row>
    <row r="160" customFormat="false" ht="15.75" hidden="true" customHeight="tru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58" colorId="64" zoomScale="100" zoomScaleNormal="100" zoomScalePageLayoutView="100" workbookViewId="0">
      <selection pane="topLeft" activeCell="C66" activeCellId="0" sqref="C66"/>
    </sheetView>
  </sheetViews>
  <sheetFormatPr defaultColWidth="9.0039062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9.62"/>
    <col collapsed="false" customWidth="true" hidden="false" outlineLevel="0" max="5" min="5" style="0" width="12.12"/>
    <col collapsed="false" customWidth="true" hidden="false" outlineLevel="0" max="6" min="6" style="0" width="18.38"/>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s">
        <v>266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RESUMO!B19</f>
        <v>Moço de convés 12x36 noturno</v>
      </c>
      <c r="E20" s="30"/>
      <c r="F20" s="30"/>
      <c r="G20" s="30"/>
      <c r="H20" s="30"/>
      <c r="I20" s="30"/>
    </row>
    <row r="21" customFormat="false" ht="14.25" hidden="false" customHeight="false" outlineLevel="0" collapsed="false">
      <c r="A21" s="33" t="n">
        <v>2</v>
      </c>
      <c r="B21" s="32" t="s">
        <v>90</v>
      </c>
      <c r="C21" s="32"/>
      <c r="D21" s="38" t="str">
        <f aca="false">RESUMO!C19</f>
        <v>7827-15</v>
      </c>
      <c r="E21" s="30"/>
      <c r="F21" s="30"/>
      <c r="G21" s="30"/>
      <c r="H21" s="30"/>
      <c r="I21" s="30"/>
    </row>
    <row r="22" customFormat="false" ht="14.25" hidden="false" customHeight="false" outlineLevel="0" collapsed="false">
      <c r="A22" s="33" t="n">
        <v>3</v>
      </c>
      <c r="B22" s="32" t="s">
        <v>91</v>
      </c>
      <c r="C22" s="32"/>
      <c r="D22" s="166" t="n">
        <v>2377.98</v>
      </c>
      <c r="E22" s="48"/>
      <c r="F22" s="30"/>
      <c r="G22" s="30"/>
      <c r="H22" s="30"/>
      <c r="I22" s="30"/>
    </row>
    <row r="23" customFormat="false" ht="14.25" hidden="false" customHeight="false" outlineLevel="0" collapsed="false">
      <c r="A23" s="33" t="n">
        <v>4</v>
      </c>
      <c r="B23" s="32" t="s">
        <v>93</v>
      </c>
      <c r="C23" s="32"/>
      <c r="D23" s="38" t="s">
        <v>268</v>
      </c>
      <c r="F23" s="149"/>
      <c r="G23" s="30"/>
      <c r="H23" s="30"/>
      <c r="I23" s="30"/>
    </row>
    <row r="24" customFormat="false" ht="14.25" hidden="false" customHeight="false" outlineLevel="0" collapsed="false">
      <c r="A24" s="33" t="n">
        <v>5</v>
      </c>
      <c r="B24" s="32" t="s">
        <v>94</v>
      </c>
      <c r="C24" s="32"/>
      <c r="D24" s="150" t="s">
        <v>266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151" t="s">
        <v>96</v>
      </c>
      <c r="D26" s="45" t="s">
        <v>97</v>
      </c>
      <c r="E26" s="51" t="s">
        <v>98</v>
      </c>
      <c r="F26" s="51"/>
      <c r="G26" s="30"/>
      <c r="H26" s="30"/>
      <c r="I26" s="30"/>
    </row>
    <row r="27" customFormat="false" ht="14.25" hidden="false" customHeight="false" outlineLevel="0" collapsed="false">
      <c r="A27" s="52" t="s">
        <v>73</v>
      </c>
      <c r="B27" s="32" t="s">
        <v>99</v>
      </c>
      <c r="C27" s="53"/>
      <c r="D27" s="152" t="n">
        <f aca="false">D22</f>
        <v>2377.98</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0.3</v>
      </c>
      <c r="D29" s="54" t="n">
        <f aca="false">C29*E27</f>
        <v>486.3</v>
      </c>
      <c r="E29" s="30" t="s">
        <v>103</v>
      </c>
      <c r="F29" s="30"/>
      <c r="G29" s="30"/>
      <c r="H29" s="30"/>
      <c r="I29" s="30"/>
    </row>
    <row r="30" customFormat="false" ht="14.25" hidden="false" customHeight="false" outlineLevel="0" collapsed="false">
      <c r="A30" s="52" t="s">
        <v>80</v>
      </c>
      <c r="B30" s="58" t="s">
        <v>104</v>
      </c>
      <c r="C30" s="59" t="n">
        <v>7</v>
      </c>
      <c r="D30" s="54" t="n">
        <f aca="false">IF(C30="",0,C30*15.2*((D27+D28)/220)*0.2)</f>
        <v>230.01552</v>
      </c>
      <c r="E30" s="30" t="s">
        <v>105</v>
      </c>
      <c r="F30" s="30"/>
      <c r="G30" s="30"/>
      <c r="H30" s="30"/>
      <c r="I30" s="30"/>
    </row>
    <row r="31" customFormat="false" ht="14.25" hidden="false" customHeight="false" outlineLevel="0" collapsed="false">
      <c r="A31" s="52" t="s">
        <v>106</v>
      </c>
      <c r="B31" s="56" t="s">
        <v>107</v>
      </c>
      <c r="C31" s="59" t="n">
        <f aca="false">IF(C30=8,"",IF(C30=7,1,""))</f>
        <v>1</v>
      </c>
      <c r="D31" s="54" t="n">
        <f aca="false">IF(C31&lt;&gt;1,0,1*15.2*(D27+D28)/220*0.2)</f>
        <v>32.85936</v>
      </c>
      <c r="E31" s="30" t="s">
        <v>108</v>
      </c>
      <c r="F31" s="30"/>
      <c r="G31" s="30"/>
      <c r="H31" s="30"/>
      <c r="I31" s="30"/>
    </row>
    <row r="32" customFormat="false" ht="14.25" hidden="false" customHeight="false" outlineLevel="0" collapsed="false">
      <c r="A32" s="52" t="s">
        <v>109</v>
      </c>
      <c r="B32" s="60" t="s">
        <v>261</v>
      </c>
      <c r="C32" s="57"/>
      <c r="D32" s="54" t="n">
        <v>0</v>
      </c>
      <c r="E32" s="30"/>
      <c r="F32" s="30"/>
      <c r="G32" s="30"/>
      <c r="H32" s="30"/>
      <c r="I32" s="30"/>
    </row>
    <row r="33" customFormat="false" ht="14.25" hidden="false" customHeight="false" outlineLevel="0" collapsed="false">
      <c r="A33" s="50" t="s">
        <v>111</v>
      </c>
      <c r="B33" s="50"/>
      <c r="C33" s="50"/>
      <c r="D33" s="61" t="n">
        <f aca="false">TRUNC(SUM(D27:D32),2)</f>
        <v>3127.15</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260.595833333333</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94.7621212121212</v>
      </c>
      <c r="E40" s="30"/>
      <c r="F40" s="70"/>
      <c r="G40" s="72"/>
      <c r="H40" s="30"/>
      <c r="I40" s="30"/>
    </row>
    <row r="41" customFormat="false" ht="14.25" hidden="false" customHeight="false" outlineLevel="0" collapsed="false">
      <c r="A41" s="74" t="s">
        <v>119</v>
      </c>
      <c r="B41" s="74"/>
      <c r="C41" s="75"/>
      <c r="D41" s="76" t="n">
        <f aca="false">SUM(D39:D40)</f>
        <v>355.357954545455</v>
      </c>
      <c r="E41" s="30"/>
      <c r="F41" s="70"/>
      <c r="G41" s="30"/>
      <c r="H41" s="30"/>
      <c r="I41" s="30"/>
    </row>
    <row r="42" customFormat="false" ht="14.25" hidden="false" customHeight="false" outlineLevel="0" collapsed="false">
      <c r="A42" s="52" t="s">
        <v>78</v>
      </c>
      <c r="B42" s="56" t="s">
        <v>120</v>
      </c>
      <c r="C42" s="68" t="n">
        <f aca="false">C58</f>
        <v>0.408</v>
      </c>
      <c r="D42" s="78" t="n">
        <f aca="false">D41*C42</f>
        <v>144.986045454545</v>
      </c>
      <c r="E42" s="79" t="s">
        <v>121</v>
      </c>
      <c r="F42" s="70"/>
      <c r="G42" s="80"/>
      <c r="H42" s="30"/>
      <c r="I42" s="30"/>
    </row>
    <row r="43" customFormat="false" ht="14.25" hidden="false" customHeight="false" outlineLevel="0" collapsed="false">
      <c r="A43" s="50" t="s">
        <v>47</v>
      </c>
      <c r="B43" s="50"/>
      <c r="C43" s="50"/>
      <c r="D43" s="81" t="n">
        <f aca="false">TRUNC(SUM(D41:D42),2)</f>
        <v>500.34</v>
      </c>
      <c r="E43" s="30"/>
      <c r="F43" s="30"/>
      <c r="G43" s="30"/>
      <c r="H43" s="30"/>
      <c r="I43" s="30"/>
    </row>
    <row r="44" customFormat="false" ht="15" hidden="false" customHeight="true" outlineLevel="0" collapsed="false">
      <c r="A44" s="82" t="s">
        <v>122</v>
      </c>
      <c r="B44" s="82"/>
      <c r="C44" s="82"/>
      <c r="D44" s="82"/>
      <c r="E44" s="30"/>
      <c r="F44" s="30"/>
      <c r="G44" s="30"/>
      <c r="H44" s="30"/>
      <c r="I44" s="30"/>
    </row>
    <row r="45" customFormat="false" ht="28.5" hidden="false" customHeight="true" outlineLevel="0" collapsed="false">
      <c r="A45" s="83" t="s">
        <v>123</v>
      </c>
      <c r="B45" s="83"/>
      <c r="C45" s="83"/>
      <c r="D45" s="83"/>
      <c r="E45" s="30"/>
      <c r="F45" s="30"/>
      <c r="G45" s="30"/>
      <c r="H45" s="30"/>
      <c r="I45" s="30"/>
    </row>
    <row r="46" customFormat="false" ht="25.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625.43</v>
      </c>
      <c r="E49" s="30"/>
      <c r="F49" s="30"/>
      <c r="G49" s="30"/>
      <c r="H49" s="30"/>
      <c r="I49" s="30"/>
    </row>
    <row r="50" customFormat="false" ht="14.25" hidden="false" customHeight="false" outlineLevel="0" collapsed="false">
      <c r="A50" s="52" t="s">
        <v>75</v>
      </c>
      <c r="B50" s="32" t="s">
        <v>128</v>
      </c>
      <c r="C50" s="57" t="n">
        <v>0.025</v>
      </c>
      <c r="D50" s="54" t="n">
        <f aca="false">$D$33*C50</f>
        <v>78.17875</v>
      </c>
      <c r="E50" s="30"/>
      <c r="F50" s="30"/>
      <c r="G50" s="30"/>
      <c r="H50" s="30"/>
      <c r="I50" s="30"/>
    </row>
    <row r="51" customFormat="false" ht="14.25" hidden="false" customHeight="false" outlineLevel="0" collapsed="false">
      <c r="A51" s="52" t="s">
        <v>78</v>
      </c>
      <c r="B51" s="60" t="s">
        <v>129</v>
      </c>
      <c r="C51" s="57" t="n">
        <v>0.06</v>
      </c>
      <c r="D51" s="54" t="n">
        <f aca="false">$D$33*C51</f>
        <v>187.629</v>
      </c>
      <c r="E51" s="30"/>
      <c r="F51" s="30"/>
      <c r="G51" s="30"/>
      <c r="H51" s="30"/>
      <c r="I51" s="30"/>
    </row>
    <row r="52" customFormat="false" ht="14.25" hidden="false" customHeight="false" outlineLevel="0" collapsed="false">
      <c r="A52" s="52" t="s">
        <v>80</v>
      </c>
      <c r="B52" s="32" t="s">
        <v>130</v>
      </c>
      <c r="C52" s="57" t="n">
        <v>0.015</v>
      </c>
      <c r="D52" s="54" t="n">
        <f aca="false">$D$33*C52</f>
        <v>46.90725</v>
      </c>
      <c r="E52" s="30"/>
      <c r="F52" s="30"/>
      <c r="G52" s="30"/>
      <c r="H52" s="30"/>
      <c r="I52" s="30"/>
    </row>
    <row r="53" customFormat="false" ht="14.25" hidden="false" customHeight="false" outlineLevel="0" collapsed="false">
      <c r="A53" s="52" t="s">
        <v>106</v>
      </c>
      <c r="B53" s="32" t="s">
        <v>131</v>
      </c>
      <c r="C53" s="57" t="n">
        <v>0.01</v>
      </c>
      <c r="D53" s="54" t="n">
        <f aca="false">$D$33*C53</f>
        <v>31.2715</v>
      </c>
      <c r="E53" s="30"/>
      <c r="F53" s="30"/>
      <c r="G53" s="30"/>
      <c r="H53" s="30"/>
      <c r="I53" s="30"/>
    </row>
    <row r="54" customFormat="false" ht="14.25" hidden="false" customHeight="false" outlineLevel="0" collapsed="false">
      <c r="A54" s="52" t="s">
        <v>109</v>
      </c>
      <c r="B54" s="32" t="s">
        <v>132</v>
      </c>
      <c r="C54" s="57" t="n">
        <v>0.006</v>
      </c>
      <c r="D54" s="54" t="n">
        <f aca="false">$D$33*C54</f>
        <v>18.7629</v>
      </c>
      <c r="E54" s="30"/>
      <c r="F54" s="30"/>
      <c r="G54" s="30"/>
      <c r="H54" s="30"/>
      <c r="I54" s="30"/>
    </row>
    <row r="55" customFormat="false" ht="14.25" hidden="false" customHeight="false" outlineLevel="0" collapsed="false">
      <c r="A55" s="52" t="s">
        <v>133</v>
      </c>
      <c r="B55" s="32" t="s">
        <v>134</v>
      </c>
      <c r="C55" s="57" t="n">
        <v>0.002</v>
      </c>
      <c r="D55" s="54" t="n">
        <f aca="false">$D$33*C55</f>
        <v>6.2543</v>
      </c>
      <c r="E55" s="30"/>
      <c r="F55" s="30"/>
      <c r="G55" s="30"/>
      <c r="H55" s="30"/>
      <c r="I55" s="30"/>
    </row>
    <row r="56" customFormat="false" ht="14.25" hidden="false" customHeight="false" outlineLevel="0" collapsed="false">
      <c r="A56" s="52" t="s">
        <v>135</v>
      </c>
      <c r="B56" s="32" t="s">
        <v>136</v>
      </c>
      <c r="C56" s="57" t="n">
        <v>0.08</v>
      </c>
      <c r="D56" s="54" t="n">
        <f aca="false">$D$33*C56</f>
        <v>250.172</v>
      </c>
      <c r="E56" s="30"/>
      <c r="F56" s="30"/>
      <c r="G56" s="30"/>
      <c r="H56" s="30"/>
      <c r="I56" s="30"/>
    </row>
    <row r="57" customFormat="false" ht="14.25" hidden="false" customHeight="false" outlineLevel="0" collapsed="false">
      <c r="A57" s="52" t="s">
        <v>137</v>
      </c>
      <c r="B57" s="88" t="s">
        <v>138</v>
      </c>
      <c r="C57" s="89" t="n">
        <v>0.01</v>
      </c>
      <c r="D57" s="90" t="n">
        <f aca="false">$D$33*C57</f>
        <v>31.2715</v>
      </c>
      <c r="E57" s="30"/>
      <c r="F57" s="30"/>
      <c r="G57" s="30"/>
      <c r="H57" s="30"/>
      <c r="I57" s="30"/>
    </row>
    <row r="58" customFormat="false" ht="14.25" hidden="false" customHeight="false" outlineLevel="0" collapsed="false">
      <c r="A58" s="50" t="s">
        <v>47</v>
      </c>
      <c r="B58" s="50"/>
      <c r="C58" s="91" t="n">
        <f aca="false">SUM(C49:C57)</f>
        <v>0.408</v>
      </c>
      <c r="D58" s="61" t="n">
        <f aca="false">TRUNC(SUM(D49:D57),2)</f>
        <v>1275.87</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156.3212</v>
      </c>
      <c r="E64" s="30" t="s">
        <v>146</v>
      </c>
      <c r="F64" s="30"/>
      <c r="G64" s="30"/>
      <c r="H64" s="30"/>
      <c r="I64" s="30"/>
    </row>
    <row r="65" customFormat="false" ht="14.25" hidden="false" customHeight="false" outlineLevel="0" collapsed="false">
      <c r="A65" s="52" t="s">
        <v>75</v>
      </c>
      <c r="B65" s="94" t="s">
        <v>147</v>
      </c>
      <c r="C65" s="93" t="n">
        <f aca="false">(1351)/15.58</f>
        <v>86.7137355584082</v>
      </c>
      <c r="D65" s="54" t="n">
        <f aca="false">(C65*15.58)-1</f>
        <v>1350</v>
      </c>
      <c r="E65" s="30" t="s">
        <v>148</v>
      </c>
      <c r="F65" s="30"/>
      <c r="G65" s="30"/>
      <c r="H65" s="30"/>
      <c r="I65" s="30"/>
    </row>
    <row r="66" customFormat="false" ht="14.25" hidden="false" customHeight="false" outlineLevel="0" collapsed="false">
      <c r="A66" s="95" t="s">
        <v>80</v>
      </c>
      <c r="B66" s="94" t="s">
        <v>149</v>
      </c>
      <c r="C66" s="33"/>
      <c r="D66" s="54"/>
      <c r="E66" s="30"/>
      <c r="F66" s="30"/>
      <c r="G66" s="30"/>
      <c r="H66" s="30"/>
      <c r="I66" s="30"/>
    </row>
    <row r="67" customFormat="false" ht="14.25" hidden="false" customHeight="false" outlineLevel="0" collapsed="false">
      <c r="A67" s="50" t="s">
        <v>47</v>
      </c>
      <c r="B67" s="50"/>
      <c r="C67" s="50"/>
      <c r="D67" s="61" t="n">
        <f aca="false">TRUNC(SUM(D64:D66),2)</f>
        <v>1506.32</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156" t="s">
        <v>248</v>
      </c>
      <c r="D72" s="54" t="n">
        <f aca="false">IF(C72="SIM",(0.5*15.58*(D27+D28+D30+D31)/187)*1.5,0)</f>
        <v>165.018124453476</v>
      </c>
      <c r="E72" s="97" t="s">
        <v>257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500.34</v>
      </c>
      <c r="E76" s="30"/>
      <c r="F76" s="30"/>
      <c r="G76" s="30"/>
      <c r="H76" s="30"/>
      <c r="I76" s="30"/>
    </row>
    <row r="77" customFormat="false" ht="14.25" hidden="false" customHeight="false" outlineLevel="0" collapsed="false">
      <c r="A77" s="52" t="s">
        <v>125</v>
      </c>
      <c r="B77" s="32" t="s">
        <v>160</v>
      </c>
      <c r="C77" s="32"/>
      <c r="D77" s="54" t="n">
        <f aca="false">D58</f>
        <v>1275.87</v>
      </c>
      <c r="E77" s="30"/>
      <c r="F77" s="30"/>
      <c r="G77" s="30"/>
      <c r="H77" s="30"/>
      <c r="I77" s="30"/>
    </row>
    <row r="78" customFormat="false" ht="14.25" hidden="false" customHeight="false" outlineLevel="0" collapsed="false">
      <c r="A78" s="52" t="s">
        <v>142</v>
      </c>
      <c r="B78" s="32" t="s">
        <v>143</v>
      </c>
      <c r="C78" s="32"/>
      <c r="D78" s="54" t="n">
        <f aca="false">D67</f>
        <v>1506.32</v>
      </c>
      <c r="E78" s="30"/>
      <c r="F78" s="30"/>
      <c r="G78" s="30"/>
      <c r="H78" s="30"/>
      <c r="I78" s="30"/>
    </row>
    <row r="79" customFormat="false" ht="14.25" hidden="false" customHeight="false" outlineLevel="0" collapsed="false">
      <c r="A79" s="52" t="s">
        <v>152</v>
      </c>
      <c r="B79" s="32" t="s">
        <v>153</v>
      </c>
      <c r="C79" s="32"/>
      <c r="D79" s="54" t="n">
        <f aca="false">D72</f>
        <v>165.018124453476</v>
      </c>
      <c r="E79" s="30"/>
      <c r="F79" s="30"/>
      <c r="G79" s="30"/>
      <c r="H79" s="30"/>
      <c r="I79" s="30"/>
    </row>
    <row r="80" customFormat="false" ht="14.25" hidden="false" customHeight="false" outlineLevel="0" collapsed="false">
      <c r="A80" s="50" t="s">
        <v>161</v>
      </c>
      <c r="B80" s="50"/>
      <c r="C80" s="50"/>
      <c r="D80" s="61" t="n">
        <f aca="false">TRUNC(SUM(D76:D79),2)</f>
        <v>3447.54</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15.6917781041667</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1.25534224833333</v>
      </c>
      <c r="E84" s="30" t="s">
        <v>166</v>
      </c>
      <c r="F84" s="30"/>
      <c r="G84" s="30"/>
      <c r="H84" s="30"/>
      <c r="I84" s="30"/>
    </row>
    <row r="85" customFormat="false" ht="14.25" hidden="false" customHeight="false" outlineLevel="0" collapsed="false">
      <c r="A85" s="52" t="s">
        <v>78</v>
      </c>
      <c r="B85" s="32" t="s">
        <v>167</v>
      </c>
      <c r="C85" s="57" t="n">
        <f aca="false">40%*C84</f>
        <v>0.000160573333333333</v>
      </c>
      <c r="D85" s="54" t="n">
        <f aca="false">$D$33*C85</f>
        <v>0.502136899333333</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60.8056944444445</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24.8087233333333</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124.583863100667</v>
      </c>
      <c r="E88" s="30" t="s">
        <v>174</v>
      </c>
      <c r="F88" s="79"/>
      <c r="G88" s="30"/>
      <c r="H88" s="30"/>
      <c r="I88" s="30"/>
    </row>
    <row r="89" customFormat="false" ht="14.25" hidden="false" customHeight="false" outlineLevel="0" collapsed="false">
      <c r="A89" s="50" t="s">
        <v>47</v>
      </c>
      <c r="B89" s="50"/>
      <c r="C89" s="50"/>
      <c r="D89" s="61" t="n">
        <f aca="false">TRUNC(SUM(D83:D88),2)</f>
        <v>227.64</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25.7121222222222</v>
      </c>
      <c r="E95" s="30" t="s">
        <v>182</v>
      </c>
      <c r="F95" s="30"/>
      <c r="G95" s="30"/>
      <c r="H95" s="30"/>
      <c r="I95" s="30"/>
    </row>
    <row r="96" customFormat="false" ht="14.25" hidden="false" customHeight="false" outlineLevel="0" collapsed="false">
      <c r="A96" s="52" t="s">
        <v>78</v>
      </c>
      <c r="B96" s="32" t="s">
        <v>183</v>
      </c>
      <c r="C96" s="100" t="n">
        <f aca="false">((20/30)/12)*1.57%*94%</f>
        <v>0.000819888888888889</v>
      </c>
      <c r="D96" s="54" t="n">
        <f aca="false">$D$33*C96</f>
        <v>2.56391553888889</v>
      </c>
      <c r="E96" s="30" t="s">
        <v>258</v>
      </c>
      <c r="F96" s="30"/>
      <c r="G96" s="30"/>
      <c r="H96" s="30"/>
      <c r="I96" s="30"/>
    </row>
    <row r="97" customFormat="false" ht="14.25" hidden="false" customHeight="false" outlineLevel="0" collapsed="false">
      <c r="A97" s="52" t="s">
        <v>80</v>
      </c>
      <c r="B97" s="32" t="s">
        <v>185</v>
      </c>
      <c r="C97" s="57" t="n">
        <f aca="false">(0.91/30)/12</f>
        <v>0.00252777777777778</v>
      </c>
      <c r="D97" s="54" t="n">
        <f aca="false">$D$33*C97</f>
        <v>7.90474027777778</v>
      </c>
      <c r="E97" s="30" t="s">
        <v>186</v>
      </c>
      <c r="F97" s="30"/>
      <c r="G97" s="30"/>
      <c r="H97" s="30"/>
      <c r="I97" s="30"/>
    </row>
    <row r="98" customFormat="false" ht="14.25" hidden="false" customHeight="false" outlineLevel="0" collapsed="false">
      <c r="A98" s="52" t="s">
        <v>106</v>
      </c>
      <c r="B98" s="32" t="s">
        <v>187</v>
      </c>
      <c r="C98" s="57" t="n">
        <f aca="false">((108/30)/12)*1.57%*6%*36.8%</f>
        <v>0.0001039968</v>
      </c>
      <c r="D98" s="54" t="n">
        <f aca="false">$D$33*C98</f>
        <v>0.32521359312</v>
      </c>
      <c r="E98" s="30" t="s">
        <v>188</v>
      </c>
      <c r="F98" s="30"/>
      <c r="G98" s="30"/>
      <c r="H98" s="30"/>
      <c r="I98" s="30"/>
    </row>
    <row r="99" customFormat="false" ht="14.25" hidden="false" customHeight="false" outlineLevel="0" collapsed="false">
      <c r="A99" s="52" t="s">
        <v>109</v>
      </c>
      <c r="B99" s="60" t="s">
        <v>189</v>
      </c>
      <c r="C99" s="57"/>
      <c r="D99" s="54" t="n">
        <f aca="false">$D$33*C99</f>
        <v>0</v>
      </c>
      <c r="E99" s="97"/>
      <c r="F99" s="30"/>
      <c r="G99" s="30"/>
      <c r="H99" s="30"/>
      <c r="I99" s="30"/>
    </row>
    <row r="100" customFormat="false" ht="14.25" hidden="false" customHeight="false" outlineLevel="0" collapsed="false">
      <c r="A100" s="74" t="s">
        <v>119</v>
      </c>
      <c r="B100" s="74"/>
      <c r="C100" s="106"/>
      <c r="D100" s="107" t="n">
        <f aca="false">TRUNC(SUM(D94:D99),2)</f>
        <v>36.5</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36.5</v>
      </c>
      <c r="E102" s="30"/>
      <c r="F102" s="30"/>
      <c r="G102" s="30"/>
      <c r="H102" s="30"/>
      <c r="I102" s="30"/>
    </row>
    <row r="103" customFormat="false" ht="1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156</v>
      </c>
      <c r="D106" s="54" t="n">
        <f aca="false">IF(C106="SIM",1*15.58*(D27+D29)/187)</f>
        <v>0</v>
      </c>
      <c r="E106" s="157" t="s">
        <v>251</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36.5</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36.5</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346.841</v>
      </c>
      <c r="E123" s="30" t="s">
        <v>210</v>
      </c>
      <c r="F123" s="30"/>
      <c r="G123" s="30"/>
      <c r="H123" s="30"/>
      <c r="I123" s="30"/>
    </row>
    <row r="124" customFormat="false" ht="14.25" hidden="false" customHeight="false" outlineLevel="0" collapsed="false">
      <c r="A124" s="52" t="s">
        <v>75</v>
      </c>
      <c r="B124" s="32" t="s">
        <v>255</v>
      </c>
      <c r="C124" s="57" t="n">
        <v>0.1</v>
      </c>
      <c r="D124" s="54" t="n">
        <f aca="false">(D140+D123)*C124</f>
        <v>728.3661</v>
      </c>
      <c r="E124" s="30" t="s">
        <v>212</v>
      </c>
      <c r="F124" s="30"/>
      <c r="G124" s="30"/>
      <c r="H124" s="30"/>
      <c r="I124" s="30"/>
    </row>
    <row r="125" customFormat="false" ht="14.25" hidden="false" customHeight="false" outlineLevel="0" collapsed="false">
      <c r="A125" s="45" t="s">
        <v>78</v>
      </c>
      <c r="B125" s="50" t="s">
        <v>213</v>
      </c>
      <c r="C125" s="91" t="n">
        <f aca="false">SUM(C126:C128)</f>
        <v>0.0765</v>
      </c>
      <c r="D125" s="158"/>
      <c r="E125" s="119"/>
      <c r="F125" s="119"/>
      <c r="G125" s="119"/>
      <c r="H125" s="119"/>
      <c r="I125" s="119"/>
    </row>
    <row r="126" customFormat="false" ht="14.25" hidden="false" customHeight="false" outlineLevel="0" collapsed="false">
      <c r="A126" s="52" t="s">
        <v>214</v>
      </c>
      <c r="B126" s="32" t="s">
        <v>215</v>
      </c>
      <c r="C126" s="57" t="n">
        <v>0.0065</v>
      </c>
      <c r="D126" s="159" t="n">
        <f aca="false">(($D$140+$D$123+$D$124)/(1-$C$125))*C126</f>
        <v>56.392177747699</v>
      </c>
      <c r="E126" s="163"/>
      <c r="F126" s="119"/>
      <c r="G126" s="119"/>
      <c r="H126" s="119"/>
      <c r="I126" s="119"/>
    </row>
    <row r="127" customFormat="false" ht="14.25" hidden="false" customHeight="false" outlineLevel="0" collapsed="false">
      <c r="A127" s="52" t="s">
        <v>216</v>
      </c>
      <c r="B127" s="32" t="s">
        <v>217</v>
      </c>
      <c r="C127" s="57" t="n">
        <v>0.03</v>
      </c>
      <c r="D127" s="162" t="n">
        <f aca="false">(($D$140+$D$123+$D$124)/(1-$C$125))*C127</f>
        <v>260.271589604765</v>
      </c>
      <c r="E127" s="163"/>
      <c r="F127" s="30"/>
      <c r="G127" s="30"/>
      <c r="H127" s="30"/>
      <c r="I127" s="30"/>
    </row>
    <row r="128" customFormat="false" ht="14.25" hidden="false" customHeight="false" outlineLevel="0" collapsed="false">
      <c r="A128" s="52" t="s">
        <v>218</v>
      </c>
      <c r="B128" s="32" t="s">
        <v>219</v>
      </c>
      <c r="C128" s="120" t="n">
        <v>0.04</v>
      </c>
      <c r="D128" s="54" t="n">
        <f aca="false">(($D$140+$D$123+$D$124)/(1-$C$125))*C128</f>
        <v>347.028786139686</v>
      </c>
      <c r="E128" s="119"/>
      <c r="F128" s="121"/>
      <c r="G128" s="119"/>
      <c r="H128" s="119"/>
      <c r="I128" s="119"/>
    </row>
    <row r="129" customFormat="false" ht="14.25" hidden="false" customHeight="false" outlineLevel="0" collapsed="false">
      <c r="A129" s="164" t="s">
        <v>47</v>
      </c>
      <c r="B129" s="164"/>
      <c r="C129" s="164"/>
      <c r="D129" s="61" t="n">
        <f aca="false">TRUNC(SUM(D123:D128),2)</f>
        <v>1738.89</v>
      </c>
      <c r="E129" s="119"/>
      <c r="F129" s="119"/>
      <c r="G129" s="119"/>
      <c r="H129" s="119"/>
      <c r="I129" s="119"/>
    </row>
    <row r="130" customFormat="false" ht="15" hidden="false" customHeight="true" outlineLevel="0" collapsed="false">
      <c r="A130" s="82" t="s">
        <v>220</v>
      </c>
      <c r="B130" s="82"/>
      <c r="C130" s="82"/>
      <c r="D130" s="82"/>
      <c r="E130" s="30"/>
      <c r="F130" s="30"/>
      <c r="G130" s="62"/>
      <c r="H130" s="30"/>
      <c r="I130" s="30"/>
    </row>
    <row r="131" customFormat="false" ht="1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1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3127.15</v>
      </c>
      <c r="E135" s="30"/>
      <c r="F135" s="30"/>
      <c r="G135" s="30"/>
      <c r="H135" s="30"/>
      <c r="I135" s="30"/>
    </row>
    <row r="136" customFormat="false" ht="14.25" hidden="false" customHeight="false" outlineLevel="0" collapsed="false">
      <c r="A136" s="33" t="s">
        <v>75</v>
      </c>
      <c r="B136" s="32" t="s">
        <v>159</v>
      </c>
      <c r="C136" s="32"/>
      <c r="D136" s="54" t="n">
        <f aca="false">D80</f>
        <v>3447.54</v>
      </c>
      <c r="E136" s="30"/>
      <c r="F136" s="30"/>
      <c r="G136" s="30"/>
      <c r="H136" s="30"/>
      <c r="I136" s="30"/>
    </row>
    <row r="137" customFormat="false" ht="14.25" hidden="false" customHeight="false" outlineLevel="0" collapsed="false">
      <c r="A137" s="33" t="s">
        <v>78</v>
      </c>
      <c r="B137" s="32" t="s">
        <v>224</v>
      </c>
      <c r="C137" s="32"/>
      <c r="D137" s="54" t="n">
        <f aca="false">D89</f>
        <v>227.64</v>
      </c>
      <c r="E137" s="30"/>
      <c r="F137" s="30"/>
      <c r="G137" s="30"/>
      <c r="H137" s="30"/>
      <c r="I137" s="30"/>
    </row>
    <row r="138" customFormat="false" ht="14.25" hidden="false" customHeight="false" outlineLevel="0" collapsed="false">
      <c r="A138" s="33" t="s">
        <v>80</v>
      </c>
      <c r="B138" s="32" t="s">
        <v>197</v>
      </c>
      <c r="C138" s="32"/>
      <c r="D138" s="54" t="n">
        <f aca="false">D112</f>
        <v>36.5</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6936.82</v>
      </c>
      <c r="E140" s="30" t="s">
        <v>226</v>
      </c>
      <c r="F140" s="30"/>
      <c r="G140" s="30"/>
      <c r="H140" s="30"/>
      <c r="I140" s="30"/>
    </row>
    <row r="141" customFormat="false" ht="14.25" hidden="false" customHeight="false" outlineLevel="0" collapsed="false">
      <c r="A141" s="33" t="s">
        <v>109</v>
      </c>
      <c r="B141" s="32" t="s">
        <v>227</v>
      </c>
      <c r="C141" s="32"/>
      <c r="D141" s="54" t="n">
        <f aca="false">D129</f>
        <v>1738.89</v>
      </c>
      <c r="E141" s="30"/>
      <c r="F141" s="30"/>
      <c r="G141" s="30"/>
      <c r="H141" s="30"/>
      <c r="I141" s="30"/>
    </row>
    <row r="142" customFormat="false" ht="14.25" hidden="false" customHeight="false" outlineLevel="0" collapsed="false">
      <c r="A142" s="50" t="s">
        <v>228</v>
      </c>
      <c r="B142" s="50"/>
      <c r="C142" s="50"/>
      <c r="D142" s="61" t="n">
        <f aca="false">TRUNC(SUM(D140:D141),2)</f>
        <v>8675.71</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30.75" hidden="true" customHeight="true" outlineLevel="0" collapsed="false">
      <c r="A145" s="125" t="s">
        <v>230</v>
      </c>
      <c r="B145" s="125"/>
      <c r="C145" s="125" t="s">
        <v>231</v>
      </c>
      <c r="D145" s="126" t="s">
        <v>232</v>
      </c>
      <c r="E145" s="30"/>
      <c r="F145" s="30"/>
      <c r="G145" s="30"/>
      <c r="H145" s="30"/>
      <c r="I145" s="30"/>
    </row>
    <row r="146" customFormat="false" ht="15" hidden="true" customHeight="true" outlineLevel="0" collapsed="false">
      <c r="A146" s="127" t="s">
        <v>233</v>
      </c>
      <c r="B146" s="127"/>
      <c r="C146" s="128"/>
      <c r="D146" s="129" t="n">
        <v>0</v>
      </c>
      <c r="E146" s="30"/>
      <c r="F146" s="30"/>
      <c r="G146" s="30"/>
      <c r="H146" s="30"/>
      <c r="I146" s="30"/>
    </row>
    <row r="147" customFormat="false" ht="15" hidden="true" customHeight="true" outlineLevel="0" collapsed="false">
      <c r="A147" s="33" t="s">
        <v>234</v>
      </c>
      <c r="B147" s="33"/>
      <c r="C147" s="130"/>
      <c r="D147" s="131" t="n">
        <v>0</v>
      </c>
      <c r="E147" s="30"/>
      <c r="F147" s="30"/>
      <c r="G147" s="30"/>
      <c r="H147" s="30"/>
      <c r="I147" s="30"/>
    </row>
    <row r="148" customFormat="false" ht="15" hidden="true" customHeight="true" outlineLevel="0" collapsed="false">
      <c r="A148" s="33" t="s">
        <v>235</v>
      </c>
      <c r="B148" s="33"/>
      <c r="C148" s="130"/>
      <c r="D148" s="131" t="n">
        <v>0</v>
      </c>
      <c r="E148" s="30"/>
      <c r="F148" s="30"/>
      <c r="G148" s="30"/>
      <c r="H148" s="30"/>
      <c r="I148" s="30"/>
    </row>
    <row r="149" customFormat="false" ht="15" hidden="true" customHeight="true" outlineLevel="0" collapsed="false">
      <c r="A149" s="33" t="s">
        <v>236</v>
      </c>
      <c r="B149" s="33"/>
      <c r="C149" s="130"/>
      <c r="D149" s="131" t="n">
        <v>0</v>
      </c>
      <c r="E149" s="30"/>
      <c r="F149" s="30"/>
      <c r="G149" s="30"/>
      <c r="H149" s="30"/>
      <c r="I149" s="30"/>
    </row>
    <row r="150" customFormat="false" ht="15" hidden="true" customHeight="true" outlineLevel="0" collapsed="false">
      <c r="A150" s="132"/>
      <c r="B150" s="132"/>
      <c r="C150" s="133"/>
      <c r="D150" s="131"/>
      <c r="E150" s="30"/>
      <c r="F150" s="30"/>
      <c r="G150" s="30"/>
      <c r="H150" s="30"/>
      <c r="I150" s="30"/>
    </row>
    <row r="151" customFormat="false" ht="15.75" hidden="true" customHeight="true" outlineLevel="0" collapsed="false">
      <c r="A151" s="134"/>
      <c r="B151" s="134"/>
      <c r="C151" s="135"/>
      <c r="D151" s="136"/>
      <c r="E151" s="30"/>
      <c r="F151" s="30"/>
      <c r="G151" s="30"/>
      <c r="H151" s="30"/>
      <c r="I151" s="30"/>
    </row>
    <row r="152" customFormat="false" ht="15.75" hidden="true" customHeight="tru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5.75" hidden="true" customHeight="true" outlineLevel="0" collapsed="false">
      <c r="A155" s="126" t="s">
        <v>240</v>
      </c>
      <c r="B155" s="126"/>
      <c r="C155" s="126"/>
      <c r="D155" s="126"/>
      <c r="E155" s="30"/>
      <c r="F155" s="30"/>
      <c r="G155" s="30"/>
      <c r="H155" s="30"/>
      <c r="I155" s="30"/>
    </row>
    <row r="156" customFormat="false" ht="15.75" hidden="true" customHeight="true" outlineLevel="0" collapsed="false">
      <c r="A156" s="139"/>
      <c r="B156" s="140" t="s">
        <v>241</v>
      </c>
      <c r="C156" s="140"/>
      <c r="D156" s="126" t="s">
        <v>232</v>
      </c>
      <c r="E156" s="30"/>
      <c r="F156" s="30"/>
      <c r="G156" s="30"/>
      <c r="H156" s="30"/>
      <c r="I156" s="30"/>
    </row>
    <row r="157" customFormat="false" ht="15" hidden="true" customHeight="true" outlineLevel="0" collapsed="false">
      <c r="A157" s="141" t="s">
        <v>73</v>
      </c>
      <c r="B157" s="142" t="s">
        <v>242</v>
      </c>
      <c r="C157" s="142"/>
      <c r="D157" s="143" t="n">
        <f aca="false">D126</f>
        <v>56.392177747699</v>
      </c>
      <c r="E157" s="30"/>
      <c r="F157" s="30"/>
      <c r="G157" s="30"/>
      <c r="H157" s="30"/>
      <c r="I157" s="30"/>
    </row>
    <row r="158" customFormat="false" ht="15" hidden="true" customHeight="true" outlineLevel="0" collapsed="false">
      <c r="A158" s="144" t="s">
        <v>75</v>
      </c>
      <c r="B158" s="32" t="s">
        <v>243</v>
      </c>
      <c r="C158" s="32"/>
      <c r="D158" s="145" t="e">
        <f aca="false">#REF!</f>
        <v>#REF!</v>
      </c>
      <c r="E158" s="30"/>
      <c r="F158" s="30"/>
      <c r="G158" s="30"/>
      <c r="H158" s="30"/>
      <c r="I158" s="30"/>
    </row>
    <row r="159" customFormat="false" ht="15.75" hidden="true" customHeight="true" outlineLevel="0" collapsed="false">
      <c r="A159" s="144" t="s">
        <v>78</v>
      </c>
      <c r="B159" s="146" t="s">
        <v>244</v>
      </c>
      <c r="C159" s="146"/>
      <c r="D159" s="145" t="n">
        <f aca="false">D129</f>
        <v>1738.89</v>
      </c>
      <c r="E159" s="30"/>
      <c r="F159" s="30"/>
      <c r="G159" s="30"/>
      <c r="H159" s="30"/>
      <c r="I159" s="30"/>
    </row>
    <row r="160" customFormat="false" ht="15.75" hidden="true" customHeight="tru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361"/>
  <sheetViews>
    <sheetView showFormulas="false" showGridLines="true" showRowColHeaders="true" showZeros="true" rightToLeft="false" tabSelected="false" showOutlineSymbols="true" defaultGridColor="true" view="normal" topLeftCell="B125" colorId="64" zoomScale="100" zoomScaleNormal="100" zoomScalePageLayoutView="100" workbookViewId="0">
      <selection pane="topLeft" activeCell="C65" activeCellId="0" sqref="C65"/>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1.75"/>
    <col collapsed="false" customWidth="true" hidden="false" outlineLevel="0" max="6" min="6" style="0" width="17.25"/>
    <col collapsed="false" customWidth="true" hidden="false" outlineLevel="0" max="12" min="7" style="0" width="7.62"/>
  </cols>
  <sheetData>
    <row r="1" customFormat="false" ht="14.25" hidden="false" customHeight="false" outlineLevel="0" collapsed="false">
      <c r="A1" s="29" t="s">
        <v>67</v>
      </c>
      <c r="B1" s="29"/>
      <c r="C1" s="29"/>
      <c r="D1" s="29"/>
      <c r="E1" s="30"/>
      <c r="F1" s="30"/>
      <c r="G1" s="30"/>
      <c r="H1" s="30"/>
      <c r="I1" s="30"/>
      <c r="J1" s="30"/>
      <c r="K1" s="30"/>
      <c r="L1" s="30"/>
    </row>
    <row r="2" customFormat="false" ht="14.25" hidden="false" customHeight="false" outlineLevel="0" collapsed="false">
      <c r="A2" s="31" t="s">
        <v>68</v>
      </c>
      <c r="B2" s="31"/>
      <c r="C2" s="31"/>
      <c r="D2" s="31"/>
      <c r="E2" s="30"/>
      <c r="F2" s="30"/>
      <c r="G2" s="30"/>
      <c r="H2" s="30"/>
      <c r="I2" s="30"/>
      <c r="J2" s="30"/>
      <c r="K2" s="30"/>
      <c r="L2" s="30"/>
    </row>
    <row r="3" customFormat="false" ht="14.25" hidden="false" customHeight="false" outlineLevel="0" collapsed="false">
      <c r="A3" s="32" t="s">
        <v>69</v>
      </c>
      <c r="B3" s="32"/>
      <c r="C3" s="33"/>
      <c r="D3" s="33"/>
      <c r="E3" s="30"/>
      <c r="F3" s="30"/>
      <c r="G3" s="30"/>
      <c r="H3" s="30"/>
      <c r="I3" s="30"/>
      <c r="J3" s="30"/>
      <c r="K3" s="30"/>
      <c r="L3" s="30"/>
    </row>
    <row r="4" customFormat="false" ht="14.25" hidden="false" customHeight="false" outlineLevel="0" collapsed="false">
      <c r="A4" s="32" t="s">
        <v>70</v>
      </c>
      <c r="B4" s="32"/>
      <c r="C4" s="34"/>
      <c r="D4" s="34"/>
      <c r="E4" s="30"/>
      <c r="F4" s="30"/>
      <c r="G4" s="30"/>
      <c r="H4" s="30"/>
      <c r="I4" s="30"/>
      <c r="J4" s="30"/>
      <c r="K4" s="30"/>
      <c r="L4" s="30"/>
    </row>
    <row r="5" customFormat="false" ht="14.25" hidden="false" customHeight="false" outlineLevel="0" collapsed="false">
      <c r="A5" s="32" t="s">
        <v>71</v>
      </c>
      <c r="B5" s="32"/>
      <c r="C5" s="35"/>
      <c r="D5" s="35"/>
      <c r="E5" s="30"/>
      <c r="F5" s="30"/>
      <c r="G5" s="30"/>
      <c r="H5" s="30"/>
      <c r="I5" s="30"/>
      <c r="J5" s="30"/>
      <c r="K5" s="30"/>
      <c r="L5" s="30"/>
    </row>
    <row r="6" customFormat="false" ht="14.25" hidden="false" customHeight="false" outlineLevel="0" collapsed="false">
      <c r="A6" s="36"/>
      <c r="B6" s="36"/>
      <c r="C6" s="36"/>
      <c r="D6" s="36"/>
      <c r="E6" s="30"/>
      <c r="F6" s="30"/>
      <c r="G6" s="30"/>
      <c r="H6" s="30"/>
      <c r="I6" s="30"/>
      <c r="J6" s="30"/>
      <c r="K6" s="30"/>
      <c r="L6" s="30"/>
    </row>
    <row r="7" customFormat="false" ht="14.25" hidden="false" customHeight="false" outlineLevel="0" collapsed="false">
      <c r="A7" s="37" t="s">
        <v>72</v>
      </c>
      <c r="B7" s="37"/>
      <c r="C7" s="37"/>
      <c r="D7" s="37"/>
      <c r="E7" s="30"/>
      <c r="F7" s="30"/>
      <c r="G7" s="30"/>
      <c r="H7" s="30"/>
      <c r="I7" s="30"/>
      <c r="J7" s="30"/>
      <c r="K7" s="30"/>
      <c r="L7" s="30"/>
    </row>
    <row r="8" customFormat="false" ht="14.25" hidden="false" customHeight="false" outlineLevel="0" collapsed="false">
      <c r="A8" s="33" t="s">
        <v>73</v>
      </c>
      <c r="B8" s="32" t="s">
        <v>74</v>
      </c>
      <c r="C8" s="32"/>
      <c r="D8" s="35"/>
      <c r="E8" s="30"/>
      <c r="F8" s="30"/>
      <c r="G8" s="30"/>
      <c r="H8" s="30"/>
      <c r="I8" s="30"/>
      <c r="J8" s="30"/>
      <c r="K8" s="30"/>
      <c r="L8" s="30"/>
    </row>
    <row r="9" customFormat="false" ht="14.25" hidden="false" customHeight="false" outlineLevel="0" collapsed="false">
      <c r="A9" s="33" t="s">
        <v>75</v>
      </c>
      <c r="B9" s="32" t="s">
        <v>76</v>
      </c>
      <c r="C9" s="32"/>
      <c r="D9" s="38" t="s">
        <v>256</v>
      </c>
      <c r="E9" s="30"/>
      <c r="F9" s="30"/>
      <c r="G9" s="30"/>
      <c r="H9" s="30"/>
      <c r="I9" s="30"/>
      <c r="J9" s="30"/>
      <c r="K9" s="30"/>
      <c r="L9" s="30"/>
    </row>
    <row r="10" customFormat="false" ht="14.25" hidden="false" customHeight="false" outlineLevel="0" collapsed="false">
      <c r="A10" s="33" t="s">
        <v>78</v>
      </c>
      <c r="B10" s="32" t="s">
        <v>79</v>
      </c>
      <c r="C10" s="32"/>
      <c r="D10" s="38" t="n">
        <v>2026</v>
      </c>
      <c r="E10" s="30"/>
      <c r="F10" s="30"/>
      <c r="G10" s="30"/>
      <c r="H10" s="30"/>
      <c r="I10" s="30"/>
      <c r="J10" s="30"/>
      <c r="K10" s="30"/>
      <c r="L10" s="30"/>
    </row>
    <row r="11" customFormat="false" ht="14.25" hidden="false" customHeight="false" outlineLevel="0" collapsed="false">
      <c r="A11" s="33" t="s">
        <v>80</v>
      </c>
      <c r="B11" s="32" t="s">
        <v>81</v>
      </c>
      <c r="C11" s="32"/>
      <c r="D11" s="33" t="n">
        <v>12</v>
      </c>
      <c r="E11" s="30"/>
      <c r="F11" s="30"/>
      <c r="G11" s="30"/>
      <c r="H11" s="30"/>
      <c r="I11" s="30"/>
      <c r="J11" s="30"/>
      <c r="K11" s="30"/>
      <c r="L11" s="30"/>
    </row>
    <row r="12" customFormat="false" ht="14.25" hidden="false" customHeight="false" outlineLevel="0" collapsed="false">
      <c r="A12" s="39"/>
      <c r="B12" s="36"/>
      <c r="C12" s="39"/>
      <c r="D12" s="39"/>
      <c r="E12" s="30"/>
      <c r="F12" s="30"/>
      <c r="G12" s="30"/>
      <c r="H12" s="30"/>
      <c r="I12" s="30"/>
      <c r="J12" s="30"/>
      <c r="K12" s="30"/>
      <c r="L12" s="30"/>
    </row>
    <row r="13" customFormat="false" ht="14.25" hidden="false" customHeight="false" outlineLevel="0" collapsed="false">
      <c r="A13" s="37" t="s">
        <v>82</v>
      </c>
      <c r="B13" s="37"/>
      <c r="C13" s="37"/>
      <c r="D13" s="37"/>
      <c r="E13" s="30"/>
      <c r="F13" s="30"/>
      <c r="G13" s="30"/>
      <c r="H13" s="30"/>
      <c r="I13" s="30"/>
      <c r="J13" s="30"/>
      <c r="K13" s="30"/>
      <c r="L13" s="30"/>
    </row>
    <row r="14" customFormat="false" ht="35.5" hidden="false" customHeight="false" outlineLevel="0" collapsed="false">
      <c r="A14" s="40" t="s">
        <v>83</v>
      </c>
      <c r="B14" s="40"/>
      <c r="C14" s="41" t="s">
        <v>84</v>
      </c>
      <c r="D14" s="41" t="s">
        <v>85</v>
      </c>
      <c r="E14" s="30"/>
      <c r="F14" s="30"/>
      <c r="G14" s="30"/>
      <c r="H14" s="30"/>
      <c r="I14" s="30"/>
      <c r="J14" s="30"/>
      <c r="K14" s="30"/>
      <c r="L14" s="30"/>
    </row>
    <row r="15" customFormat="false" ht="14.25" hidden="false" customHeight="true" outlineLevel="0" collapsed="false">
      <c r="A15" s="42" t="s">
        <v>68</v>
      </c>
      <c r="B15" s="42"/>
      <c r="C15" s="43" t="n">
        <v>1</v>
      </c>
      <c r="D15" s="44" t="n">
        <v>1</v>
      </c>
      <c r="E15" s="30"/>
      <c r="F15" s="30"/>
      <c r="G15" s="30"/>
      <c r="H15" s="30"/>
      <c r="I15" s="30"/>
      <c r="J15" s="30"/>
      <c r="K15" s="30"/>
      <c r="L15" s="30"/>
    </row>
    <row r="16" customFormat="false" ht="14.25" hidden="false" customHeight="false" outlineLevel="0" collapsed="false">
      <c r="A16" s="39"/>
      <c r="B16" s="36"/>
      <c r="C16" s="39"/>
      <c r="D16" s="39"/>
      <c r="E16" s="30"/>
      <c r="F16" s="30"/>
      <c r="G16" s="30"/>
      <c r="H16" s="30"/>
      <c r="I16" s="30"/>
      <c r="J16" s="30"/>
      <c r="K16" s="30"/>
      <c r="L16" s="30"/>
    </row>
    <row r="17" customFormat="false" ht="14.25" hidden="false" customHeight="false" outlineLevel="0" collapsed="false">
      <c r="A17" s="45" t="s">
        <v>86</v>
      </c>
      <c r="B17" s="45"/>
      <c r="C17" s="45"/>
      <c r="D17" s="45"/>
      <c r="E17" s="30"/>
      <c r="F17" s="30"/>
      <c r="G17" s="30"/>
      <c r="H17" s="30"/>
      <c r="I17" s="30"/>
      <c r="J17" s="30"/>
      <c r="K17" s="30"/>
      <c r="L17" s="30"/>
    </row>
    <row r="18" customFormat="false" ht="14.25" hidden="false" customHeight="false" outlineLevel="0" collapsed="false">
      <c r="A18" s="39"/>
      <c r="B18" s="36"/>
      <c r="C18" s="39"/>
      <c r="D18" s="39"/>
      <c r="E18" s="30"/>
      <c r="F18" s="30"/>
      <c r="G18" s="30"/>
      <c r="H18" s="30"/>
      <c r="I18" s="30"/>
      <c r="J18" s="30"/>
      <c r="K18" s="30"/>
      <c r="L18" s="30"/>
    </row>
    <row r="19" customFormat="false" ht="14.25" hidden="false" customHeight="false" outlineLevel="0" collapsed="false">
      <c r="A19" s="46" t="s">
        <v>87</v>
      </c>
      <c r="B19" s="46"/>
      <c r="C19" s="46"/>
      <c r="D19" s="46"/>
      <c r="E19" s="30"/>
      <c r="F19" s="30"/>
      <c r="G19" s="30"/>
      <c r="H19" s="30"/>
      <c r="I19" s="30"/>
      <c r="J19" s="30"/>
      <c r="K19" s="30"/>
      <c r="L19" s="30"/>
    </row>
    <row r="20" customFormat="false" ht="14.25" hidden="false" customHeight="false" outlineLevel="0" collapsed="false">
      <c r="A20" s="33" t="n">
        <v>1</v>
      </c>
      <c r="B20" s="32" t="s">
        <v>88</v>
      </c>
      <c r="C20" s="32"/>
      <c r="D20" s="38" t="str">
        <f aca="false">RESUMO!B22</f>
        <v>Higienizador 8h</v>
      </c>
      <c r="E20" s="30"/>
      <c r="F20" s="30"/>
      <c r="G20" s="30"/>
      <c r="H20" s="30"/>
      <c r="I20" s="30"/>
      <c r="J20" s="30"/>
      <c r="K20" s="30"/>
      <c r="L20" s="30"/>
    </row>
    <row r="21" customFormat="false" ht="14.25" hidden="false" customHeight="false" outlineLevel="0" collapsed="false">
      <c r="A21" s="33" t="n">
        <v>2</v>
      </c>
      <c r="B21" s="32" t="s">
        <v>90</v>
      </c>
      <c r="C21" s="32"/>
      <c r="D21" s="38" t="str">
        <f aca="false">RESUMO!C22</f>
        <v>5143-20</v>
      </c>
      <c r="E21" s="30"/>
      <c r="F21" s="30"/>
      <c r="G21" s="30"/>
      <c r="H21" s="30"/>
      <c r="I21" s="30"/>
      <c r="J21" s="30"/>
      <c r="K21" s="30"/>
      <c r="L21" s="30"/>
    </row>
    <row r="22" customFormat="false" ht="14.25" hidden="false" customHeight="false" outlineLevel="0" collapsed="false">
      <c r="A22" s="33" t="n">
        <v>3</v>
      </c>
      <c r="B22" s="32" t="s">
        <v>91</v>
      </c>
      <c r="C22" s="32"/>
      <c r="D22" s="166" t="n">
        <v>1765.86</v>
      </c>
      <c r="E22" s="48"/>
      <c r="F22" s="30"/>
      <c r="G22" s="30"/>
      <c r="H22" s="30"/>
      <c r="I22" s="30"/>
      <c r="J22" s="30"/>
      <c r="K22" s="30"/>
      <c r="L22" s="30"/>
    </row>
    <row r="23" customFormat="false" ht="14.25" hidden="false" customHeight="false" outlineLevel="0" collapsed="false">
      <c r="A23" s="33" t="n">
        <v>4</v>
      </c>
      <c r="B23" s="32" t="s">
        <v>93</v>
      </c>
      <c r="C23" s="32"/>
      <c r="D23" s="38" t="s">
        <v>269</v>
      </c>
      <c r="F23" s="30"/>
      <c r="G23" s="30"/>
      <c r="H23" s="30"/>
      <c r="I23" s="30"/>
      <c r="J23" s="30"/>
      <c r="K23" s="30"/>
      <c r="L23" s="30"/>
    </row>
    <row r="24" customFormat="false" ht="14.25" hidden="false" customHeight="false" outlineLevel="0" collapsed="false">
      <c r="A24" s="33" t="n">
        <v>5</v>
      </c>
      <c r="B24" s="32" t="s">
        <v>94</v>
      </c>
      <c r="C24" s="32"/>
      <c r="D24" s="173" t="n">
        <v>2026</v>
      </c>
      <c r="E24" s="30"/>
      <c r="F24" s="30"/>
      <c r="G24" s="30"/>
      <c r="H24" s="30"/>
      <c r="I24" s="30"/>
      <c r="J24" s="30"/>
      <c r="K24" s="30"/>
      <c r="L24" s="30"/>
    </row>
    <row r="25" customFormat="false" ht="14.25" hidden="false" customHeight="false" outlineLevel="0" collapsed="false">
      <c r="A25" s="31"/>
      <c r="B25" s="31"/>
      <c r="C25" s="31"/>
      <c r="D25" s="31"/>
      <c r="E25" s="30"/>
      <c r="F25" s="30"/>
      <c r="G25" s="30"/>
      <c r="H25" s="30"/>
      <c r="I25" s="30"/>
      <c r="J25" s="30"/>
      <c r="K25" s="30"/>
      <c r="L25" s="30"/>
    </row>
    <row r="26" customFormat="false" ht="14.25" hidden="false" customHeight="false" outlineLevel="0" collapsed="false">
      <c r="A26" s="45" t="n">
        <v>1</v>
      </c>
      <c r="B26" s="50" t="s">
        <v>95</v>
      </c>
      <c r="C26" s="45" t="s">
        <v>96</v>
      </c>
      <c r="D26" s="45" t="s">
        <v>97</v>
      </c>
      <c r="E26" s="51" t="s">
        <v>98</v>
      </c>
      <c r="F26" s="51"/>
      <c r="G26" s="30"/>
      <c r="H26" s="30"/>
      <c r="I26" s="30"/>
      <c r="J26" s="30"/>
      <c r="K26" s="30"/>
      <c r="L26" s="30"/>
    </row>
    <row r="27" customFormat="false" ht="14.25" hidden="false" customHeight="false" outlineLevel="0" collapsed="false">
      <c r="A27" s="52" t="s">
        <v>73</v>
      </c>
      <c r="B27" s="32" t="s">
        <v>99</v>
      </c>
      <c r="C27" s="53"/>
      <c r="D27" s="54" t="n">
        <f aca="false">D22</f>
        <v>1765.86</v>
      </c>
      <c r="E27" s="55" t="n">
        <v>1621</v>
      </c>
      <c r="F27" s="55"/>
      <c r="G27" s="30"/>
      <c r="H27" s="30"/>
      <c r="I27" s="30"/>
      <c r="J27" s="30"/>
      <c r="K27" s="30"/>
      <c r="L27" s="30"/>
    </row>
    <row r="28" customFormat="false" ht="14.25" hidden="false" customHeight="false" outlineLevel="0" collapsed="false">
      <c r="A28" s="52" t="s">
        <v>75</v>
      </c>
      <c r="B28" s="56" t="s">
        <v>100</v>
      </c>
      <c r="C28" s="57"/>
      <c r="D28" s="54" t="n">
        <f aca="false">C28*D27</f>
        <v>0</v>
      </c>
      <c r="E28" s="30" t="s">
        <v>101</v>
      </c>
      <c r="F28" s="30"/>
      <c r="G28" s="30"/>
      <c r="H28" s="30"/>
      <c r="I28" s="30"/>
      <c r="J28" s="30"/>
      <c r="K28" s="30"/>
      <c r="L28" s="30"/>
    </row>
    <row r="29" customFormat="false" ht="14.25" hidden="false" customHeight="false" outlineLevel="0" collapsed="false">
      <c r="A29" s="52" t="s">
        <v>78</v>
      </c>
      <c r="B29" s="56" t="s">
        <v>102</v>
      </c>
      <c r="C29" s="57" t="n">
        <v>0.4</v>
      </c>
      <c r="D29" s="54" t="n">
        <f aca="false">C29*E27</f>
        <v>648.4</v>
      </c>
      <c r="E29" s="30" t="s">
        <v>103</v>
      </c>
      <c r="F29" s="30"/>
      <c r="G29" s="30"/>
      <c r="H29" s="30"/>
      <c r="I29" s="30"/>
      <c r="J29" s="30"/>
      <c r="K29" s="30"/>
      <c r="L29" s="30"/>
    </row>
    <row r="30" customFormat="false" ht="14.25" hidden="false" customHeight="false" outlineLevel="0" collapsed="false">
      <c r="A30" s="52" t="s">
        <v>80</v>
      </c>
      <c r="B30" s="58" t="s">
        <v>104</v>
      </c>
      <c r="C30" s="59"/>
      <c r="D30" s="54" t="n">
        <f aca="false">IF(C30="",0,C30*15.2*((D27+D28)/220)*0.2)</f>
        <v>0</v>
      </c>
      <c r="E30" s="30" t="s">
        <v>105</v>
      </c>
      <c r="F30" s="30"/>
      <c r="G30" s="30"/>
      <c r="H30" s="30"/>
      <c r="I30" s="30"/>
      <c r="J30" s="30"/>
      <c r="K30" s="30"/>
      <c r="L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c r="J31" s="30"/>
      <c r="K31" s="30"/>
      <c r="L31" s="30"/>
    </row>
    <row r="32" customFormat="false" ht="14.25" hidden="false" customHeight="false" outlineLevel="0" collapsed="false">
      <c r="A32" s="52" t="s">
        <v>109</v>
      </c>
      <c r="B32" s="60" t="s">
        <v>261</v>
      </c>
      <c r="C32" s="57"/>
      <c r="D32" s="54" t="n">
        <v>0</v>
      </c>
      <c r="E32" s="30"/>
      <c r="F32" s="30"/>
      <c r="G32" s="30"/>
      <c r="H32" s="30"/>
      <c r="I32" s="30"/>
      <c r="J32" s="30"/>
      <c r="K32" s="30"/>
      <c r="L32" s="30"/>
    </row>
    <row r="33" customFormat="false" ht="14.25" hidden="false" customHeight="false" outlineLevel="0" collapsed="false">
      <c r="A33" s="50" t="s">
        <v>111</v>
      </c>
      <c r="B33" s="50"/>
      <c r="C33" s="50"/>
      <c r="D33" s="61" t="n">
        <f aca="false">TRUNC(SUM(D27:D32),2)</f>
        <v>2414.26</v>
      </c>
      <c r="E33" s="30"/>
      <c r="F33" s="62"/>
      <c r="G33" s="30"/>
      <c r="H33" s="30"/>
      <c r="I33" s="30"/>
      <c r="J33" s="30"/>
      <c r="K33" s="30"/>
      <c r="L33" s="30"/>
    </row>
    <row r="34" customFormat="false" ht="14.25" hidden="false" customHeight="false" outlineLevel="0" collapsed="false">
      <c r="A34" s="63" t="s">
        <v>112</v>
      </c>
      <c r="B34" s="63"/>
      <c r="C34" s="63"/>
      <c r="D34" s="63"/>
      <c r="E34" s="30"/>
      <c r="F34" s="30"/>
      <c r="G34" s="30"/>
      <c r="H34" s="30"/>
      <c r="I34" s="30"/>
      <c r="J34" s="30"/>
      <c r="K34" s="30"/>
      <c r="L34" s="30"/>
    </row>
    <row r="35" customFormat="false" ht="14.25" hidden="false" customHeight="false" outlineLevel="0" collapsed="false">
      <c r="A35" s="64"/>
      <c r="B35" s="64"/>
      <c r="C35" s="64"/>
      <c r="D35" s="65"/>
      <c r="E35" s="30"/>
      <c r="F35" s="30"/>
      <c r="G35" s="30"/>
      <c r="H35" s="30"/>
      <c r="I35" s="30"/>
      <c r="J35" s="30"/>
      <c r="K35" s="30"/>
      <c r="L35" s="30"/>
    </row>
    <row r="36" customFormat="false" ht="14.25" hidden="false" customHeight="false" outlineLevel="0" collapsed="false">
      <c r="A36" s="66" t="s">
        <v>113</v>
      </c>
      <c r="B36" s="66"/>
      <c r="C36" s="66"/>
      <c r="D36" s="66"/>
      <c r="E36" s="30"/>
      <c r="F36" s="30"/>
      <c r="G36" s="30"/>
      <c r="H36" s="30"/>
      <c r="I36" s="30"/>
      <c r="J36" s="30"/>
      <c r="K36" s="30"/>
      <c r="L36" s="30"/>
    </row>
    <row r="37" customFormat="false" ht="14.25" hidden="false" customHeight="false" outlineLevel="0" collapsed="false">
      <c r="A37" s="67"/>
      <c r="B37" s="67"/>
      <c r="C37" s="67"/>
      <c r="D37" s="67"/>
      <c r="E37" s="30"/>
      <c r="F37" s="30"/>
      <c r="G37" s="30"/>
      <c r="H37" s="30"/>
      <c r="I37" s="30"/>
      <c r="J37" s="30"/>
      <c r="K37" s="30"/>
      <c r="L37" s="30"/>
    </row>
    <row r="38" customFormat="false" ht="14.25" hidden="false" customHeight="false" outlineLevel="0" collapsed="false">
      <c r="A38" s="45" t="s">
        <v>114</v>
      </c>
      <c r="B38" s="50" t="s">
        <v>115</v>
      </c>
      <c r="C38" s="45" t="s">
        <v>96</v>
      </c>
      <c r="D38" s="45" t="s">
        <v>97</v>
      </c>
      <c r="E38" s="30"/>
      <c r="F38" s="30"/>
      <c r="G38" s="30"/>
      <c r="H38" s="30"/>
      <c r="I38" s="30"/>
      <c r="J38" s="30"/>
      <c r="K38" s="30"/>
      <c r="L38" s="30"/>
    </row>
    <row r="39" customFormat="false" ht="14.25" hidden="false" customHeight="false" outlineLevel="0" collapsed="false">
      <c r="A39" s="52" t="s">
        <v>73</v>
      </c>
      <c r="B39" s="32" t="s">
        <v>116</v>
      </c>
      <c r="C39" s="68" t="n">
        <f aca="false">1/12</f>
        <v>0.0833333333333333</v>
      </c>
      <c r="D39" s="69" t="n">
        <f aca="false">$D$33*C39</f>
        <v>201.188333333333</v>
      </c>
      <c r="E39" s="70" t="s">
        <v>117</v>
      </c>
      <c r="F39" s="30"/>
      <c r="G39" s="30"/>
      <c r="H39" s="30"/>
      <c r="I39" s="30"/>
      <c r="J39" s="30"/>
      <c r="K39" s="30"/>
      <c r="L39" s="30"/>
    </row>
    <row r="40" customFormat="false" ht="14.25" hidden="false" customHeight="false" outlineLevel="0" collapsed="false">
      <c r="A40" s="52" t="s">
        <v>75</v>
      </c>
      <c r="B40" s="32" t="s">
        <v>118</v>
      </c>
      <c r="C40" s="71" t="n">
        <f aca="false">(5/55)/3</f>
        <v>0.0303030303030303</v>
      </c>
      <c r="D40" s="69" t="n">
        <f aca="false">$D$33*C40</f>
        <v>73.159393939394</v>
      </c>
      <c r="E40" s="30"/>
      <c r="F40" s="70"/>
      <c r="G40" s="72"/>
      <c r="H40" s="30"/>
      <c r="I40" s="30"/>
      <c r="J40" s="30"/>
      <c r="K40" s="73"/>
      <c r="L40" s="30"/>
    </row>
    <row r="41" customFormat="false" ht="14.25" hidden="false" customHeight="false" outlineLevel="0" collapsed="false">
      <c r="A41" s="74" t="s">
        <v>119</v>
      </c>
      <c r="B41" s="74"/>
      <c r="C41" s="75"/>
      <c r="D41" s="76" t="n">
        <f aca="false">SUM(D39:D40)</f>
        <v>274.347727272727</v>
      </c>
      <c r="E41" s="30"/>
      <c r="F41" s="70"/>
      <c r="G41" s="30"/>
      <c r="H41" s="30"/>
      <c r="I41" s="30"/>
      <c r="J41" s="30"/>
      <c r="K41" s="77"/>
      <c r="L41" s="30"/>
    </row>
    <row r="42" customFormat="false" ht="14.25" hidden="false" customHeight="false" outlineLevel="0" collapsed="false">
      <c r="A42" s="52" t="s">
        <v>78</v>
      </c>
      <c r="B42" s="56" t="s">
        <v>120</v>
      </c>
      <c r="C42" s="68" t="n">
        <f aca="false">C58</f>
        <v>0.408</v>
      </c>
      <c r="D42" s="78" t="n">
        <f aca="false">D41*C42</f>
        <v>111.933872727273</v>
      </c>
      <c r="E42" s="79" t="s">
        <v>121</v>
      </c>
      <c r="F42" s="70"/>
      <c r="G42" s="80"/>
      <c r="H42" s="30"/>
      <c r="I42" s="30"/>
      <c r="J42" s="30"/>
      <c r="K42" s="70"/>
      <c r="L42" s="30"/>
    </row>
    <row r="43" customFormat="false" ht="14.25" hidden="false" customHeight="false" outlineLevel="0" collapsed="false">
      <c r="A43" s="50" t="s">
        <v>47</v>
      </c>
      <c r="B43" s="50"/>
      <c r="C43" s="50"/>
      <c r="D43" s="81" t="n">
        <f aca="false">TRUNC(SUM(D41:D42),2)</f>
        <v>386.28</v>
      </c>
      <c r="E43" s="30"/>
      <c r="F43" s="30"/>
      <c r="G43" s="30"/>
      <c r="H43" s="30"/>
      <c r="I43" s="30"/>
      <c r="J43" s="30"/>
      <c r="K43" s="30"/>
      <c r="L43" s="30"/>
    </row>
    <row r="44" customFormat="false" ht="16.85" hidden="false" customHeight="true" outlineLevel="0" collapsed="false">
      <c r="A44" s="82" t="s">
        <v>122</v>
      </c>
      <c r="B44" s="82"/>
      <c r="C44" s="82"/>
      <c r="D44" s="82"/>
      <c r="E44" s="30"/>
      <c r="F44" s="30"/>
      <c r="G44" s="30"/>
      <c r="H44" s="30"/>
      <c r="I44" s="30"/>
      <c r="J44" s="30"/>
      <c r="K44" s="30"/>
      <c r="L44" s="30"/>
    </row>
    <row r="45" customFormat="false" ht="14.25" hidden="false" customHeight="true" outlineLevel="0" collapsed="false">
      <c r="A45" s="83" t="s">
        <v>123</v>
      </c>
      <c r="B45" s="83"/>
      <c r="C45" s="83"/>
      <c r="D45" s="83"/>
      <c r="E45" s="30"/>
      <c r="F45" s="30"/>
      <c r="G45" s="30"/>
      <c r="H45" s="30"/>
      <c r="I45" s="30"/>
      <c r="J45" s="30"/>
      <c r="K45" s="30"/>
      <c r="L45" s="30"/>
    </row>
    <row r="46" customFormat="false" ht="24.65" hidden="false" customHeight="true" outlineLevel="0" collapsed="false">
      <c r="A46" s="83" t="s">
        <v>124</v>
      </c>
      <c r="B46" s="83"/>
      <c r="C46" s="83"/>
      <c r="D46" s="83"/>
      <c r="E46" s="30"/>
      <c r="F46" s="30"/>
      <c r="G46" s="30"/>
      <c r="H46" s="30"/>
      <c r="I46" s="30"/>
      <c r="J46" s="30"/>
      <c r="K46" s="30"/>
      <c r="L46" s="30"/>
    </row>
    <row r="47" customFormat="false" ht="14.25" hidden="false" customHeight="false" outlineLevel="0" collapsed="false">
      <c r="A47" s="84"/>
      <c r="B47" s="84"/>
      <c r="C47" s="84"/>
      <c r="D47" s="84"/>
      <c r="E47" s="30"/>
      <c r="F47" s="30"/>
      <c r="G47" s="30"/>
      <c r="H47" s="30"/>
      <c r="I47" s="30"/>
      <c r="J47" s="30"/>
      <c r="K47" s="30"/>
      <c r="L47" s="30"/>
    </row>
    <row r="48" customFormat="false" ht="24.05" hidden="false" customHeight="false" outlineLevel="0" collapsed="false">
      <c r="A48" s="85" t="s">
        <v>125</v>
      </c>
      <c r="B48" s="174" t="s">
        <v>126</v>
      </c>
      <c r="C48" s="87" t="s">
        <v>96</v>
      </c>
      <c r="D48" s="87" t="s">
        <v>97</v>
      </c>
      <c r="E48" s="30"/>
      <c r="F48" s="30"/>
      <c r="G48" s="30"/>
      <c r="H48" s="30"/>
      <c r="I48" s="30"/>
      <c r="J48" s="30"/>
      <c r="K48" s="30"/>
      <c r="L48" s="30"/>
    </row>
    <row r="49" customFormat="false" ht="14.25" hidden="false" customHeight="false" outlineLevel="0" collapsed="false">
      <c r="A49" s="52" t="s">
        <v>73</v>
      </c>
      <c r="B49" s="32" t="s">
        <v>127</v>
      </c>
      <c r="C49" s="57" t="n">
        <v>0.2</v>
      </c>
      <c r="D49" s="54" t="n">
        <f aca="false">$D$33*C49</f>
        <v>482.852</v>
      </c>
      <c r="E49" s="30"/>
      <c r="F49" s="30"/>
      <c r="G49" s="30"/>
      <c r="H49" s="30"/>
      <c r="I49" s="30"/>
      <c r="J49" s="30"/>
      <c r="K49" s="30"/>
      <c r="L49" s="30"/>
    </row>
    <row r="50" customFormat="false" ht="14.25" hidden="false" customHeight="false" outlineLevel="0" collapsed="false">
      <c r="A50" s="52" t="s">
        <v>75</v>
      </c>
      <c r="B50" s="32" t="s">
        <v>128</v>
      </c>
      <c r="C50" s="57" t="n">
        <v>0.025</v>
      </c>
      <c r="D50" s="54" t="n">
        <f aca="false">$D$33*C50</f>
        <v>60.3565</v>
      </c>
      <c r="E50" s="30"/>
      <c r="F50" s="30"/>
      <c r="G50" s="30"/>
      <c r="H50" s="30"/>
      <c r="I50" s="30"/>
      <c r="J50" s="30"/>
      <c r="K50" s="30"/>
      <c r="L50" s="30"/>
    </row>
    <row r="51" customFormat="false" ht="14.25" hidden="false" customHeight="false" outlineLevel="0" collapsed="false">
      <c r="A51" s="52" t="s">
        <v>78</v>
      </c>
      <c r="B51" s="32" t="s">
        <v>129</v>
      </c>
      <c r="C51" s="57" t="n">
        <v>0.06</v>
      </c>
      <c r="D51" s="54" t="n">
        <f aca="false">$D$33*C51</f>
        <v>144.8556</v>
      </c>
      <c r="E51" s="30"/>
      <c r="F51" s="30"/>
      <c r="G51" s="30"/>
      <c r="H51" s="30"/>
      <c r="I51" s="30"/>
      <c r="J51" s="30"/>
      <c r="K51" s="30"/>
      <c r="L51" s="30"/>
    </row>
    <row r="52" customFormat="false" ht="14.25" hidden="false" customHeight="false" outlineLevel="0" collapsed="false">
      <c r="A52" s="52" t="s">
        <v>80</v>
      </c>
      <c r="B52" s="32" t="s">
        <v>130</v>
      </c>
      <c r="C52" s="57" t="n">
        <v>0.015</v>
      </c>
      <c r="D52" s="54" t="n">
        <f aca="false">$D$33*C52</f>
        <v>36.2139</v>
      </c>
      <c r="E52" s="30"/>
      <c r="F52" s="30"/>
      <c r="G52" s="30"/>
      <c r="H52" s="30"/>
      <c r="I52" s="30"/>
      <c r="J52" s="30"/>
      <c r="K52" s="30"/>
      <c r="L52" s="30"/>
    </row>
    <row r="53" customFormat="false" ht="14.25" hidden="false" customHeight="false" outlineLevel="0" collapsed="false">
      <c r="A53" s="52" t="s">
        <v>106</v>
      </c>
      <c r="B53" s="32" t="s">
        <v>131</v>
      </c>
      <c r="C53" s="57" t="n">
        <v>0.01</v>
      </c>
      <c r="D53" s="54" t="n">
        <f aca="false">$D$33*C53</f>
        <v>24.1426</v>
      </c>
      <c r="E53" s="30"/>
      <c r="F53" s="30"/>
      <c r="G53" s="30"/>
      <c r="H53" s="30"/>
      <c r="I53" s="30"/>
      <c r="J53" s="30"/>
      <c r="K53" s="30"/>
      <c r="L53" s="30"/>
    </row>
    <row r="54" customFormat="false" ht="14.25" hidden="false" customHeight="false" outlineLevel="0" collapsed="false">
      <c r="A54" s="52" t="s">
        <v>109</v>
      </c>
      <c r="B54" s="32" t="s">
        <v>132</v>
      </c>
      <c r="C54" s="57" t="n">
        <v>0.006</v>
      </c>
      <c r="D54" s="54" t="n">
        <f aca="false">$D$33*C54</f>
        <v>14.48556</v>
      </c>
      <c r="E54" s="30"/>
      <c r="F54" s="30"/>
      <c r="G54" s="30"/>
      <c r="H54" s="30"/>
      <c r="I54" s="30"/>
      <c r="J54" s="30"/>
      <c r="K54" s="30"/>
      <c r="L54" s="30"/>
    </row>
    <row r="55" customFormat="false" ht="14.25" hidden="false" customHeight="false" outlineLevel="0" collapsed="false">
      <c r="A55" s="52" t="s">
        <v>133</v>
      </c>
      <c r="B55" s="32" t="s">
        <v>134</v>
      </c>
      <c r="C55" s="57" t="n">
        <v>0.002</v>
      </c>
      <c r="D55" s="54" t="n">
        <f aca="false">$D$33*C55</f>
        <v>4.82852</v>
      </c>
      <c r="E55" s="30"/>
      <c r="F55" s="30"/>
      <c r="G55" s="30"/>
      <c r="H55" s="30"/>
      <c r="I55" s="30"/>
      <c r="J55" s="30"/>
      <c r="K55" s="30"/>
      <c r="L55" s="30"/>
    </row>
    <row r="56" customFormat="false" ht="14.25" hidden="false" customHeight="false" outlineLevel="0" collapsed="false">
      <c r="A56" s="52" t="s">
        <v>135</v>
      </c>
      <c r="B56" s="32" t="s">
        <v>136</v>
      </c>
      <c r="C56" s="57" t="n">
        <v>0.08</v>
      </c>
      <c r="D56" s="54" t="n">
        <f aca="false">$D$33*C56</f>
        <v>193.1408</v>
      </c>
      <c r="E56" s="30"/>
      <c r="F56" s="30"/>
      <c r="G56" s="30"/>
      <c r="H56" s="30"/>
      <c r="I56" s="30"/>
      <c r="J56" s="30"/>
      <c r="K56" s="30"/>
      <c r="L56" s="30"/>
    </row>
    <row r="57" customFormat="false" ht="14.25" hidden="false" customHeight="false" outlineLevel="0" collapsed="false">
      <c r="A57" s="52" t="s">
        <v>137</v>
      </c>
      <c r="B57" s="88" t="s">
        <v>138</v>
      </c>
      <c r="C57" s="89" t="n">
        <v>0.01</v>
      </c>
      <c r="D57" s="90" t="n">
        <f aca="false">$D$33*C57</f>
        <v>24.1426</v>
      </c>
      <c r="E57" s="30"/>
      <c r="F57" s="30"/>
      <c r="G57" s="30"/>
      <c r="H57" s="30"/>
      <c r="I57" s="30"/>
      <c r="J57" s="30"/>
      <c r="K57" s="30"/>
      <c r="L57" s="30"/>
    </row>
    <row r="58" customFormat="false" ht="14.25" hidden="false" customHeight="false" outlineLevel="0" collapsed="false">
      <c r="A58" s="50" t="s">
        <v>47</v>
      </c>
      <c r="B58" s="50"/>
      <c r="C58" s="91" t="n">
        <f aca="false">SUM(C49:C57)</f>
        <v>0.408</v>
      </c>
      <c r="D58" s="61" t="n">
        <f aca="false">TRUNC(SUM(D49:D57),2)</f>
        <v>985.01</v>
      </c>
      <c r="E58" s="30"/>
      <c r="F58" s="30"/>
      <c r="G58" s="30"/>
      <c r="H58" s="30"/>
      <c r="I58" s="30"/>
      <c r="J58" s="30"/>
      <c r="K58" s="30"/>
      <c r="L58" s="30"/>
    </row>
    <row r="59" customFormat="false" ht="14.25" hidden="false" customHeight="false" outlineLevel="0" collapsed="false">
      <c r="A59" s="63" t="s">
        <v>139</v>
      </c>
      <c r="B59" s="63"/>
      <c r="C59" s="63"/>
      <c r="D59" s="63"/>
      <c r="E59" s="30"/>
      <c r="F59" s="30"/>
      <c r="G59" s="30"/>
      <c r="H59" s="30"/>
      <c r="I59" s="30"/>
      <c r="J59" s="30"/>
      <c r="K59" s="30"/>
      <c r="L59" s="30"/>
    </row>
    <row r="60" customFormat="false" ht="14.25" hidden="false" customHeight="false" outlineLevel="0" collapsed="false">
      <c r="A60" s="63" t="s">
        <v>140</v>
      </c>
      <c r="B60" s="63"/>
      <c r="C60" s="63"/>
      <c r="D60" s="63"/>
      <c r="E60" s="30"/>
      <c r="F60" s="30"/>
      <c r="G60" s="30"/>
      <c r="H60" s="30"/>
      <c r="I60" s="30"/>
      <c r="J60" s="30"/>
      <c r="K60" s="30"/>
      <c r="L60" s="30"/>
    </row>
    <row r="61" customFormat="false" ht="14.25" hidden="false" customHeight="false" outlineLevel="0" collapsed="false">
      <c r="A61" s="63" t="s">
        <v>141</v>
      </c>
      <c r="B61" s="63"/>
      <c r="C61" s="63"/>
      <c r="D61" s="63"/>
      <c r="E61" s="30"/>
      <c r="F61" s="30"/>
      <c r="G61" s="30"/>
      <c r="H61" s="30"/>
      <c r="I61" s="30"/>
      <c r="J61" s="30"/>
      <c r="K61" s="30"/>
      <c r="L61" s="30"/>
    </row>
    <row r="62" customFormat="false" ht="14.25" hidden="false" customHeight="false" outlineLevel="0" collapsed="false">
      <c r="A62" s="84"/>
      <c r="B62" s="84"/>
      <c r="C62" s="84"/>
      <c r="D62" s="84"/>
      <c r="E62" s="30"/>
      <c r="F62" s="30"/>
      <c r="G62" s="30"/>
      <c r="H62" s="30"/>
      <c r="I62" s="30"/>
      <c r="J62" s="30"/>
      <c r="K62" s="30"/>
      <c r="L62" s="30"/>
    </row>
    <row r="63" customFormat="false" ht="14.25" hidden="false" customHeight="false" outlineLevel="0" collapsed="false">
      <c r="A63" s="92" t="s">
        <v>142</v>
      </c>
      <c r="B63" s="50" t="s">
        <v>143</v>
      </c>
      <c r="C63" s="91" t="s">
        <v>144</v>
      </c>
      <c r="D63" s="45" t="s">
        <v>97</v>
      </c>
      <c r="E63" s="30"/>
      <c r="F63" s="30"/>
      <c r="G63" s="30"/>
      <c r="H63" s="30"/>
      <c r="I63" s="30"/>
      <c r="J63" s="30"/>
      <c r="K63" s="30"/>
      <c r="L63" s="30"/>
    </row>
    <row r="64" customFormat="false" ht="14.25" hidden="false" customHeight="false" outlineLevel="0" collapsed="false">
      <c r="A64" s="52" t="s">
        <v>73</v>
      </c>
      <c r="B64" s="53" t="s">
        <v>145</v>
      </c>
      <c r="C64" s="93" t="n">
        <v>6.5</v>
      </c>
      <c r="D64" s="54" t="n">
        <f aca="false">IF((C64*2*23)-(0.06*D27)&lt;0,0,(C64*2*23)-(0.06*D27))</f>
        <v>193.0484</v>
      </c>
      <c r="E64" s="30" t="s">
        <v>146</v>
      </c>
      <c r="F64" s="30"/>
      <c r="G64" s="30"/>
      <c r="H64" s="30"/>
      <c r="I64" s="30"/>
      <c r="J64" s="30"/>
      <c r="K64" s="30"/>
      <c r="L64" s="30"/>
    </row>
    <row r="65" customFormat="false" ht="14.25" hidden="false" customHeight="false" outlineLevel="0" collapsed="false">
      <c r="A65" s="52" t="s">
        <v>75</v>
      </c>
      <c r="B65" s="175" t="s">
        <v>147</v>
      </c>
      <c r="C65" s="93" t="n">
        <v>27.15</v>
      </c>
      <c r="D65" s="54" t="n">
        <f aca="false">C65*23*(100%-19%)</f>
        <v>505.8045</v>
      </c>
      <c r="E65" s="30" t="s">
        <v>148</v>
      </c>
      <c r="F65" s="30"/>
      <c r="G65" s="30"/>
      <c r="H65" s="30"/>
      <c r="I65" s="30"/>
      <c r="J65" s="30"/>
      <c r="K65" s="30"/>
      <c r="L65" s="30"/>
    </row>
    <row r="66" customFormat="false" ht="14.25" hidden="false" customHeight="false" outlineLevel="0" collapsed="false">
      <c r="A66" s="95" t="s">
        <v>80</v>
      </c>
      <c r="B66" s="175" t="s">
        <v>149</v>
      </c>
      <c r="C66" s="33"/>
      <c r="D66" s="54" t="n">
        <v>25.52</v>
      </c>
      <c r="E66" s="30"/>
      <c r="F66" s="30"/>
      <c r="G66" s="30"/>
      <c r="H66" s="30"/>
      <c r="I66" s="30"/>
      <c r="J66" s="30"/>
      <c r="K66" s="30"/>
      <c r="L66" s="30"/>
    </row>
    <row r="67" customFormat="false" ht="14.25" hidden="false" customHeight="false" outlineLevel="0" collapsed="false">
      <c r="A67" s="50" t="s">
        <v>47</v>
      </c>
      <c r="B67" s="50"/>
      <c r="C67" s="50"/>
      <c r="D67" s="61" t="n">
        <f aca="false">TRUNC(SUM(D64:D66),2)</f>
        <v>724.37</v>
      </c>
      <c r="E67" s="30"/>
      <c r="F67" s="30"/>
      <c r="G67" s="30"/>
      <c r="H67" s="30"/>
      <c r="I67" s="30"/>
      <c r="J67" s="30"/>
      <c r="K67" s="30"/>
      <c r="L67" s="30"/>
    </row>
    <row r="68" customFormat="false" ht="14.25" hidden="false" customHeight="false" outlineLevel="0" collapsed="false">
      <c r="A68" s="63" t="s">
        <v>150</v>
      </c>
      <c r="B68" s="63"/>
      <c r="C68" s="63"/>
      <c r="D68" s="63"/>
      <c r="E68" s="30"/>
      <c r="F68" s="30"/>
      <c r="G68" s="30"/>
      <c r="H68" s="30"/>
      <c r="I68" s="30"/>
      <c r="J68" s="30"/>
      <c r="K68" s="30"/>
      <c r="L68" s="30"/>
    </row>
    <row r="69" customFormat="false" ht="16.85" hidden="false" customHeight="true" outlineLevel="0" collapsed="false">
      <c r="A69" s="82" t="s">
        <v>151</v>
      </c>
      <c r="B69" s="82"/>
      <c r="C69" s="82"/>
      <c r="D69" s="82"/>
      <c r="E69" s="30"/>
      <c r="F69" s="30"/>
      <c r="G69" s="30"/>
      <c r="H69" s="30"/>
      <c r="I69" s="30"/>
      <c r="J69" s="30"/>
      <c r="K69" s="30"/>
      <c r="L69" s="30"/>
    </row>
    <row r="70" customFormat="false" ht="14.25" hidden="false" customHeight="false" outlineLevel="0" collapsed="false">
      <c r="A70" s="96"/>
      <c r="B70" s="96"/>
      <c r="C70" s="96"/>
      <c r="D70" s="96"/>
      <c r="E70" s="30"/>
      <c r="F70" s="30"/>
      <c r="G70" s="30"/>
      <c r="H70" s="30"/>
      <c r="I70" s="30"/>
      <c r="J70" s="30"/>
      <c r="K70" s="30"/>
      <c r="L70" s="30"/>
    </row>
    <row r="71" customFormat="false" ht="14.25" hidden="false" customHeight="false" outlineLevel="0" collapsed="false">
      <c r="A71" s="92" t="s">
        <v>152</v>
      </c>
      <c r="B71" s="176" t="s">
        <v>153</v>
      </c>
      <c r="C71" s="91" t="s">
        <v>154</v>
      </c>
      <c r="D71" s="45" t="s">
        <v>97</v>
      </c>
      <c r="E71" s="30"/>
      <c r="F71" s="30"/>
      <c r="G71" s="30"/>
      <c r="H71" s="30"/>
      <c r="I71" s="30"/>
      <c r="J71" s="30"/>
      <c r="K71" s="30"/>
      <c r="L71" s="30"/>
    </row>
    <row r="72" customFormat="false" ht="14.25" hidden="false" customHeight="false" outlineLevel="0" collapsed="false">
      <c r="A72" s="52" t="s">
        <v>73</v>
      </c>
      <c r="B72" s="53" t="s">
        <v>155</v>
      </c>
      <c r="C72" s="156" t="s">
        <v>156</v>
      </c>
      <c r="D72" s="54" t="n">
        <f aca="false">IF(C72="SIM",(0.5*26*(D27+D28+D30+D31)/220)*1.5,0)</f>
        <v>0</v>
      </c>
      <c r="E72" s="97" t="s">
        <v>157</v>
      </c>
      <c r="F72" s="30"/>
      <c r="G72" s="30"/>
      <c r="H72" s="30"/>
      <c r="I72" s="30"/>
      <c r="J72" s="30"/>
      <c r="K72" s="30"/>
      <c r="L72" s="30"/>
    </row>
    <row r="73" customFormat="false" ht="14.25" hidden="false" customHeight="false" outlineLevel="0" collapsed="false">
      <c r="A73" s="98"/>
      <c r="B73" s="98"/>
      <c r="C73" s="98"/>
      <c r="D73" s="98"/>
      <c r="E73" s="30"/>
      <c r="F73" s="30"/>
      <c r="G73" s="30"/>
      <c r="H73" s="30"/>
      <c r="I73" s="30"/>
      <c r="J73" s="30"/>
      <c r="K73" s="30"/>
      <c r="L73" s="30"/>
    </row>
    <row r="74" customFormat="false" ht="14.25" hidden="false" customHeight="false" outlineLevel="0" collapsed="false">
      <c r="A74" s="66" t="s">
        <v>158</v>
      </c>
      <c r="B74" s="66"/>
      <c r="C74" s="66"/>
      <c r="D74" s="66"/>
      <c r="E74" s="30"/>
      <c r="F74" s="30"/>
      <c r="G74" s="30"/>
      <c r="H74" s="30"/>
      <c r="I74" s="30"/>
      <c r="J74" s="30"/>
      <c r="K74" s="30"/>
      <c r="L74" s="30"/>
    </row>
    <row r="75" customFormat="false" ht="14.25" hidden="false" customHeight="false" outlineLevel="0" collapsed="false">
      <c r="A75" s="45" t="n">
        <v>2</v>
      </c>
      <c r="B75" s="50" t="s">
        <v>159</v>
      </c>
      <c r="C75" s="50"/>
      <c r="D75" s="45" t="s">
        <v>97</v>
      </c>
      <c r="E75" s="30"/>
      <c r="F75" s="30"/>
      <c r="G75" s="30"/>
      <c r="H75" s="30"/>
      <c r="I75" s="30"/>
      <c r="J75" s="30"/>
      <c r="K75" s="30"/>
      <c r="L75" s="30"/>
    </row>
    <row r="76" customFormat="false" ht="14.25" hidden="false" customHeight="false" outlineLevel="0" collapsed="false">
      <c r="A76" s="52" t="s">
        <v>114</v>
      </c>
      <c r="B76" s="32" t="s">
        <v>115</v>
      </c>
      <c r="C76" s="32"/>
      <c r="D76" s="54" t="n">
        <f aca="false">D43</f>
        <v>386.28</v>
      </c>
      <c r="E76" s="30"/>
      <c r="F76" s="30"/>
      <c r="G76" s="30"/>
      <c r="H76" s="30"/>
      <c r="I76" s="30"/>
      <c r="J76" s="30"/>
      <c r="K76" s="30"/>
      <c r="L76" s="30"/>
    </row>
    <row r="77" customFormat="false" ht="14.25" hidden="false" customHeight="false" outlineLevel="0" collapsed="false">
      <c r="A77" s="52" t="s">
        <v>125</v>
      </c>
      <c r="B77" s="32" t="s">
        <v>160</v>
      </c>
      <c r="C77" s="32"/>
      <c r="D77" s="54" t="n">
        <f aca="false">D58</f>
        <v>985.01</v>
      </c>
      <c r="E77" s="30"/>
      <c r="F77" s="30"/>
      <c r="G77" s="30"/>
      <c r="H77" s="30"/>
      <c r="I77" s="30"/>
      <c r="J77" s="30"/>
      <c r="K77" s="30"/>
      <c r="L77" s="30"/>
    </row>
    <row r="78" customFormat="false" ht="14.25" hidden="false" customHeight="false" outlineLevel="0" collapsed="false">
      <c r="A78" s="52" t="s">
        <v>142</v>
      </c>
      <c r="B78" s="32" t="s">
        <v>143</v>
      </c>
      <c r="C78" s="32"/>
      <c r="D78" s="54" t="n">
        <f aca="false">D67</f>
        <v>724.37</v>
      </c>
      <c r="E78" s="30"/>
      <c r="F78" s="30"/>
      <c r="G78" s="30"/>
      <c r="H78" s="30"/>
      <c r="I78" s="30"/>
      <c r="J78" s="30"/>
      <c r="K78" s="30"/>
      <c r="L78" s="30"/>
    </row>
    <row r="79" customFormat="false" ht="14.25" hidden="false" customHeight="false" outlineLevel="0" collapsed="false">
      <c r="A79" s="52" t="s">
        <v>152</v>
      </c>
      <c r="B79" s="32" t="s">
        <v>153</v>
      </c>
      <c r="C79" s="32"/>
      <c r="D79" s="54" t="n">
        <f aca="false">D72</f>
        <v>0</v>
      </c>
      <c r="E79" s="30"/>
      <c r="F79" s="30"/>
      <c r="G79" s="30"/>
      <c r="H79" s="30"/>
      <c r="I79" s="30"/>
      <c r="J79" s="30"/>
      <c r="K79" s="30"/>
      <c r="L79" s="30"/>
    </row>
    <row r="80" customFormat="false" ht="14.25" hidden="false" customHeight="false" outlineLevel="0" collapsed="false">
      <c r="A80" s="50" t="s">
        <v>161</v>
      </c>
      <c r="B80" s="50"/>
      <c r="C80" s="50"/>
      <c r="D80" s="61" t="n">
        <f aca="false">TRUNC(SUM(D76:D79),2)</f>
        <v>2095.66</v>
      </c>
      <c r="E80" s="30"/>
      <c r="F80" s="30"/>
      <c r="G80" s="30"/>
      <c r="H80" s="30"/>
      <c r="I80" s="30"/>
      <c r="J80" s="30"/>
      <c r="K80" s="30"/>
      <c r="L80" s="30"/>
    </row>
    <row r="81" customFormat="false" ht="14.25" hidden="false" customHeight="false" outlineLevel="0" collapsed="false">
      <c r="A81" s="99"/>
      <c r="B81" s="99"/>
      <c r="C81" s="99"/>
      <c r="D81" s="99"/>
      <c r="E81" s="30"/>
      <c r="F81" s="30"/>
      <c r="G81" s="30"/>
      <c r="H81" s="30"/>
      <c r="I81" s="30"/>
      <c r="J81" s="30"/>
      <c r="K81" s="30"/>
      <c r="L81" s="30"/>
    </row>
    <row r="82" customFormat="false" ht="14.25" hidden="false" customHeight="false" outlineLevel="0" collapsed="false">
      <c r="A82" s="45" t="n">
        <v>3</v>
      </c>
      <c r="B82" s="50" t="s">
        <v>162</v>
      </c>
      <c r="C82" s="45" t="s">
        <v>96</v>
      </c>
      <c r="D82" s="45" t="s">
        <v>97</v>
      </c>
      <c r="E82" s="30"/>
      <c r="F82" s="30"/>
      <c r="G82" s="30"/>
      <c r="H82" s="30"/>
      <c r="I82" s="30"/>
      <c r="J82" s="30"/>
      <c r="K82" s="30"/>
      <c r="L82" s="30"/>
    </row>
    <row r="83" customFormat="false" ht="14.25" hidden="false" customHeight="false" outlineLevel="0" collapsed="false">
      <c r="A83" s="52" t="s">
        <v>73</v>
      </c>
      <c r="B83" s="32" t="s">
        <v>163</v>
      </c>
      <c r="C83" s="57" t="n">
        <f aca="false">((1+12.1%+8.33%)/12)*5%</f>
        <v>0.00501791666666667</v>
      </c>
      <c r="D83" s="54" t="n">
        <f aca="false">$D$33*C83</f>
        <v>12.1145554916667</v>
      </c>
      <c r="E83" s="30" t="s">
        <v>164</v>
      </c>
      <c r="F83" s="30"/>
      <c r="G83" s="30"/>
      <c r="H83" s="30"/>
      <c r="I83" s="30"/>
      <c r="J83" s="30"/>
      <c r="K83" s="30"/>
      <c r="L83" s="30"/>
    </row>
    <row r="84" customFormat="false" ht="14.25" hidden="false" customHeight="false" outlineLevel="0" collapsed="false">
      <c r="A84" s="52" t="s">
        <v>75</v>
      </c>
      <c r="B84" s="32" t="s">
        <v>165</v>
      </c>
      <c r="C84" s="57" t="n">
        <f aca="false">8%*C83</f>
        <v>0.000401433333333333</v>
      </c>
      <c r="D84" s="54" t="n">
        <f aca="false">$D$33*C84</f>
        <v>0.969164439333334</v>
      </c>
      <c r="E84" s="30" t="s">
        <v>166</v>
      </c>
      <c r="F84" s="30"/>
      <c r="G84" s="30"/>
      <c r="H84" s="30"/>
      <c r="I84" s="30"/>
      <c r="J84" s="30"/>
      <c r="K84" s="30"/>
      <c r="L84" s="30"/>
    </row>
    <row r="85" customFormat="false" ht="14.25" hidden="false" customHeight="false" outlineLevel="0" collapsed="false">
      <c r="A85" s="52" t="s">
        <v>78</v>
      </c>
      <c r="B85" s="32" t="s">
        <v>167</v>
      </c>
      <c r="C85" s="100" t="n">
        <f aca="false">40%*C84</f>
        <v>0.000160573333333333</v>
      </c>
      <c r="D85" s="54" t="n">
        <f aca="false">$D$33*C85</f>
        <v>0.387665775733333</v>
      </c>
      <c r="E85" s="30" t="s">
        <v>168</v>
      </c>
      <c r="F85" s="79"/>
      <c r="G85" s="30"/>
      <c r="H85" s="30"/>
      <c r="I85" s="30"/>
      <c r="J85" s="30"/>
      <c r="K85" s="30"/>
      <c r="L85" s="30"/>
    </row>
    <row r="86" customFormat="false" ht="14.25" hidden="false" customHeight="false" outlineLevel="0" collapsed="false">
      <c r="A86" s="52" t="s">
        <v>80</v>
      </c>
      <c r="B86" s="32" t="s">
        <v>169</v>
      </c>
      <c r="C86" s="57" t="n">
        <f aca="false">(7/360)</f>
        <v>0.0194444444444444</v>
      </c>
      <c r="D86" s="54" t="n">
        <f aca="false">$D$33*C86</f>
        <v>46.9439444444445</v>
      </c>
      <c r="E86" s="30" t="s">
        <v>170</v>
      </c>
      <c r="F86" s="30"/>
      <c r="G86" s="30"/>
      <c r="H86" s="30"/>
      <c r="I86" s="30"/>
      <c r="J86" s="30"/>
      <c r="K86" s="30"/>
      <c r="L86" s="30"/>
    </row>
    <row r="87" customFormat="false" ht="14.25" hidden="false" customHeight="false" outlineLevel="0" collapsed="false">
      <c r="A87" s="52" t="s">
        <v>106</v>
      </c>
      <c r="B87" s="101" t="s">
        <v>171</v>
      </c>
      <c r="C87" s="57" t="n">
        <f aca="false">C86*C58</f>
        <v>0.00793333333333334</v>
      </c>
      <c r="D87" s="54" t="n">
        <f aca="false">$D$33*C87</f>
        <v>19.1531293333333</v>
      </c>
      <c r="E87" s="30" t="s">
        <v>172</v>
      </c>
      <c r="F87" s="102"/>
      <c r="G87" s="30"/>
      <c r="H87" s="30"/>
      <c r="I87" s="30"/>
      <c r="J87" s="30"/>
      <c r="K87" s="30"/>
      <c r="L87" s="30"/>
    </row>
    <row r="88" customFormat="false" ht="14.25" hidden="false" customHeight="false" outlineLevel="0" collapsed="false">
      <c r="A88" s="52" t="s">
        <v>109</v>
      </c>
      <c r="B88" s="60" t="s">
        <v>173</v>
      </c>
      <c r="C88" s="57" t="n">
        <f aca="false">4%-C85</f>
        <v>0.0398394266666667</v>
      </c>
      <c r="D88" s="54" t="n">
        <f aca="false">$D$33*C88</f>
        <v>96.1827342242667</v>
      </c>
      <c r="E88" s="30" t="s">
        <v>174</v>
      </c>
      <c r="F88" s="79"/>
      <c r="G88" s="30"/>
      <c r="H88" s="30"/>
      <c r="I88" s="30"/>
      <c r="J88" s="30"/>
      <c r="K88" s="30"/>
      <c r="L88" s="30"/>
    </row>
    <row r="89" customFormat="false" ht="14.25" hidden="false" customHeight="false" outlineLevel="0" collapsed="false">
      <c r="A89" s="50" t="s">
        <v>47</v>
      </c>
      <c r="B89" s="50"/>
      <c r="C89" s="50"/>
      <c r="D89" s="61" t="n">
        <f aca="false">TRUNC(SUM(D83:D88),2)</f>
        <v>175.75</v>
      </c>
      <c r="E89" s="30"/>
      <c r="F89" s="30"/>
      <c r="G89" s="30"/>
      <c r="H89" s="30"/>
      <c r="I89" s="30"/>
      <c r="J89" s="30"/>
      <c r="K89" s="30"/>
      <c r="L89" s="30"/>
    </row>
    <row r="90" customFormat="false" ht="14.25" hidden="false" customHeight="false" outlineLevel="0" collapsed="false">
      <c r="A90" s="63" t="s">
        <v>175</v>
      </c>
      <c r="B90" s="63"/>
      <c r="C90" s="63"/>
      <c r="D90" s="63"/>
      <c r="E90" s="30"/>
      <c r="F90" s="30"/>
      <c r="G90" s="30"/>
      <c r="H90" s="30"/>
      <c r="I90" s="30"/>
      <c r="J90" s="30"/>
      <c r="K90" s="30"/>
      <c r="L90" s="30"/>
    </row>
    <row r="91" customFormat="false" ht="14.25" hidden="false" customHeight="false" outlineLevel="0" collapsed="false">
      <c r="A91" s="37"/>
      <c r="B91" s="37"/>
      <c r="C91" s="37"/>
      <c r="D91" s="37"/>
      <c r="E91" s="30"/>
      <c r="F91" s="30"/>
      <c r="G91" s="30"/>
      <c r="H91" s="30"/>
      <c r="I91" s="30"/>
      <c r="J91" s="30"/>
      <c r="K91" s="30"/>
      <c r="L91" s="30"/>
    </row>
    <row r="92" customFormat="false" ht="14.25" hidden="false" customHeight="false" outlineLevel="0" collapsed="false">
      <c r="A92" s="66" t="s">
        <v>176</v>
      </c>
      <c r="B92" s="66"/>
      <c r="C92" s="66"/>
      <c r="D92" s="66"/>
      <c r="E92" s="30"/>
      <c r="F92" s="30"/>
      <c r="G92" s="30"/>
      <c r="H92" s="30"/>
      <c r="I92" s="30"/>
      <c r="J92" s="30"/>
      <c r="K92" s="30"/>
      <c r="L92" s="30"/>
    </row>
    <row r="93" customFormat="false" ht="14.25" hidden="false" customHeight="false" outlineLevel="0" collapsed="false">
      <c r="A93" s="45" t="s">
        <v>177</v>
      </c>
      <c r="B93" s="50" t="s">
        <v>178</v>
      </c>
      <c r="C93" s="45" t="s">
        <v>96</v>
      </c>
      <c r="D93" s="45" t="s">
        <v>97</v>
      </c>
      <c r="E93" s="30"/>
      <c r="F93" s="30"/>
      <c r="G93" s="30"/>
      <c r="H93" s="30"/>
      <c r="I93" s="30"/>
      <c r="J93" s="30"/>
      <c r="K93" s="30"/>
      <c r="L93" s="30"/>
    </row>
    <row r="94" customFormat="false" ht="35.5" hidden="false" customHeight="false" outlineLevel="0" collapsed="false">
      <c r="A94" s="52" t="s">
        <v>73</v>
      </c>
      <c r="B94" s="32" t="s">
        <v>179</v>
      </c>
      <c r="C94" s="57" t="n">
        <v>0</v>
      </c>
      <c r="D94" s="54" t="n">
        <f aca="false">$D$33*C94</f>
        <v>0</v>
      </c>
      <c r="E94" s="103" t="s">
        <v>180</v>
      </c>
      <c r="F94" s="30"/>
      <c r="G94" s="30"/>
      <c r="H94" s="30"/>
      <c r="I94" s="30"/>
      <c r="J94" s="30"/>
      <c r="K94" s="30"/>
      <c r="L94" s="30"/>
    </row>
    <row r="95" customFormat="false" ht="14.25" hidden="false" customHeight="false" outlineLevel="0" collapsed="false">
      <c r="A95" s="52" t="s">
        <v>75</v>
      </c>
      <c r="B95" s="32" t="s">
        <v>181</v>
      </c>
      <c r="C95" s="57" t="n">
        <f aca="false">((2.96)/30)/12</f>
        <v>0.00822222222222222</v>
      </c>
      <c r="D95" s="54" t="n">
        <f aca="false">$D$33*C95</f>
        <v>19.8505822222222</v>
      </c>
      <c r="E95" s="30" t="s">
        <v>182</v>
      </c>
      <c r="F95" s="30"/>
      <c r="G95" s="30"/>
      <c r="H95" s="30"/>
      <c r="I95" s="30"/>
      <c r="J95" s="30"/>
      <c r="K95" s="30"/>
      <c r="L95" s="30"/>
    </row>
    <row r="96" customFormat="false" ht="14.25" hidden="false" customHeight="false" outlineLevel="0" collapsed="false">
      <c r="A96" s="52" t="s">
        <v>78</v>
      </c>
      <c r="B96" s="32" t="s">
        <v>183</v>
      </c>
      <c r="C96" s="100" t="n">
        <f aca="false">((20/30)/12)*1.57%*23%</f>
        <v>0.000200611111111111</v>
      </c>
      <c r="D96" s="54" t="n">
        <f aca="false">$D$33*C96</f>
        <v>0.484327381111111</v>
      </c>
      <c r="E96" s="30" t="s">
        <v>184</v>
      </c>
      <c r="F96" s="30"/>
      <c r="G96" s="30"/>
      <c r="H96" s="30"/>
      <c r="I96" s="30"/>
      <c r="J96" s="30"/>
      <c r="K96" s="30"/>
      <c r="L96" s="30"/>
    </row>
    <row r="97" customFormat="false" ht="14.25" hidden="false" customHeight="false" outlineLevel="0" collapsed="false">
      <c r="A97" s="52" t="s">
        <v>80</v>
      </c>
      <c r="B97" s="32" t="s">
        <v>185</v>
      </c>
      <c r="C97" s="57" t="n">
        <f aca="false">(0.91/30)/12</f>
        <v>0.00252777777777778</v>
      </c>
      <c r="D97" s="54" t="n">
        <f aca="false">$D$33*C97</f>
        <v>6.10271277777778</v>
      </c>
      <c r="E97" s="30" t="s">
        <v>186</v>
      </c>
      <c r="F97" s="30"/>
      <c r="G97" s="30"/>
      <c r="H97" s="30"/>
      <c r="I97" s="30"/>
      <c r="J97" s="30"/>
      <c r="K97" s="30"/>
      <c r="L97" s="30"/>
    </row>
    <row r="98" customFormat="false" ht="14.25" hidden="false" customHeight="false" outlineLevel="0" collapsed="false">
      <c r="A98" s="52" t="s">
        <v>106</v>
      </c>
      <c r="B98" s="32" t="s">
        <v>187</v>
      </c>
      <c r="C98" s="57" t="n">
        <f aca="false">((108/30)/12)*1.57%*77%*36.8%</f>
        <v>0.0013346256</v>
      </c>
      <c r="D98" s="54" t="n">
        <f aca="false">$D$33*C98</f>
        <v>3.222133201056</v>
      </c>
      <c r="E98" s="30" t="s">
        <v>188</v>
      </c>
      <c r="F98" s="30"/>
      <c r="G98" s="30"/>
      <c r="H98" s="30"/>
      <c r="I98" s="30"/>
      <c r="J98" s="30"/>
      <c r="K98" s="30"/>
      <c r="L98" s="30"/>
    </row>
    <row r="99" customFormat="false" ht="14.25" hidden="false" customHeight="false" outlineLevel="0" collapsed="false">
      <c r="A99" s="104" t="s">
        <v>109</v>
      </c>
      <c r="B99" s="105" t="s">
        <v>189</v>
      </c>
      <c r="C99" s="57"/>
      <c r="D99" s="54"/>
      <c r="E99" s="30"/>
      <c r="F99" s="30"/>
      <c r="G99" s="30"/>
      <c r="H99" s="30"/>
      <c r="I99" s="30"/>
      <c r="J99" s="30"/>
      <c r="K99" s="30"/>
      <c r="L99" s="30"/>
    </row>
    <row r="100" customFormat="false" ht="14.25" hidden="false" customHeight="false" outlineLevel="0" collapsed="false">
      <c r="A100" s="74" t="s">
        <v>119</v>
      </c>
      <c r="B100" s="74"/>
      <c r="C100" s="106"/>
      <c r="D100" s="107" t="n">
        <f aca="false">TRUNC(SUM(D94:D99),2)</f>
        <v>29.65</v>
      </c>
      <c r="E100" s="30"/>
      <c r="F100" s="30"/>
      <c r="G100" s="30"/>
      <c r="H100" s="30"/>
      <c r="I100" s="30"/>
      <c r="J100" s="30"/>
      <c r="K100" s="30"/>
      <c r="L100" s="30"/>
    </row>
    <row r="101" customFormat="false" ht="14.25" hidden="false" customHeight="false" outlineLevel="0" collapsed="false">
      <c r="A101" s="52" t="s">
        <v>133</v>
      </c>
      <c r="B101" s="56" t="s">
        <v>190</v>
      </c>
      <c r="C101" s="57"/>
      <c r="D101" s="108" t="n">
        <f aca="false">D100*C101</f>
        <v>0</v>
      </c>
      <c r="E101" s="30"/>
      <c r="F101" s="30"/>
      <c r="G101" s="30"/>
      <c r="H101" s="30"/>
      <c r="I101" s="30"/>
      <c r="J101" s="30"/>
      <c r="K101" s="30"/>
      <c r="L101" s="30"/>
    </row>
    <row r="102" customFormat="false" ht="14.25" hidden="false" customHeight="false" outlineLevel="0" collapsed="false">
      <c r="A102" s="50" t="s">
        <v>47</v>
      </c>
      <c r="B102" s="50"/>
      <c r="C102" s="50"/>
      <c r="D102" s="61" t="n">
        <f aca="false">TRUNC(SUM(D100:D101),2)</f>
        <v>29.65</v>
      </c>
      <c r="E102" s="30"/>
      <c r="F102" s="30"/>
      <c r="G102" s="30"/>
      <c r="H102" s="30"/>
      <c r="I102" s="30"/>
      <c r="J102" s="30"/>
      <c r="K102" s="30"/>
      <c r="L102" s="30"/>
    </row>
    <row r="103" customFormat="false" ht="25.5" hidden="false" customHeight="true" outlineLevel="0" collapsed="false">
      <c r="A103" s="109" t="s">
        <v>191</v>
      </c>
      <c r="B103" s="109"/>
      <c r="C103" s="109"/>
      <c r="D103" s="109"/>
      <c r="E103" s="30"/>
      <c r="F103" s="30"/>
      <c r="G103" s="30"/>
      <c r="H103" s="30"/>
      <c r="I103" s="30"/>
      <c r="J103" s="30"/>
      <c r="K103" s="30"/>
      <c r="L103" s="30"/>
    </row>
    <row r="104" customFormat="false" ht="14.25" hidden="false" customHeight="false" outlineLevel="0" collapsed="false">
      <c r="A104" s="67"/>
      <c r="B104" s="67"/>
      <c r="C104" s="110"/>
      <c r="D104" s="111"/>
      <c r="E104" s="30"/>
      <c r="F104" s="30"/>
      <c r="G104" s="30"/>
      <c r="H104" s="30"/>
      <c r="I104" s="30"/>
      <c r="J104" s="30"/>
      <c r="K104" s="30"/>
      <c r="L104" s="30"/>
    </row>
    <row r="105" customFormat="false" ht="14.25" hidden="false" customHeight="false" outlineLevel="0" collapsed="false">
      <c r="A105" s="45" t="s">
        <v>192</v>
      </c>
      <c r="B105" s="50" t="s">
        <v>193</v>
      </c>
      <c r="C105" s="45" t="s">
        <v>154</v>
      </c>
      <c r="D105" s="45" t="s">
        <v>97</v>
      </c>
      <c r="E105" s="30"/>
      <c r="F105" s="30"/>
      <c r="G105" s="30"/>
      <c r="H105" s="30"/>
      <c r="I105" s="30"/>
      <c r="J105" s="30"/>
      <c r="K105" s="30"/>
      <c r="L105" s="30"/>
    </row>
    <row r="106" customFormat="false" ht="14.25" hidden="false" customHeight="false" outlineLevel="0" collapsed="false">
      <c r="A106" s="52" t="s">
        <v>73</v>
      </c>
      <c r="B106" s="177" t="s">
        <v>194</v>
      </c>
      <c r="C106" s="112" t="s">
        <v>270</v>
      </c>
      <c r="D106" s="54" t="n">
        <f aca="false">IF(C106="SIM",1*26*(D27+D29)/220,0)</f>
        <v>0</v>
      </c>
      <c r="E106" s="62" t="s">
        <v>195</v>
      </c>
      <c r="F106" s="30"/>
      <c r="G106" s="30"/>
      <c r="H106" s="30"/>
      <c r="I106" s="30"/>
      <c r="J106" s="30"/>
      <c r="K106" s="30"/>
      <c r="L106" s="30"/>
    </row>
    <row r="107" customFormat="false" ht="14.25" hidden="false" customHeight="false" outlineLevel="0" collapsed="false">
      <c r="A107" s="113"/>
      <c r="B107" s="113"/>
      <c r="C107" s="113"/>
      <c r="D107" s="113"/>
      <c r="E107" s="30"/>
      <c r="F107" s="30"/>
      <c r="G107" s="30"/>
      <c r="H107" s="30"/>
      <c r="I107" s="30"/>
      <c r="J107" s="30"/>
      <c r="K107" s="30"/>
      <c r="L107" s="30"/>
    </row>
    <row r="108" customFormat="false" ht="14.25" hidden="false" customHeight="false" outlineLevel="0" collapsed="false">
      <c r="A108" s="114" t="s">
        <v>196</v>
      </c>
      <c r="B108" s="114"/>
      <c r="C108" s="114"/>
      <c r="D108" s="114"/>
      <c r="E108" s="30"/>
      <c r="F108" s="30"/>
      <c r="G108" s="30"/>
      <c r="H108" s="30"/>
      <c r="I108" s="30"/>
      <c r="J108" s="30"/>
      <c r="K108" s="30"/>
      <c r="L108" s="30"/>
    </row>
    <row r="109" customFormat="false" ht="14.25" hidden="false" customHeight="false" outlineLevel="0" collapsed="false">
      <c r="A109" s="45" t="n">
        <v>4</v>
      </c>
      <c r="B109" s="50" t="s">
        <v>197</v>
      </c>
      <c r="C109" s="50"/>
      <c r="D109" s="45" t="s">
        <v>97</v>
      </c>
      <c r="E109" s="30"/>
      <c r="F109" s="30"/>
      <c r="G109" s="30"/>
      <c r="H109" s="30"/>
      <c r="I109" s="30"/>
      <c r="J109" s="30"/>
      <c r="K109" s="30"/>
      <c r="L109" s="30"/>
    </row>
    <row r="110" customFormat="false" ht="14.25" hidden="false" customHeight="false" outlineLevel="0" collapsed="false">
      <c r="A110" s="52" t="s">
        <v>177</v>
      </c>
      <c r="B110" s="32" t="s">
        <v>178</v>
      </c>
      <c r="C110" s="32"/>
      <c r="D110" s="54" t="n">
        <f aca="false">D102</f>
        <v>29.65</v>
      </c>
      <c r="E110" s="30"/>
      <c r="F110" s="30"/>
      <c r="G110" s="30"/>
      <c r="H110" s="30"/>
      <c r="I110" s="30"/>
      <c r="J110" s="30"/>
      <c r="K110" s="30"/>
      <c r="L110" s="30"/>
    </row>
    <row r="111" customFormat="false" ht="14.25" hidden="false" customHeight="false" outlineLevel="0" collapsed="false">
      <c r="A111" s="52" t="s">
        <v>192</v>
      </c>
      <c r="B111" s="32" t="s">
        <v>198</v>
      </c>
      <c r="C111" s="32"/>
      <c r="D111" s="54" t="n">
        <f aca="false">D106</f>
        <v>0</v>
      </c>
      <c r="E111" s="30"/>
      <c r="F111" s="30"/>
      <c r="G111" s="30"/>
      <c r="H111" s="30"/>
      <c r="I111" s="30"/>
      <c r="J111" s="30"/>
      <c r="K111" s="30"/>
      <c r="L111" s="30"/>
    </row>
    <row r="112" customFormat="false" ht="14.25" hidden="false" customHeight="false" outlineLevel="0" collapsed="false">
      <c r="A112" s="50" t="s">
        <v>161</v>
      </c>
      <c r="B112" s="50"/>
      <c r="C112" s="50"/>
      <c r="D112" s="61" t="n">
        <f aca="false">TRUNC(SUM(D110:D111),2)</f>
        <v>29.65</v>
      </c>
      <c r="E112" s="30"/>
      <c r="F112" s="30"/>
      <c r="G112" s="30"/>
      <c r="H112" s="30"/>
      <c r="I112" s="30"/>
      <c r="J112" s="30"/>
      <c r="K112" s="30"/>
      <c r="L112" s="30"/>
    </row>
    <row r="113" customFormat="false" ht="14.25" hidden="false" customHeight="false" outlineLevel="0" collapsed="false">
      <c r="A113" s="115"/>
      <c r="B113" s="115"/>
      <c r="C113" s="115"/>
      <c r="D113" s="115"/>
      <c r="E113" s="30"/>
      <c r="F113" s="30"/>
      <c r="G113" s="30"/>
      <c r="H113" s="30"/>
      <c r="I113" s="30"/>
      <c r="J113" s="30"/>
      <c r="K113" s="30"/>
      <c r="L113" s="30"/>
    </row>
    <row r="114" customFormat="false" ht="14.25" hidden="false" customHeight="false" outlineLevel="0" collapsed="false">
      <c r="A114" s="45" t="n">
        <v>5</v>
      </c>
      <c r="B114" s="50" t="s">
        <v>199</v>
      </c>
      <c r="C114" s="45" t="s">
        <v>144</v>
      </c>
      <c r="D114" s="45" t="s">
        <v>97</v>
      </c>
      <c r="E114" s="30"/>
      <c r="F114" s="30"/>
      <c r="G114" s="30"/>
      <c r="H114" s="30"/>
      <c r="I114" s="30"/>
      <c r="J114" s="30"/>
      <c r="K114" s="30"/>
      <c r="L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c r="J115" s="30"/>
      <c r="K115" s="30"/>
      <c r="L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c r="J116" s="30"/>
      <c r="K116" s="30"/>
      <c r="L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c r="J117" s="30"/>
      <c r="K117" s="30"/>
      <c r="L117" s="30"/>
    </row>
    <row r="118" customFormat="false" ht="14.25" hidden="false" customHeight="false" outlineLevel="0" collapsed="false">
      <c r="A118" s="116" t="s">
        <v>80</v>
      </c>
      <c r="B118" s="53" t="s">
        <v>206</v>
      </c>
      <c r="C118" s="33"/>
      <c r="D118" s="54"/>
      <c r="E118" s="30"/>
      <c r="F118" s="30"/>
      <c r="G118" s="30"/>
      <c r="H118" s="30"/>
      <c r="I118" s="30"/>
      <c r="J118" s="30"/>
      <c r="K118" s="30"/>
      <c r="L118" s="30"/>
    </row>
    <row r="119" customFormat="false" ht="14.25" hidden="false" customHeight="false" outlineLevel="0" collapsed="false">
      <c r="A119" s="50" t="s">
        <v>47</v>
      </c>
      <c r="B119" s="50"/>
      <c r="C119" s="50"/>
      <c r="D119" s="61" t="n">
        <f aca="false">TRUNC(SUM(D115:D118),2)</f>
        <v>97.99</v>
      </c>
      <c r="E119" s="30"/>
      <c r="F119" s="30"/>
      <c r="G119" s="30"/>
      <c r="H119" s="30"/>
      <c r="I119" s="30"/>
      <c r="J119" s="30"/>
      <c r="K119" s="30"/>
      <c r="L119" s="30"/>
    </row>
    <row r="120" customFormat="false" ht="14.25" hidden="false" customHeight="true" outlineLevel="0" collapsed="false">
      <c r="A120" s="117" t="s">
        <v>207</v>
      </c>
      <c r="B120" s="117"/>
      <c r="C120" s="117"/>
      <c r="D120" s="117"/>
      <c r="E120" s="30"/>
      <c r="F120" s="30"/>
      <c r="G120" s="30"/>
      <c r="H120" s="30"/>
      <c r="I120" s="30"/>
      <c r="J120" s="30"/>
      <c r="K120" s="30"/>
      <c r="L120" s="30"/>
    </row>
    <row r="121" customFormat="false" ht="14.25" hidden="false" customHeight="false" outlineLevel="0" collapsed="false">
      <c r="A121" s="84"/>
      <c r="B121" s="84"/>
      <c r="C121" s="84"/>
      <c r="D121" s="84"/>
      <c r="E121" s="30"/>
      <c r="F121" s="30"/>
      <c r="G121" s="30"/>
      <c r="H121" s="30"/>
      <c r="I121" s="30"/>
      <c r="J121" s="30"/>
      <c r="K121" s="30"/>
      <c r="L121" s="30"/>
    </row>
    <row r="122" customFormat="false" ht="14.25" hidden="false" customHeight="false" outlineLevel="0" collapsed="false">
      <c r="A122" s="45" t="n">
        <v>6</v>
      </c>
      <c r="B122" s="50" t="s">
        <v>208</v>
      </c>
      <c r="C122" s="45" t="s">
        <v>96</v>
      </c>
      <c r="D122" s="45" t="s">
        <v>97</v>
      </c>
      <c r="E122" s="30"/>
      <c r="F122" s="30"/>
      <c r="G122" s="30"/>
      <c r="H122" s="30"/>
      <c r="I122" s="30"/>
      <c r="J122" s="30"/>
      <c r="K122" s="30"/>
      <c r="L122" s="30"/>
    </row>
    <row r="123" customFormat="false" ht="14.25" hidden="false" customHeight="false" outlineLevel="0" collapsed="false">
      <c r="A123" s="52" t="s">
        <v>73</v>
      </c>
      <c r="B123" s="32" t="s">
        <v>209</v>
      </c>
      <c r="C123" s="57" t="n">
        <v>0.05</v>
      </c>
      <c r="D123" s="54" t="n">
        <f aca="false">D140*C123</f>
        <v>240.6655</v>
      </c>
      <c r="E123" s="30" t="s">
        <v>210</v>
      </c>
      <c r="F123" s="30"/>
      <c r="G123" s="30"/>
      <c r="H123" s="30"/>
      <c r="I123" s="30"/>
      <c r="J123" s="30"/>
      <c r="K123" s="30"/>
      <c r="L123" s="30"/>
    </row>
    <row r="124" customFormat="false" ht="14.25" hidden="false" customHeight="false" outlineLevel="0" collapsed="false">
      <c r="A124" s="52" t="s">
        <v>75</v>
      </c>
      <c r="B124" s="60" t="s">
        <v>211</v>
      </c>
      <c r="C124" s="57" t="n">
        <v>0.1</v>
      </c>
      <c r="D124" s="54" t="n">
        <f aca="false">(D140+D123)*C124</f>
        <v>505.39755</v>
      </c>
      <c r="E124" s="30" t="s">
        <v>212</v>
      </c>
      <c r="F124" s="30"/>
      <c r="G124" s="30"/>
      <c r="H124" s="30"/>
      <c r="I124" s="30"/>
      <c r="J124" s="30"/>
      <c r="K124" s="30"/>
      <c r="L124" s="30"/>
    </row>
    <row r="125" customFormat="false" ht="14.25" hidden="false" customHeight="false" outlineLevel="0" collapsed="false">
      <c r="A125" s="45" t="s">
        <v>78</v>
      </c>
      <c r="B125" s="50" t="s">
        <v>213</v>
      </c>
      <c r="C125" s="91" t="n">
        <f aca="false">SUM(C126:C128)</f>
        <v>0.0765</v>
      </c>
      <c r="D125" s="118"/>
      <c r="E125" s="119"/>
      <c r="F125" s="119"/>
      <c r="G125" s="119"/>
      <c r="H125" s="119"/>
      <c r="I125" s="119"/>
      <c r="J125" s="119"/>
      <c r="K125" s="119"/>
      <c r="L125" s="119"/>
    </row>
    <row r="126" customFormat="false" ht="14.25" hidden="false" customHeight="false" outlineLevel="0" collapsed="false">
      <c r="A126" s="52" t="s">
        <v>214</v>
      </c>
      <c r="B126" s="32" t="s">
        <v>215</v>
      </c>
      <c r="C126" s="120" t="n">
        <v>0.0065</v>
      </c>
      <c r="D126" s="54" t="n">
        <f aca="false">(($D$140+$D$123+$D$124)/(1-$C$125))*C126</f>
        <v>39.1293176231727</v>
      </c>
      <c r="E126" s="119"/>
      <c r="F126" s="119"/>
      <c r="G126" s="119"/>
      <c r="H126" s="119"/>
      <c r="I126" s="119"/>
      <c r="J126" s="119"/>
      <c r="K126" s="119"/>
      <c r="L126" s="119"/>
    </row>
    <row r="127" customFormat="false" ht="14.25" hidden="false" customHeight="false" outlineLevel="0" collapsed="false">
      <c r="A127" s="52" t="s">
        <v>216</v>
      </c>
      <c r="B127" s="32" t="s">
        <v>217</v>
      </c>
      <c r="C127" s="120" t="n">
        <v>0.03</v>
      </c>
      <c r="D127" s="54" t="n">
        <f aca="false">(($D$140+$D$123+$D$124)/(1-$C$125))*C127</f>
        <v>180.596850568489</v>
      </c>
      <c r="E127" s="119"/>
      <c r="F127" s="119"/>
      <c r="G127" s="119"/>
      <c r="H127" s="119"/>
      <c r="I127" s="119"/>
      <c r="J127" s="119"/>
      <c r="K127" s="119"/>
      <c r="L127" s="119"/>
    </row>
    <row r="128" customFormat="false" ht="14.25" hidden="false" customHeight="false" outlineLevel="0" collapsed="false">
      <c r="A128" s="52" t="s">
        <v>218</v>
      </c>
      <c r="B128" s="32" t="s">
        <v>219</v>
      </c>
      <c r="C128" s="120" t="n">
        <v>0.04</v>
      </c>
      <c r="D128" s="54" t="n">
        <f aca="false">(($D$140+$D$123+$D$124)/(1-$C$125))*C128</f>
        <v>240.795800757986</v>
      </c>
      <c r="E128" s="119"/>
      <c r="F128" s="121"/>
      <c r="G128" s="119"/>
      <c r="H128" s="119"/>
      <c r="I128" s="119"/>
      <c r="J128" s="119"/>
      <c r="K128" s="119"/>
      <c r="L128" s="119"/>
    </row>
    <row r="129" customFormat="false" ht="14.25" hidden="false" customHeight="false" outlineLevel="0" collapsed="false">
      <c r="A129" s="50" t="s">
        <v>47</v>
      </c>
      <c r="B129" s="50"/>
      <c r="C129" s="50"/>
      <c r="D129" s="122" t="n">
        <f aca="false">TRUNC(SUM(D123:D128),2)</f>
        <v>1206.58</v>
      </c>
      <c r="E129" s="119"/>
      <c r="F129" s="119"/>
      <c r="G129" s="119"/>
      <c r="H129" s="119"/>
      <c r="I129" s="119"/>
      <c r="J129" s="119"/>
      <c r="K129" s="119"/>
      <c r="L129" s="119"/>
    </row>
    <row r="130" customFormat="false" ht="14.25" hidden="false" customHeight="true" outlineLevel="0" collapsed="false">
      <c r="A130" s="82" t="s">
        <v>220</v>
      </c>
      <c r="B130" s="82"/>
      <c r="C130" s="82"/>
      <c r="D130" s="82"/>
      <c r="E130" s="30"/>
      <c r="F130" s="30"/>
      <c r="G130" s="62"/>
      <c r="H130" s="30"/>
      <c r="I130" s="30"/>
      <c r="J130" s="30"/>
      <c r="K130" s="30"/>
      <c r="L130" s="30"/>
    </row>
    <row r="131" customFormat="false" ht="14.25" hidden="false" customHeight="true" outlineLevel="0" collapsed="false">
      <c r="A131" s="82" t="s">
        <v>221</v>
      </c>
      <c r="B131" s="82"/>
      <c r="C131" s="82"/>
      <c r="D131" s="82"/>
      <c r="E131" s="30"/>
      <c r="F131" s="30"/>
      <c r="G131" s="62"/>
      <c r="H131" s="30"/>
      <c r="I131" s="30"/>
      <c r="J131" s="30"/>
      <c r="K131" s="30"/>
      <c r="L131" s="30"/>
    </row>
    <row r="132" customFormat="false" ht="14.25" hidden="false" customHeight="false" outlineLevel="0" collapsed="false">
      <c r="A132" s="39"/>
      <c r="B132" s="39"/>
      <c r="C132" s="39"/>
      <c r="D132" s="65"/>
      <c r="E132" s="30"/>
      <c r="F132" s="30"/>
      <c r="G132" s="62"/>
      <c r="H132" s="30"/>
      <c r="I132" s="30"/>
      <c r="J132" s="30"/>
      <c r="K132" s="30"/>
      <c r="L132" s="30"/>
    </row>
    <row r="133" customFormat="false" ht="14.25" hidden="false" customHeight="false" outlineLevel="0" collapsed="false">
      <c r="A133" s="37" t="s">
        <v>222</v>
      </c>
      <c r="B133" s="37"/>
      <c r="C133" s="37"/>
      <c r="D133" s="37"/>
      <c r="E133" s="30"/>
      <c r="F133" s="30"/>
      <c r="G133" s="30"/>
      <c r="H133" s="30"/>
      <c r="I133" s="30"/>
      <c r="J133" s="30"/>
      <c r="K133" s="30"/>
      <c r="L133" s="30"/>
    </row>
    <row r="134" customFormat="false" ht="14.25" hidden="false" customHeight="false" outlineLevel="0" collapsed="false">
      <c r="A134" s="50" t="s">
        <v>223</v>
      </c>
      <c r="B134" s="50"/>
      <c r="C134" s="50"/>
      <c r="D134" s="45" t="s">
        <v>97</v>
      </c>
      <c r="E134" s="30"/>
      <c r="F134" s="30"/>
      <c r="G134" s="30"/>
      <c r="H134" s="30"/>
      <c r="I134" s="30"/>
      <c r="J134" s="30"/>
      <c r="K134" s="30"/>
      <c r="L134" s="30"/>
    </row>
    <row r="135" customFormat="false" ht="14.25" hidden="false" customHeight="false" outlineLevel="0" collapsed="false">
      <c r="A135" s="33" t="s">
        <v>73</v>
      </c>
      <c r="B135" s="32" t="s">
        <v>95</v>
      </c>
      <c r="C135" s="32"/>
      <c r="D135" s="54" t="n">
        <f aca="false">D33</f>
        <v>2414.26</v>
      </c>
      <c r="E135" s="30"/>
      <c r="F135" s="30"/>
      <c r="G135" s="30"/>
      <c r="H135" s="30"/>
      <c r="I135" s="30"/>
      <c r="J135" s="30"/>
      <c r="K135" s="30"/>
      <c r="L135" s="30"/>
    </row>
    <row r="136" customFormat="false" ht="14.25" hidden="false" customHeight="false" outlineLevel="0" collapsed="false">
      <c r="A136" s="33" t="s">
        <v>75</v>
      </c>
      <c r="B136" s="32" t="s">
        <v>159</v>
      </c>
      <c r="C136" s="32"/>
      <c r="D136" s="54" t="n">
        <f aca="false">D80</f>
        <v>2095.66</v>
      </c>
      <c r="E136" s="30"/>
      <c r="F136" s="30"/>
      <c r="G136" s="30"/>
      <c r="H136" s="30"/>
      <c r="I136" s="30"/>
      <c r="J136" s="30"/>
      <c r="K136" s="30"/>
      <c r="L136" s="30"/>
    </row>
    <row r="137" customFormat="false" ht="14.25" hidden="false" customHeight="false" outlineLevel="0" collapsed="false">
      <c r="A137" s="33" t="s">
        <v>78</v>
      </c>
      <c r="B137" s="32" t="s">
        <v>224</v>
      </c>
      <c r="C137" s="32"/>
      <c r="D137" s="54" t="n">
        <f aca="false">D89</f>
        <v>175.75</v>
      </c>
      <c r="E137" s="30"/>
      <c r="F137" s="30"/>
      <c r="G137" s="30"/>
      <c r="H137" s="30"/>
      <c r="I137" s="30"/>
      <c r="J137" s="30"/>
      <c r="K137" s="30"/>
      <c r="L137" s="30"/>
    </row>
    <row r="138" customFormat="false" ht="14.25" hidden="false" customHeight="false" outlineLevel="0" collapsed="false">
      <c r="A138" s="33" t="s">
        <v>80</v>
      </c>
      <c r="B138" s="32" t="s">
        <v>197</v>
      </c>
      <c r="C138" s="32"/>
      <c r="D138" s="54" t="n">
        <f aca="false">D112</f>
        <v>29.65</v>
      </c>
      <c r="E138" s="30"/>
      <c r="F138" s="30"/>
      <c r="G138" s="30"/>
      <c r="H138" s="30"/>
      <c r="I138" s="30"/>
      <c r="J138" s="30"/>
      <c r="K138" s="30"/>
      <c r="L138" s="30"/>
    </row>
    <row r="139" customFormat="false" ht="14.25" hidden="false" customHeight="false" outlineLevel="0" collapsed="false">
      <c r="A139" s="33" t="s">
        <v>106</v>
      </c>
      <c r="B139" s="32" t="s">
        <v>199</v>
      </c>
      <c r="C139" s="32"/>
      <c r="D139" s="54" t="n">
        <f aca="false">D119</f>
        <v>97.99</v>
      </c>
      <c r="E139" s="30"/>
      <c r="F139" s="30"/>
      <c r="G139" s="30"/>
      <c r="H139" s="30"/>
      <c r="I139" s="30"/>
      <c r="J139" s="30"/>
      <c r="K139" s="30"/>
      <c r="L139" s="30"/>
    </row>
    <row r="140" customFormat="false" ht="14.25" hidden="false" customHeight="false" outlineLevel="0" collapsed="false">
      <c r="A140" s="74" t="s">
        <v>225</v>
      </c>
      <c r="B140" s="74"/>
      <c r="C140" s="74"/>
      <c r="D140" s="123" t="n">
        <f aca="false">TRUNC(SUM(D135:D139),2)</f>
        <v>4813.31</v>
      </c>
      <c r="E140" s="30" t="s">
        <v>226</v>
      </c>
      <c r="F140" s="30"/>
      <c r="G140" s="30"/>
      <c r="H140" s="30"/>
      <c r="I140" s="30"/>
      <c r="J140" s="30"/>
      <c r="K140" s="30"/>
      <c r="L140" s="30"/>
    </row>
    <row r="141" customFormat="false" ht="14.25" hidden="false" customHeight="false" outlineLevel="0" collapsed="false">
      <c r="A141" s="33" t="s">
        <v>109</v>
      </c>
      <c r="B141" s="32" t="s">
        <v>227</v>
      </c>
      <c r="C141" s="32"/>
      <c r="D141" s="54" t="n">
        <f aca="false">D129</f>
        <v>1206.58</v>
      </c>
      <c r="E141" s="30"/>
      <c r="F141" s="30"/>
      <c r="G141" s="30"/>
      <c r="H141" s="30"/>
      <c r="I141" s="30"/>
      <c r="J141" s="30"/>
      <c r="K141" s="30"/>
      <c r="L141" s="30"/>
    </row>
    <row r="142" customFormat="false" ht="14.25" hidden="false" customHeight="false" outlineLevel="0" collapsed="false">
      <c r="A142" s="50" t="s">
        <v>228</v>
      </c>
      <c r="B142" s="50"/>
      <c r="C142" s="50"/>
      <c r="D142" s="61" t="n">
        <f aca="false">TRUNC(SUM(D140:D141),2)</f>
        <v>6019.89</v>
      </c>
      <c r="E142" s="30"/>
      <c r="F142" s="30"/>
      <c r="G142" s="30"/>
      <c r="H142" s="30"/>
      <c r="I142" s="30"/>
      <c r="J142" s="30"/>
      <c r="K142" s="30"/>
      <c r="L142" s="30"/>
    </row>
    <row r="143" customFormat="false" ht="14.25" hidden="false" customHeight="false" outlineLevel="0" collapsed="false">
      <c r="A143" s="30"/>
      <c r="B143" s="30"/>
      <c r="C143" s="30"/>
      <c r="D143" s="124"/>
      <c r="E143" s="30"/>
      <c r="F143" s="30"/>
      <c r="G143" s="30"/>
      <c r="H143" s="30"/>
      <c r="I143" s="30"/>
      <c r="J143" s="30"/>
      <c r="K143" s="30"/>
      <c r="L143" s="30"/>
    </row>
    <row r="144" customFormat="false" ht="14.25" hidden="true" customHeight="false" outlineLevel="0" collapsed="false">
      <c r="A144" s="39"/>
      <c r="B144" s="39" t="s">
        <v>229</v>
      </c>
      <c r="C144" s="64"/>
      <c r="D144" s="64"/>
      <c r="E144" s="30"/>
      <c r="F144" s="30"/>
      <c r="G144" s="30"/>
      <c r="H144" s="30"/>
      <c r="I144" s="30"/>
      <c r="J144" s="30"/>
      <c r="K144" s="30"/>
      <c r="L144" s="30"/>
    </row>
    <row r="145" customFormat="false" ht="24.05" hidden="true" customHeight="true" outlineLevel="0" collapsed="false">
      <c r="A145" s="125" t="s">
        <v>230</v>
      </c>
      <c r="B145" s="125"/>
      <c r="C145" s="125" t="s">
        <v>231</v>
      </c>
      <c r="D145" s="126" t="s">
        <v>232</v>
      </c>
      <c r="E145" s="30"/>
      <c r="F145" s="30"/>
      <c r="G145" s="30"/>
      <c r="H145" s="30"/>
      <c r="I145" s="30"/>
      <c r="J145" s="30"/>
      <c r="K145" s="30"/>
      <c r="L145" s="30"/>
    </row>
    <row r="146" customFormat="false" ht="14.25" hidden="true" customHeight="false" outlineLevel="0" collapsed="false">
      <c r="A146" s="127" t="s">
        <v>233</v>
      </c>
      <c r="B146" s="127"/>
      <c r="C146" s="128"/>
      <c r="D146" s="129" t="n">
        <v>0</v>
      </c>
      <c r="E146" s="30"/>
      <c r="F146" s="30"/>
      <c r="G146" s="30"/>
      <c r="H146" s="30"/>
      <c r="I146" s="30"/>
      <c r="J146" s="30"/>
      <c r="K146" s="30"/>
      <c r="L146" s="30"/>
    </row>
    <row r="147" customFormat="false" ht="14.25" hidden="true" customHeight="false" outlineLevel="0" collapsed="false">
      <c r="A147" s="33" t="s">
        <v>234</v>
      </c>
      <c r="B147" s="33"/>
      <c r="C147" s="130"/>
      <c r="D147" s="131" t="n">
        <v>0</v>
      </c>
      <c r="E147" s="30"/>
      <c r="F147" s="30"/>
      <c r="G147" s="30"/>
      <c r="H147" s="30"/>
      <c r="I147" s="30"/>
      <c r="J147" s="30"/>
      <c r="K147" s="30"/>
      <c r="L147" s="30"/>
    </row>
    <row r="148" customFormat="false" ht="14.25" hidden="true" customHeight="false" outlineLevel="0" collapsed="false">
      <c r="A148" s="33" t="s">
        <v>235</v>
      </c>
      <c r="B148" s="33"/>
      <c r="C148" s="130"/>
      <c r="D148" s="131" t="n">
        <v>0</v>
      </c>
      <c r="E148" s="30"/>
      <c r="F148" s="30"/>
      <c r="G148" s="30"/>
      <c r="H148" s="30"/>
      <c r="I148" s="30"/>
      <c r="J148" s="30"/>
      <c r="K148" s="30"/>
      <c r="L148" s="30"/>
    </row>
    <row r="149" customFormat="false" ht="14.25" hidden="true" customHeight="false" outlineLevel="0" collapsed="false">
      <c r="A149" s="33" t="s">
        <v>236</v>
      </c>
      <c r="B149" s="33"/>
      <c r="C149" s="130"/>
      <c r="D149" s="131" t="n">
        <v>0</v>
      </c>
      <c r="E149" s="30"/>
      <c r="F149" s="30"/>
      <c r="G149" s="30"/>
      <c r="H149" s="30"/>
      <c r="I149" s="30"/>
      <c r="J149" s="30"/>
      <c r="K149" s="30"/>
      <c r="L149" s="30"/>
    </row>
    <row r="150" customFormat="false" ht="14.25" hidden="true" customHeight="false" outlineLevel="0" collapsed="false">
      <c r="A150" s="132"/>
      <c r="B150" s="132"/>
      <c r="C150" s="133"/>
      <c r="D150" s="131"/>
      <c r="E150" s="30"/>
      <c r="F150" s="30"/>
      <c r="G150" s="30"/>
      <c r="H150" s="30"/>
      <c r="I150" s="30"/>
      <c r="J150" s="30"/>
      <c r="K150" s="30"/>
      <c r="L150" s="30"/>
    </row>
    <row r="151" customFormat="false" ht="14.25" hidden="true" customHeight="false" outlineLevel="0" collapsed="false">
      <c r="A151" s="134"/>
      <c r="B151" s="134"/>
      <c r="C151" s="135"/>
      <c r="D151" s="136"/>
      <c r="E151" s="30"/>
      <c r="F151" s="30"/>
      <c r="G151" s="30"/>
      <c r="H151" s="30"/>
      <c r="I151" s="30"/>
      <c r="J151" s="30"/>
      <c r="K151" s="30"/>
      <c r="L151" s="30"/>
    </row>
    <row r="152" customFormat="false" ht="14.25" hidden="true" customHeight="false" outlineLevel="0" collapsed="false">
      <c r="A152" s="137" t="s">
        <v>237</v>
      </c>
      <c r="B152" s="137"/>
      <c r="C152" s="137"/>
      <c r="D152" s="138" t="n">
        <f aca="false">SUM(D150:D151)</f>
        <v>0</v>
      </c>
      <c r="E152" s="30"/>
      <c r="F152" s="30"/>
      <c r="G152" s="30"/>
      <c r="H152" s="30"/>
      <c r="I152" s="30"/>
      <c r="J152" s="30"/>
      <c r="K152" s="30"/>
      <c r="L152" s="30"/>
    </row>
    <row r="153" customFormat="false" ht="14.25" hidden="true" customHeight="false" outlineLevel="0" collapsed="false">
      <c r="A153" s="30"/>
      <c r="B153" s="30"/>
      <c r="C153" s="30"/>
      <c r="D153" s="30"/>
      <c r="E153" s="30"/>
      <c r="F153" s="30"/>
      <c r="G153" s="30"/>
      <c r="H153" s="30"/>
      <c r="I153" s="30"/>
      <c r="J153" s="30"/>
      <c r="K153" s="30"/>
      <c r="L153" s="30"/>
    </row>
    <row r="154" customFormat="false" ht="14.25" hidden="true" customHeight="false" outlineLevel="0" collapsed="false">
      <c r="A154" s="39" t="s">
        <v>238</v>
      </c>
      <c r="B154" s="39" t="s">
        <v>239</v>
      </c>
      <c r="C154" s="64"/>
      <c r="D154" s="64"/>
      <c r="E154" s="30"/>
      <c r="F154" s="30"/>
      <c r="G154" s="30"/>
      <c r="H154" s="30"/>
      <c r="I154" s="30"/>
      <c r="J154" s="30"/>
      <c r="K154" s="30"/>
      <c r="L154" s="30"/>
    </row>
    <row r="155" customFormat="false" ht="14.25" hidden="true" customHeight="false" outlineLevel="0" collapsed="false">
      <c r="A155" s="126" t="s">
        <v>240</v>
      </c>
      <c r="B155" s="126"/>
      <c r="C155" s="126"/>
      <c r="D155" s="126"/>
      <c r="E155" s="30"/>
      <c r="F155" s="30"/>
      <c r="G155" s="30"/>
      <c r="H155" s="30"/>
      <c r="I155" s="30"/>
      <c r="J155" s="30"/>
      <c r="K155" s="30"/>
      <c r="L155" s="30"/>
    </row>
    <row r="156" customFormat="false" ht="14.25" hidden="true" customHeight="false" outlineLevel="0" collapsed="false">
      <c r="A156" s="139"/>
      <c r="B156" s="140" t="s">
        <v>241</v>
      </c>
      <c r="C156" s="140"/>
      <c r="D156" s="126" t="s">
        <v>232</v>
      </c>
      <c r="E156" s="30"/>
      <c r="F156" s="30"/>
      <c r="G156" s="30"/>
      <c r="H156" s="30"/>
      <c r="I156" s="30"/>
      <c r="J156" s="30"/>
      <c r="K156" s="30"/>
      <c r="L156" s="30"/>
    </row>
    <row r="157" customFormat="false" ht="14.25" hidden="true" customHeight="false" outlineLevel="0" collapsed="false">
      <c r="A157" s="141" t="s">
        <v>73</v>
      </c>
      <c r="B157" s="142" t="s">
        <v>242</v>
      </c>
      <c r="C157" s="142"/>
      <c r="D157" s="143" t="n">
        <f aca="false">D126</f>
        <v>39.1293176231727</v>
      </c>
      <c r="E157" s="30"/>
      <c r="F157" s="30"/>
      <c r="G157" s="30"/>
      <c r="H157" s="30"/>
      <c r="I157" s="30"/>
      <c r="J157" s="30"/>
      <c r="K157" s="30"/>
      <c r="L157" s="30"/>
    </row>
    <row r="158" customFormat="false" ht="14.25" hidden="true" customHeight="false" outlineLevel="0" collapsed="false">
      <c r="A158" s="144" t="s">
        <v>75</v>
      </c>
      <c r="B158" s="32" t="s">
        <v>243</v>
      </c>
      <c r="C158" s="32"/>
      <c r="D158" s="145" t="e">
        <f aca="false">#REF!</f>
        <v>#REF!</v>
      </c>
      <c r="E158" s="30"/>
      <c r="F158" s="30"/>
      <c r="G158" s="30"/>
      <c r="H158" s="30"/>
      <c r="I158" s="30"/>
      <c r="J158" s="30"/>
      <c r="K158" s="30"/>
      <c r="L158" s="30"/>
    </row>
    <row r="159" customFormat="false" ht="14.25" hidden="true" customHeight="false" outlineLevel="0" collapsed="false">
      <c r="A159" s="144" t="s">
        <v>78</v>
      </c>
      <c r="B159" s="146" t="s">
        <v>244</v>
      </c>
      <c r="C159" s="146"/>
      <c r="D159" s="145" t="n">
        <f aca="false">D129</f>
        <v>1206.58</v>
      </c>
      <c r="E159" s="30"/>
      <c r="F159" s="30"/>
      <c r="G159" s="30"/>
      <c r="H159" s="30"/>
      <c r="I159" s="30"/>
      <c r="J159" s="30"/>
      <c r="K159" s="30"/>
      <c r="L159" s="30"/>
    </row>
    <row r="160" customFormat="false" ht="14.25" hidden="true" customHeight="false" outlineLevel="0" collapsed="false">
      <c r="A160" s="139" t="s">
        <v>161</v>
      </c>
      <c r="B160" s="139"/>
      <c r="C160" s="139"/>
      <c r="D160" s="138" t="e">
        <f aca="false">SUM(D157:D159)</f>
        <v>#REF!</v>
      </c>
      <c r="E160" s="30"/>
      <c r="F160" s="30"/>
      <c r="G160" s="30"/>
      <c r="H160" s="30"/>
      <c r="I160" s="30"/>
      <c r="J160" s="30"/>
      <c r="K160" s="30"/>
      <c r="L160" s="30"/>
    </row>
    <row r="161" customFormat="false" ht="14.25" hidden="true" customHeight="false" outlineLevel="0" collapsed="false">
      <c r="A161" s="39" t="s">
        <v>245</v>
      </c>
      <c r="B161" s="30" t="s">
        <v>246</v>
      </c>
      <c r="C161" s="30"/>
      <c r="D161" s="30"/>
      <c r="E161" s="30"/>
      <c r="F161" s="30"/>
      <c r="G161" s="30"/>
      <c r="H161" s="30"/>
      <c r="I161" s="30"/>
      <c r="J161" s="30"/>
      <c r="K161" s="30"/>
      <c r="L161" s="30"/>
    </row>
    <row r="162" customFormat="false" ht="15" hidden="true" customHeight="false" outlineLevel="0" collapsed="false">
      <c r="A162" s="30"/>
      <c r="B162" s="30"/>
      <c r="C162" s="30"/>
      <c r="D162" s="30"/>
      <c r="E162" s="30"/>
      <c r="F162" s="30"/>
      <c r="G162" s="30"/>
      <c r="H162" s="30"/>
      <c r="I162" s="30"/>
      <c r="J162" s="30"/>
      <c r="K162" s="30"/>
      <c r="L162" s="30"/>
    </row>
    <row r="163" customFormat="false" ht="15" hidden="false" customHeight="false" outlineLevel="0" collapsed="false">
      <c r="A163" s="30"/>
      <c r="B163" s="30"/>
      <c r="C163" s="30"/>
      <c r="D163" s="30"/>
      <c r="E163" s="30"/>
      <c r="F163" s="30"/>
      <c r="G163" s="30"/>
      <c r="H163" s="30"/>
      <c r="I163" s="30"/>
      <c r="J163" s="30"/>
      <c r="K163" s="30"/>
      <c r="L163" s="30"/>
    </row>
    <row r="164" customFormat="false" ht="15" hidden="false" customHeight="false" outlineLevel="0" collapsed="false">
      <c r="A164" s="30"/>
      <c r="B164" s="30"/>
      <c r="C164" s="30"/>
      <c r="D164" s="30"/>
      <c r="E164" s="30"/>
      <c r="F164" s="30"/>
      <c r="G164" s="30"/>
      <c r="H164" s="30"/>
      <c r="I164" s="30"/>
      <c r="J164" s="30"/>
      <c r="K164" s="30"/>
      <c r="L164" s="30"/>
    </row>
    <row r="165" customFormat="false" ht="15" hidden="false" customHeight="false" outlineLevel="0" collapsed="false">
      <c r="A165" s="30"/>
      <c r="B165" s="30"/>
      <c r="C165" s="30"/>
      <c r="D165" s="30"/>
      <c r="E165" s="30"/>
      <c r="F165" s="30"/>
      <c r="G165" s="30"/>
      <c r="H165" s="30"/>
      <c r="I165" s="30"/>
      <c r="J165" s="30"/>
      <c r="K165" s="30"/>
      <c r="L165" s="30"/>
    </row>
    <row r="166" customFormat="false" ht="15" hidden="false" customHeight="false" outlineLevel="0" collapsed="false">
      <c r="A166" s="30"/>
      <c r="B166" s="30"/>
      <c r="C166" s="30"/>
      <c r="D166" s="30"/>
      <c r="E166" s="30"/>
      <c r="F166" s="30"/>
      <c r="G166" s="30"/>
      <c r="H166" s="30"/>
      <c r="I166" s="30"/>
      <c r="J166" s="30"/>
      <c r="K166" s="30"/>
      <c r="L166" s="30"/>
    </row>
    <row r="167" customFormat="false" ht="15" hidden="false" customHeight="false" outlineLevel="0" collapsed="false">
      <c r="A167" s="30"/>
      <c r="B167" s="30"/>
      <c r="C167" s="30"/>
      <c r="D167" s="30"/>
      <c r="E167" s="30"/>
      <c r="F167" s="30"/>
      <c r="G167" s="30"/>
      <c r="H167" s="30"/>
      <c r="I167" s="30"/>
      <c r="J167" s="30"/>
      <c r="K167" s="30"/>
      <c r="L167" s="30"/>
    </row>
    <row r="168" customFormat="false" ht="15" hidden="false" customHeight="false" outlineLevel="0" collapsed="false">
      <c r="A168" s="30"/>
      <c r="B168" s="30"/>
      <c r="C168" s="30"/>
      <c r="D168" s="30"/>
      <c r="E168" s="30"/>
      <c r="F168" s="30"/>
      <c r="G168" s="30"/>
      <c r="H168" s="30"/>
      <c r="I168" s="30"/>
      <c r="J168" s="30"/>
      <c r="K168" s="30"/>
      <c r="L168" s="30"/>
    </row>
    <row r="169" customFormat="false" ht="15" hidden="false" customHeight="false" outlineLevel="0" collapsed="false">
      <c r="A169" s="30"/>
      <c r="B169" s="30"/>
      <c r="C169" s="30"/>
      <c r="D169" s="30"/>
      <c r="E169" s="30"/>
      <c r="F169" s="30"/>
      <c r="G169" s="30"/>
      <c r="H169" s="30"/>
      <c r="I169" s="30"/>
      <c r="J169" s="30"/>
      <c r="K169" s="30"/>
      <c r="L169" s="30"/>
    </row>
    <row r="170" customFormat="false" ht="15" hidden="false" customHeight="false" outlineLevel="0" collapsed="false">
      <c r="A170" s="30"/>
      <c r="B170" s="30"/>
      <c r="C170" s="30"/>
      <c r="D170" s="30"/>
      <c r="E170" s="30"/>
      <c r="F170" s="30"/>
      <c r="G170" s="30"/>
      <c r="H170" s="30"/>
      <c r="I170" s="30"/>
      <c r="J170" s="30"/>
      <c r="K170" s="30"/>
      <c r="L170" s="30"/>
    </row>
    <row r="171" customFormat="false" ht="15" hidden="false" customHeight="false" outlineLevel="0" collapsed="false">
      <c r="A171" s="30"/>
      <c r="B171" s="30"/>
      <c r="C171" s="30"/>
      <c r="D171" s="30"/>
      <c r="E171" s="30"/>
      <c r="F171" s="30"/>
      <c r="G171" s="30"/>
      <c r="H171" s="30"/>
      <c r="I171" s="30"/>
      <c r="J171" s="30"/>
      <c r="K171" s="30"/>
      <c r="L171" s="30"/>
    </row>
    <row r="172" customFormat="false" ht="15" hidden="false" customHeight="false" outlineLevel="0" collapsed="false">
      <c r="A172" s="30"/>
      <c r="B172" s="30"/>
      <c r="C172" s="30"/>
      <c r="D172" s="30"/>
      <c r="E172" s="30"/>
      <c r="F172" s="30"/>
      <c r="G172" s="30"/>
      <c r="H172" s="30"/>
      <c r="I172" s="30"/>
      <c r="J172" s="30"/>
      <c r="K172" s="30"/>
      <c r="L172" s="30"/>
    </row>
    <row r="173" customFormat="false" ht="15" hidden="false" customHeight="false" outlineLevel="0" collapsed="false">
      <c r="A173" s="30"/>
      <c r="B173" s="30"/>
      <c r="C173" s="30"/>
      <c r="D173" s="30"/>
      <c r="E173" s="30"/>
      <c r="F173" s="30"/>
      <c r="G173" s="30"/>
      <c r="H173" s="30"/>
      <c r="I173" s="30"/>
      <c r="J173" s="30"/>
      <c r="K173" s="30"/>
      <c r="L173" s="30"/>
    </row>
    <row r="174" customFormat="false" ht="15" hidden="false" customHeight="false" outlineLevel="0" collapsed="false">
      <c r="A174" s="30"/>
      <c r="B174" s="30"/>
      <c r="C174" s="30"/>
      <c r="D174" s="30"/>
      <c r="E174" s="30"/>
      <c r="F174" s="30"/>
      <c r="G174" s="30"/>
      <c r="H174" s="30"/>
      <c r="I174" s="30"/>
      <c r="J174" s="30"/>
      <c r="K174" s="30"/>
      <c r="L174" s="30"/>
    </row>
    <row r="175" customFormat="false" ht="15" hidden="false" customHeight="false" outlineLevel="0" collapsed="false">
      <c r="A175" s="30"/>
      <c r="B175" s="30"/>
      <c r="C175" s="30"/>
      <c r="D175" s="30"/>
      <c r="E175" s="30"/>
      <c r="F175" s="30"/>
      <c r="G175" s="30"/>
      <c r="H175" s="30"/>
      <c r="I175" s="30"/>
      <c r="J175" s="30"/>
      <c r="K175" s="30"/>
      <c r="L175" s="30"/>
    </row>
    <row r="176" customFormat="false" ht="15" hidden="false" customHeight="false" outlineLevel="0" collapsed="false">
      <c r="A176" s="30"/>
      <c r="B176" s="30"/>
      <c r="C176" s="30"/>
      <c r="D176" s="30"/>
      <c r="E176" s="30"/>
      <c r="F176" s="30"/>
      <c r="G176" s="30"/>
      <c r="H176" s="30"/>
      <c r="I176" s="30"/>
      <c r="J176" s="30"/>
      <c r="K176" s="30"/>
      <c r="L176" s="30"/>
    </row>
    <row r="177" customFormat="false" ht="15" hidden="false" customHeight="false" outlineLevel="0" collapsed="false">
      <c r="A177" s="30"/>
      <c r="B177" s="30"/>
      <c r="C177" s="30"/>
      <c r="D177" s="30"/>
      <c r="E177" s="30"/>
      <c r="F177" s="30"/>
      <c r="G177" s="30"/>
      <c r="H177" s="30"/>
      <c r="I177" s="30"/>
      <c r="J177" s="30"/>
      <c r="K177" s="30"/>
      <c r="L177" s="30"/>
    </row>
    <row r="178" customFormat="false" ht="15" hidden="false" customHeight="false" outlineLevel="0" collapsed="false">
      <c r="A178" s="30"/>
      <c r="B178" s="30"/>
      <c r="C178" s="30"/>
      <c r="D178" s="30"/>
      <c r="E178" s="30"/>
      <c r="F178" s="30"/>
      <c r="G178" s="30"/>
      <c r="H178" s="30"/>
      <c r="I178" s="30"/>
      <c r="J178" s="30"/>
      <c r="K178" s="30"/>
      <c r="L178" s="30"/>
    </row>
    <row r="179" customFormat="false" ht="15" hidden="false" customHeight="false" outlineLevel="0" collapsed="false">
      <c r="A179" s="30"/>
      <c r="B179" s="30"/>
      <c r="C179" s="30"/>
      <c r="D179" s="30"/>
      <c r="E179" s="30"/>
      <c r="F179" s="30"/>
      <c r="G179" s="30"/>
      <c r="H179" s="30"/>
      <c r="I179" s="30"/>
      <c r="J179" s="30"/>
      <c r="K179" s="30"/>
      <c r="L179" s="30"/>
    </row>
    <row r="180" customFormat="false" ht="15" hidden="false" customHeight="false" outlineLevel="0" collapsed="false">
      <c r="A180" s="30"/>
      <c r="B180" s="30"/>
      <c r="C180" s="30"/>
      <c r="D180" s="30"/>
      <c r="E180" s="30"/>
      <c r="F180" s="30"/>
      <c r="G180" s="30"/>
      <c r="H180" s="30"/>
      <c r="I180" s="30"/>
      <c r="J180" s="30"/>
      <c r="K180" s="30"/>
      <c r="L180" s="30"/>
    </row>
    <row r="181" customFormat="false" ht="15" hidden="false" customHeight="false" outlineLevel="0" collapsed="false">
      <c r="A181" s="30"/>
      <c r="B181" s="30"/>
      <c r="C181" s="30"/>
      <c r="D181" s="30"/>
      <c r="E181" s="30"/>
      <c r="F181" s="30"/>
      <c r="G181" s="30"/>
      <c r="H181" s="30"/>
      <c r="I181" s="30"/>
      <c r="J181" s="30"/>
      <c r="K181" s="30"/>
      <c r="L181" s="30"/>
    </row>
    <row r="182" customFormat="false" ht="15" hidden="false" customHeight="false" outlineLevel="0" collapsed="false">
      <c r="A182" s="30"/>
      <c r="B182" s="30"/>
      <c r="C182" s="30"/>
      <c r="D182" s="30"/>
      <c r="E182" s="30"/>
      <c r="F182" s="30"/>
      <c r="G182" s="30"/>
      <c r="H182" s="30"/>
      <c r="I182" s="30"/>
      <c r="J182" s="30"/>
      <c r="K182" s="30"/>
      <c r="L182" s="30"/>
    </row>
    <row r="183" customFormat="false" ht="15" hidden="false" customHeight="false" outlineLevel="0" collapsed="false">
      <c r="A183" s="30"/>
      <c r="B183" s="30"/>
      <c r="C183" s="30"/>
      <c r="D183" s="30"/>
      <c r="E183" s="30"/>
      <c r="F183" s="30"/>
      <c r="G183" s="30"/>
      <c r="H183" s="30"/>
      <c r="I183" s="30"/>
      <c r="J183" s="30"/>
      <c r="K183" s="30"/>
      <c r="L183" s="30"/>
    </row>
    <row r="184" customFormat="false" ht="15" hidden="false" customHeight="false" outlineLevel="0" collapsed="false">
      <c r="A184" s="30"/>
      <c r="B184" s="30"/>
      <c r="C184" s="30"/>
      <c r="D184" s="30"/>
      <c r="E184" s="30"/>
      <c r="F184" s="30"/>
      <c r="G184" s="30"/>
      <c r="H184" s="30"/>
      <c r="I184" s="30"/>
      <c r="J184" s="30"/>
      <c r="K184" s="30"/>
      <c r="L184" s="30"/>
    </row>
    <row r="185" customFormat="false" ht="15" hidden="false" customHeight="false" outlineLevel="0" collapsed="false">
      <c r="A185" s="30"/>
      <c r="B185" s="30"/>
      <c r="C185" s="30"/>
      <c r="D185" s="30"/>
      <c r="E185" s="30"/>
      <c r="F185" s="30"/>
      <c r="G185" s="30"/>
      <c r="H185" s="30"/>
      <c r="I185" s="30"/>
      <c r="J185" s="30"/>
      <c r="K185" s="30"/>
      <c r="L185" s="30"/>
    </row>
    <row r="186" customFormat="false" ht="15" hidden="false" customHeight="false" outlineLevel="0" collapsed="false">
      <c r="A186" s="30"/>
      <c r="B186" s="30"/>
      <c r="C186" s="30"/>
      <c r="D186" s="30"/>
      <c r="E186" s="30"/>
      <c r="F186" s="30"/>
      <c r="G186" s="30"/>
      <c r="H186" s="30"/>
      <c r="I186" s="30"/>
      <c r="J186" s="30"/>
      <c r="K186" s="30"/>
      <c r="L186" s="30"/>
    </row>
    <row r="187" customFormat="false" ht="15" hidden="false" customHeight="false" outlineLevel="0" collapsed="false">
      <c r="A187" s="30"/>
      <c r="B187" s="30"/>
      <c r="C187" s="30"/>
      <c r="D187" s="30"/>
      <c r="E187" s="30"/>
      <c r="F187" s="30"/>
      <c r="G187" s="30"/>
      <c r="H187" s="30"/>
      <c r="I187" s="30"/>
      <c r="J187" s="30"/>
      <c r="K187" s="30"/>
      <c r="L187" s="30"/>
    </row>
    <row r="188" customFormat="false" ht="15" hidden="false" customHeight="false" outlineLevel="0" collapsed="false">
      <c r="A188" s="30"/>
      <c r="B188" s="30"/>
      <c r="C188" s="30"/>
      <c r="D188" s="30"/>
      <c r="E188" s="30"/>
      <c r="F188" s="30"/>
      <c r="G188" s="30"/>
      <c r="H188" s="30"/>
      <c r="I188" s="30"/>
      <c r="J188" s="30"/>
      <c r="K188" s="30"/>
      <c r="L188" s="30"/>
    </row>
    <row r="189" customFormat="false" ht="15" hidden="false" customHeight="false" outlineLevel="0" collapsed="false">
      <c r="A189" s="30"/>
      <c r="B189" s="30"/>
      <c r="C189" s="30"/>
      <c r="D189" s="30"/>
      <c r="E189" s="30"/>
      <c r="F189" s="30"/>
      <c r="G189" s="30"/>
      <c r="H189" s="30"/>
      <c r="I189" s="30"/>
      <c r="J189" s="30"/>
      <c r="K189" s="30"/>
      <c r="L189" s="30"/>
    </row>
    <row r="190" customFormat="false" ht="15" hidden="false" customHeight="false" outlineLevel="0" collapsed="false">
      <c r="A190" s="30"/>
      <c r="B190" s="30"/>
      <c r="C190" s="30"/>
      <c r="D190" s="30"/>
      <c r="E190" s="30"/>
      <c r="F190" s="30"/>
      <c r="G190" s="30"/>
      <c r="H190" s="30"/>
      <c r="I190" s="30"/>
      <c r="J190" s="30"/>
      <c r="K190" s="30"/>
      <c r="L190" s="30"/>
    </row>
    <row r="191" customFormat="false" ht="15" hidden="false" customHeight="false" outlineLevel="0" collapsed="false">
      <c r="A191" s="30"/>
      <c r="B191" s="30"/>
      <c r="C191" s="30"/>
      <c r="D191" s="30"/>
      <c r="E191" s="30"/>
      <c r="F191" s="30"/>
      <c r="G191" s="30"/>
      <c r="H191" s="30"/>
      <c r="I191" s="30"/>
      <c r="J191" s="30"/>
      <c r="K191" s="30"/>
      <c r="L191" s="30"/>
    </row>
    <row r="192" customFormat="false" ht="15" hidden="false" customHeight="false" outlineLevel="0" collapsed="false">
      <c r="A192" s="30"/>
      <c r="B192" s="30"/>
      <c r="C192" s="30"/>
      <c r="D192" s="30"/>
      <c r="E192" s="30"/>
      <c r="F192" s="30"/>
      <c r="G192" s="30"/>
      <c r="H192" s="30"/>
      <c r="I192" s="30"/>
      <c r="J192" s="30"/>
      <c r="K192" s="30"/>
      <c r="L192" s="30"/>
    </row>
    <row r="193" customFormat="false" ht="15" hidden="false" customHeight="false" outlineLevel="0" collapsed="false">
      <c r="A193" s="30"/>
      <c r="B193" s="30"/>
      <c r="C193" s="30"/>
      <c r="D193" s="30"/>
      <c r="E193" s="30"/>
      <c r="F193" s="30"/>
      <c r="G193" s="30"/>
      <c r="H193" s="30"/>
      <c r="I193" s="30"/>
      <c r="J193" s="30"/>
      <c r="K193" s="30"/>
      <c r="L193" s="30"/>
    </row>
    <row r="194" customFormat="false" ht="15" hidden="false" customHeight="false" outlineLevel="0" collapsed="false">
      <c r="A194" s="30"/>
      <c r="B194" s="30"/>
      <c r="C194" s="30"/>
      <c r="D194" s="30"/>
      <c r="E194" s="30"/>
      <c r="F194" s="30"/>
      <c r="G194" s="30"/>
      <c r="H194" s="30"/>
      <c r="I194" s="30"/>
      <c r="J194" s="30"/>
      <c r="K194" s="30"/>
      <c r="L194" s="30"/>
    </row>
    <row r="195" customFormat="false" ht="15" hidden="false" customHeight="false" outlineLevel="0" collapsed="false">
      <c r="A195" s="30"/>
      <c r="B195" s="30"/>
      <c r="C195" s="30"/>
      <c r="D195" s="30"/>
      <c r="E195" s="30"/>
      <c r="F195" s="30"/>
      <c r="G195" s="30"/>
      <c r="H195" s="30"/>
      <c r="I195" s="30"/>
      <c r="J195" s="30"/>
      <c r="K195" s="30"/>
      <c r="L195" s="30"/>
    </row>
    <row r="196" customFormat="false" ht="15" hidden="false" customHeight="false" outlineLevel="0" collapsed="false">
      <c r="A196" s="30"/>
      <c r="B196" s="30"/>
      <c r="C196" s="30"/>
      <c r="D196" s="30"/>
      <c r="E196" s="30"/>
      <c r="F196" s="30"/>
      <c r="G196" s="30"/>
      <c r="H196" s="30"/>
      <c r="I196" s="30"/>
      <c r="J196" s="30"/>
      <c r="K196" s="30"/>
      <c r="L196" s="30"/>
    </row>
    <row r="197" customFormat="false" ht="15" hidden="false" customHeight="false" outlineLevel="0" collapsed="false">
      <c r="A197" s="30"/>
      <c r="B197" s="30"/>
      <c r="C197" s="30"/>
      <c r="D197" s="30"/>
      <c r="E197" s="30"/>
      <c r="F197" s="30"/>
      <c r="G197" s="30"/>
      <c r="H197" s="30"/>
      <c r="I197" s="30"/>
      <c r="J197" s="30"/>
      <c r="K197" s="30"/>
      <c r="L197" s="30"/>
    </row>
    <row r="198" customFormat="false" ht="15" hidden="false" customHeight="false" outlineLevel="0" collapsed="false">
      <c r="A198" s="30"/>
      <c r="B198" s="30"/>
      <c r="C198" s="30"/>
      <c r="D198" s="30"/>
      <c r="E198" s="30"/>
      <c r="F198" s="30"/>
      <c r="G198" s="30"/>
      <c r="H198" s="30"/>
      <c r="I198" s="30"/>
      <c r="J198" s="30"/>
      <c r="K198" s="30"/>
      <c r="L198" s="30"/>
    </row>
    <row r="199" customFormat="false" ht="15" hidden="false" customHeight="false" outlineLevel="0" collapsed="false">
      <c r="A199" s="30"/>
      <c r="B199" s="30"/>
      <c r="C199" s="30"/>
      <c r="D199" s="30"/>
      <c r="E199" s="30"/>
      <c r="F199" s="30"/>
      <c r="G199" s="30"/>
      <c r="H199" s="30"/>
      <c r="I199" s="30"/>
      <c r="J199" s="30"/>
      <c r="K199" s="30"/>
      <c r="L199" s="30"/>
    </row>
    <row r="200" customFormat="false" ht="15" hidden="false" customHeight="false" outlineLevel="0" collapsed="false">
      <c r="A200" s="30"/>
      <c r="B200" s="30"/>
      <c r="C200" s="30"/>
      <c r="D200" s="30"/>
      <c r="E200" s="30"/>
      <c r="F200" s="30"/>
      <c r="G200" s="30"/>
      <c r="H200" s="30"/>
      <c r="I200" s="30"/>
      <c r="J200" s="30"/>
      <c r="K200" s="30"/>
      <c r="L200" s="30"/>
    </row>
    <row r="201" customFormat="false" ht="15" hidden="false" customHeight="false" outlineLevel="0" collapsed="false">
      <c r="A201" s="30"/>
      <c r="B201" s="30"/>
      <c r="C201" s="30"/>
      <c r="D201" s="30"/>
      <c r="E201" s="30"/>
      <c r="F201" s="30"/>
      <c r="G201" s="30"/>
      <c r="H201" s="30"/>
      <c r="I201" s="30"/>
      <c r="J201" s="30"/>
      <c r="K201" s="30"/>
      <c r="L201" s="30"/>
    </row>
    <row r="202" customFormat="false" ht="15" hidden="false" customHeight="false" outlineLevel="0" collapsed="false">
      <c r="A202" s="30"/>
      <c r="B202" s="30"/>
      <c r="C202" s="30"/>
      <c r="D202" s="30"/>
      <c r="E202" s="30"/>
      <c r="F202" s="30"/>
      <c r="G202" s="30"/>
      <c r="H202" s="30"/>
      <c r="I202" s="30"/>
      <c r="J202" s="30"/>
      <c r="K202" s="30"/>
      <c r="L202" s="30"/>
    </row>
    <row r="203" customFormat="false" ht="15" hidden="false" customHeight="false" outlineLevel="0" collapsed="false">
      <c r="A203" s="30"/>
      <c r="B203" s="30"/>
      <c r="C203" s="30"/>
      <c r="D203" s="30"/>
      <c r="E203" s="30"/>
      <c r="F203" s="30"/>
      <c r="G203" s="30"/>
      <c r="H203" s="30"/>
      <c r="I203" s="30"/>
      <c r="J203" s="30"/>
      <c r="K203" s="30"/>
      <c r="L203" s="30"/>
    </row>
    <row r="204" customFormat="false" ht="15" hidden="false" customHeight="false" outlineLevel="0" collapsed="false">
      <c r="A204" s="30"/>
      <c r="B204" s="30"/>
      <c r="C204" s="30"/>
      <c r="D204" s="30"/>
      <c r="E204" s="30"/>
      <c r="F204" s="30"/>
      <c r="G204" s="30"/>
      <c r="H204" s="30"/>
      <c r="I204" s="30"/>
      <c r="J204" s="30"/>
      <c r="K204" s="30"/>
      <c r="L204" s="30"/>
    </row>
    <row r="205" customFormat="false" ht="15" hidden="false" customHeight="false" outlineLevel="0" collapsed="false">
      <c r="A205" s="30"/>
      <c r="B205" s="30"/>
      <c r="C205" s="30"/>
      <c r="D205" s="30"/>
      <c r="E205" s="30"/>
      <c r="F205" s="30"/>
      <c r="G205" s="30"/>
      <c r="H205" s="30"/>
      <c r="I205" s="30"/>
      <c r="J205" s="30"/>
      <c r="K205" s="30"/>
      <c r="L205" s="30"/>
    </row>
    <row r="206" customFormat="false" ht="15" hidden="false" customHeight="false" outlineLevel="0" collapsed="false">
      <c r="A206" s="30"/>
      <c r="B206" s="30"/>
      <c r="C206" s="30"/>
      <c r="D206" s="30"/>
      <c r="E206" s="30"/>
      <c r="F206" s="30"/>
      <c r="G206" s="30"/>
      <c r="H206" s="30"/>
      <c r="I206" s="30"/>
      <c r="J206" s="30"/>
      <c r="K206" s="30"/>
      <c r="L206" s="30"/>
    </row>
    <row r="207" customFormat="false" ht="15" hidden="false" customHeight="false" outlineLevel="0" collapsed="false">
      <c r="A207" s="30"/>
      <c r="B207" s="30"/>
      <c r="C207" s="30"/>
      <c r="D207" s="30"/>
      <c r="E207" s="30"/>
      <c r="F207" s="30"/>
      <c r="G207" s="30"/>
      <c r="H207" s="30"/>
      <c r="I207" s="30"/>
      <c r="J207" s="30"/>
      <c r="K207" s="30"/>
      <c r="L207" s="30"/>
    </row>
    <row r="208" customFormat="false" ht="15" hidden="false" customHeight="false" outlineLevel="0" collapsed="false">
      <c r="A208" s="30"/>
      <c r="B208" s="30"/>
      <c r="C208" s="30"/>
      <c r="D208" s="30"/>
      <c r="E208" s="30"/>
      <c r="F208" s="30"/>
      <c r="G208" s="30"/>
      <c r="H208" s="30"/>
      <c r="I208" s="30"/>
      <c r="J208" s="30"/>
      <c r="K208" s="30"/>
      <c r="L208" s="30"/>
    </row>
    <row r="209" customFormat="false" ht="15" hidden="false" customHeight="false" outlineLevel="0" collapsed="false">
      <c r="A209" s="30"/>
      <c r="B209" s="30"/>
      <c r="C209" s="30"/>
      <c r="D209" s="30"/>
      <c r="E209" s="30"/>
      <c r="F209" s="30"/>
      <c r="G209" s="30"/>
      <c r="H209" s="30"/>
      <c r="I209" s="30"/>
      <c r="J209" s="30"/>
      <c r="K209" s="30"/>
      <c r="L209" s="30"/>
    </row>
    <row r="210" customFormat="false" ht="15" hidden="false" customHeight="false" outlineLevel="0" collapsed="false">
      <c r="A210" s="30"/>
      <c r="B210" s="30"/>
      <c r="C210" s="30"/>
      <c r="D210" s="30"/>
      <c r="E210" s="30"/>
      <c r="F210" s="30"/>
      <c r="G210" s="30"/>
      <c r="H210" s="30"/>
      <c r="I210" s="30"/>
      <c r="J210" s="30"/>
      <c r="K210" s="30"/>
      <c r="L210" s="30"/>
    </row>
    <row r="211" customFormat="false" ht="15" hidden="false" customHeight="false" outlineLevel="0" collapsed="false">
      <c r="A211" s="30"/>
      <c r="B211" s="30"/>
      <c r="C211" s="30"/>
      <c r="D211" s="30"/>
      <c r="E211" s="30"/>
      <c r="F211" s="30"/>
      <c r="G211" s="30"/>
      <c r="H211" s="30"/>
      <c r="I211" s="30"/>
      <c r="J211" s="30"/>
      <c r="K211" s="30"/>
      <c r="L211" s="30"/>
    </row>
    <row r="212" customFormat="false" ht="15" hidden="false" customHeight="false" outlineLevel="0" collapsed="false">
      <c r="A212" s="30"/>
      <c r="B212" s="30"/>
      <c r="C212" s="30"/>
      <c r="D212" s="30"/>
      <c r="E212" s="30"/>
      <c r="F212" s="30"/>
      <c r="G212" s="30"/>
      <c r="H212" s="30"/>
      <c r="I212" s="30"/>
      <c r="J212" s="30"/>
      <c r="K212" s="30"/>
      <c r="L212" s="30"/>
    </row>
    <row r="213" customFormat="false" ht="15" hidden="false" customHeight="false" outlineLevel="0" collapsed="false">
      <c r="A213" s="30"/>
      <c r="B213" s="30"/>
      <c r="C213" s="30"/>
      <c r="D213" s="30"/>
      <c r="E213" s="30"/>
      <c r="F213" s="30"/>
      <c r="G213" s="30"/>
      <c r="H213" s="30"/>
      <c r="I213" s="30"/>
      <c r="J213" s="30"/>
      <c r="K213" s="30"/>
      <c r="L213" s="30"/>
    </row>
    <row r="214" customFormat="false" ht="15" hidden="false" customHeight="false" outlineLevel="0" collapsed="false">
      <c r="A214" s="30"/>
      <c r="B214" s="30"/>
      <c r="C214" s="30"/>
      <c r="D214" s="30"/>
      <c r="E214" s="30"/>
      <c r="F214" s="30"/>
      <c r="G214" s="30"/>
      <c r="H214" s="30"/>
      <c r="I214" s="30"/>
      <c r="J214" s="30"/>
      <c r="K214" s="30"/>
      <c r="L214" s="30"/>
    </row>
    <row r="215" customFormat="false" ht="15" hidden="false" customHeight="false" outlineLevel="0" collapsed="false">
      <c r="A215" s="30"/>
      <c r="B215" s="30"/>
      <c r="C215" s="30"/>
      <c r="D215" s="30"/>
      <c r="E215" s="30"/>
      <c r="F215" s="30"/>
      <c r="G215" s="30"/>
      <c r="H215" s="30"/>
      <c r="I215" s="30"/>
      <c r="J215" s="30"/>
      <c r="K215" s="30"/>
      <c r="L215" s="30"/>
    </row>
    <row r="216" customFormat="false" ht="15" hidden="false" customHeight="false" outlineLevel="0" collapsed="false">
      <c r="A216" s="30"/>
      <c r="B216" s="30"/>
      <c r="C216" s="30"/>
      <c r="D216" s="30"/>
      <c r="E216" s="30"/>
      <c r="F216" s="30"/>
      <c r="G216" s="30"/>
      <c r="H216" s="30"/>
      <c r="I216" s="30"/>
      <c r="J216" s="30"/>
      <c r="K216" s="30"/>
      <c r="L216" s="30"/>
    </row>
    <row r="217" customFormat="false" ht="15" hidden="false" customHeight="false" outlineLevel="0" collapsed="false">
      <c r="A217" s="30"/>
      <c r="B217" s="30"/>
      <c r="C217" s="30"/>
      <c r="D217" s="30"/>
      <c r="E217" s="30"/>
      <c r="F217" s="30"/>
      <c r="G217" s="30"/>
      <c r="H217" s="30"/>
      <c r="I217" s="30"/>
      <c r="J217" s="30"/>
      <c r="K217" s="30"/>
      <c r="L217" s="30"/>
    </row>
    <row r="218" customFormat="false" ht="15" hidden="false" customHeight="false" outlineLevel="0" collapsed="false">
      <c r="A218" s="30"/>
      <c r="B218" s="30"/>
      <c r="C218" s="30"/>
      <c r="D218" s="30"/>
      <c r="E218" s="30"/>
      <c r="F218" s="30"/>
      <c r="G218" s="30"/>
      <c r="H218" s="30"/>
      <c r="I218" s="30"/>
      <c r="J218" s="30"/>
      <c r="K218" s="30"/>
      <c r="L218" s="30"/>
    </row>
    <row r="219" customFormat="false" ht="15" hidden="false" customHeight="false" outlineLevel="0" collapsed="false">
      <c r="A219" s="30"/>
      <c r="B219" s="30"/>
      <c r="C219" s="30"/>
      <c r="D219" s="30"/>
      <c r="E219" s="30"/>
      <c r="F219" s="30"/>
      <c r="G219" s="30"/>
      <c r="H219" s="30"/>
      <c r="I219" s="30"/>
      <c r="J219" s="30"/>
      <c r="K219" s="30"/>
      <c r="L219" s="30"/>
    </row>
    <row r="220" customFormat="false" ht="15" hidden="false" customHeight="false" outlineLevel="0" collapsed="false">
      <c r="A220" s="30"/>
      <c r="B220" s="30"/>
      <c r="C220" s="30"/>
      <c r="D220" s="30"/>
      <c r="E220" s="30"/>
      <c r="F220" s="30"/>
      <c r="G220" s="30"/>
      <c r="H220" s="30"/>
      <c r="I220" s="30"/>
      <c r="J220" s="30"/>
      <c r="K220" s="30"/>
      <c r="L220" s="30"/>
    </row>
    <row r="221" customFormat="false" ht="15" hidden="false" customHeight="false" outlineLevel="0" collapsed="false">
      <c r="A221" s="30"/>
      <c r="B221" s="30"/>
      <c r="C221" s="30"/>
      <c r="D221" s="30"/>
      <c r="E221" s="30"/>
      <c r="F221" s="30"/>
      <c r="G221" s="30"/>
      <c r="H221" s="30"/>
      <c r="I221" s="30"/>
      <c r="J221" s="30"/>
      <c r="K221" s="30"/>
      <c r="L221" s="30"/>
    </row>
    <row r="222" customFormat="false" ht="15" hidden="false" customHeight="false" outlineLevel="0" collapsed="false">
      <c r="A222" s="30"/>
      <c r="B222" s="30"/>
      <c r="C222" s="30"/>
      <c r="D222" s="30"/>
      <c r="E222" s="30"/>
      <c r="F222" s="30"/>
      <c r="G222" s="30"/>
      <c r="H222" s="30"/>
      <c r="I222" s="30"/>
      <c r="J222" s="30"/>
      <c r="K222" s="30"/>
      <c r="L222" s="30"/>
    </row>
    <row r="223" customFormat="false" ht="15" hidden="false" customHeight="false" outlineLevel="0" collapsed="false">
      <c r="A223" s="30"/>
      <c r="B223" s="30"/>
      <c r="C223" s="30"/>
      <c r="D223" s="30"/>
      <c r="E223" s="30"/>
      <c r="F223" s="30"/>
      <c r="G223" s="30"/>
      <c r="H223" s="30"/>
      <c r="I223" s="30"/>
      <c r="J223" s="30"/>
      <c r="K223" s="30"/>
      <c r="L223" s="30"/>
    </row>
    <row r="224" customFormat="false" ht="15" hidden="false" customHeight="false" outlineLevel="0" collapsed="false">
      <c r="A224" s="30"/>
      <c r="B224" s="30"/>
      <c r="C224" s="30"/>
      <c r="D224" s="30"/>
      <c r="E224" s="30"/>
      <c r="F224" s="30"/>
      <c r="G224" s="30"/>
      <c r="H224" s="30"/>
      <c r="I224" s="30"/>
      <c r="J224" s="30"/>
      <c r="K224" s="30"/>
      <c r="L224" s="30"/>
    </row>
    <row r="225" customFormat="false" ht="15" hidden="false" customHeight="false" outlineLevel="0" collapsed="false">
      <c r="A225" s="30"/>
      <c r="B225" s="30"/>
      <c r="C225" s="30"/>
      <c r="D225" s="30"/>
      <c r="E225" s="30"/>
      <c r="F225" s="30"/>
      <c r="G225" s="30"/>
      <c r="H225" s="30"/>
      <c r="I225" s="30"/>
      <c r="J225" s="30"/>
      <c r="K225" s="30"/>
      <c r="L225" s="30"/>
    </row>
    <row r="226" customFormat="false" ht="15" hidden="false" customHeight="false" outlineLevel="0" collapsed="false">
      <c r="A226" s="30"/>
      <c r="B226" s="30"/>
      <c r="C226" s="30"/>
      <c r="D226" s="30"/>
      <c r="E226" s="30"/>
      <c r="F226" s="30"/>
      <c r="G226" s="30"/>
      <c r="H226" s="30"/>
      <c r="I226" s="30"/>
      <c r="J226" s="30"/>
      <c r="K226" s="30"/>
      <c r="L226" s="30"/>
    </row>
    <row r="227" customFormat="false" ht="15" hidden="false" customHeight="false" outlineLevel="0" collapsed="false">
      <c r="A227" s="30"/>
      <c r="B227" s="30"/>
      <c r="C227" s="30"/>
      <c r="D227" s="30"/>
      <c r="E227" s="30"/>
      <c r="F227" s="30"/>
      <c r="G227" s="30"/>
      <c r="H227" s="30"/>
      <c r="I227" s="30"/>
      <c r="J227" s="30"/>
      <c r="K227" s="30"/>
      <c r="L227" s="30"/>
    </row>
    <row r="228" customFormat="false" ht="15" hidden="false" customHeight="false" outlineLevel="0" collapsed="false">
      <c r="A228" s="30"/>
      <c r="B228" s="30"/>
      <c r="C228" s="30"/>
      <c r="D228" s="30"/>
      <c r="E228" s="30"/>
      <c r="F228" s="30"/>
      <c r="G228" s="30"/>
      <c r="H228" s="30"/>
      <c r="I228" s="30"/>
      <c r="J228" s="30"/>
      <c r="K228" s="30"/>
      <c r="L228" s="30"/>
    </row>
    <row r="229" customFormat="false" ht="15" hidden="false" customHeight="false" outlineLevel="0" collapsed="false">
      <c r="A229" s="30"/>
      <c r="B229" s="30"/>
      <c r="C229" s="30"/>
      <c r="D229" s="30"/>
      <c r="E229" s="30"/>
      <c r="F229" s="30"/>
      <c r="G229" s="30"/>
      <c r="H229" s="30"/>
      <c r="I229" s="30"/>
      <c r="J229" s="30"/>
      <c r="K229" s="30"/>
      <c r="L229" s="30"/>
    </row>
    <row r="230" customFormat="false" ht="15" hidden="false" customHeight="false" outlineLevel="0" collapsed="false">
      <c r="A230" s="30"/>
      <c r="B230" s="30"/>
      <c r="C230" s="30"/>
      <c r="D230" s="30"/>
      <c r="E230" s="30"/>
      <c r="F230" s="30"/>
      <c r="G230" s="30"/>
      <c r="H230" s="30"/>
      <c r="I230" s="30"/>
      <c r="J230" s="30"/>
      <c r="K230" s="30"/>
      <c r="L230" s="30"/>
    </row>
    <row r="231" customFormat="false" ht="15" hidden="false" customHeight="false" outlineLevel="0" collapsed="false">
      <c r="A231" s="30"/>
      <c r="B231" s="30"/>
      <c r="C231" s="30"/>
      <c r="D231" s="30"/>
      <c r="E231" s="30"/>
      <c r="F231" s="30"/>
      <c r="G231" s="30"/>
      <c r="H231" s="30"/>
      <c r="I231" s="30"/>
      <c r="J231" s="30"/>
      <c r="K231" s="30"/>
      <c r="L231" s="30"/>
    </row>
    <row r="232" customFormat="false" ht="15" hidden="false" customHeight="false" outlineLevel="0" collapsed="false">
      <c r="A232" s="30"/>
      <c r="B232" s="30"/>
      <c r="C232" s="30"/>
      <c r="D232" s="30"/>
      <c r="E232" s="30"/>
      <c r="F232" s="30"/>
      <c r="G232" s="30"/>
      <c r="H232" s="30"/>
      <c r="I232" s="30"/>
      <c r="J232" s="30"/>
      <c r="K232" s="30"/>
      <c r="L232" s="30"/>
    </row>
    <row r="233" customFormat="false" ht="15" hidden="false" customHeight="false" outlineLevel="0" collapsed="false">
      <c r="A233" s="30"/>
      <c r="B233" s="30"/>
      <c r="C233" s="30"/>
      <c r="D233" s="30"/>
      <c r="E233" s="30"/>
      <c r="F233" s="30"/>
      <c r="G233" s="30"/>
      <c r="H233" s="30"/>
      <c r="I233" s="30"/>
      <c r="J233" s="30"/>
      <c r="K233" s="30"/>
      <c r="L233" s="30"/>
    </row>
    <row r="234" customFormat="false" ht="15" hidden="false" customHeight="false" outlineLevel="0" collapsed="false">
      <c r="A234" s="30"/>
      <c r="B234" s="30"/>
      <c r="C234" s="30"/>
      <c r="D234" s="30"/>
      <c r="E234" s="30"/>
      <c r="F234" s="30"/>
      <c r="G234" s="30"/>
      <c r="H234" s="30"/>
      <c r="I234" s="30"/>
      <c r="J234" s="30"/>
      <c r="K234" s="30"/>
      <c r="L234" s="30"/>
    </row>
    <row r="235" customFormat="false" ht="15" hidden="false" customHeight="false" outlineLevel="0" collapsed="false">
      <c r="A235" s="30"/>
      <c r="B235" s="30"/>
      <c r="C235" s="30"/>
      <c r="D235" s="30"/>
      <c r="E235" s="30"/>
      <c r="F235" s="30"/>
      <c r="G235" s="30"/>
      <c r="H235" s="30"/>
      <c r="I235" s="30"/>
      <c r="J235" s="30"/>
      <c r="K235" s="30"/>
      <c r="L235" s="30"/>
    </row>
    <row r="236" customFormat="false" ht="15" hidden="false" customHeight="false" outlineLevel="0" collapsed="false">
      <c r="A236" s="30"/>
      <c r="B236" s="30"/>
      <c r="C236" s="30"/>
      <c r="D236" s="30"/>
      <c r="E236" s="30"/>
      <c r="F236" s="30"/>
      <c r="G236" s="30"/>
      <c r="H236" s="30"/>
      <c r="I236" s="30"/>
      <c r="J236" s="30"/>
      <c r="K236" s="30"/>
      <c r="L236" s="30"/>
    </row>
    <row r="237" customFormat="false" ht="15" hidden="false" customHeight="false" outlineLevel="0" collapsed="false">
      <c r="A237" s="30"/>
      <c r="B237" s="30"/>
      <c r="C237" s="30"/>
      <c r="D237" s="30"/>
      <c r="E237" s="30"/>
      <c r="F237" s="30"/>
      <c r="G237" s="30"/>
      <c r="H237" s="30"/>
      <c r="I237" s="30"/>
      <c r="J237" s="30"/>
      <c r="K237" s="30"/>
      <c r="L237" s="30"/>
    </row>
    <row r="238" customFormat="false" ht="15" hidden="false" customHeight="false" outlineLevel="0" collapsed="false">
      <c r="A238" s="30"/>
      <c r="B238" s="30"/>
      <c r="C238" s="30"/>
      <c r="D238" s="30"/>
      <c r="E238" s="30"/>
      <c r="F238" s="30"/>
      <c r="G238" s="30"/>
      <c r="H238" s="30"/>
      <c r="I238" s="30"/>
      <c r="J238" s="30"/>
      <c r="K238" s="30"/>
      <c r="L238" s="30"/>
    </row>
    <row r="239" customFormat="false" ht="15" hidden="false" customHeight="false" outlineLevel="0" collapsed="false">
      <c r="A239" s="30"/>
      <c r="B239" s="30"/>
      <c r="C239" s="30"/>
      <c r="D239" s="30"/>
      <c r="E239" s="30"/>
      <c r="F239" s="30"/>
      <c r="G239" s="30"/>
      <c r="H239" s="30"/>
      <c r="I239" s="30"/>
      <c r="J239" s="30"/>
      <c r="K239" s="30"/>
      <c r="L239" s="30"/>
    </row>
    <row r="240" customFormat="false" ht="15" hidden="false" customHeight="false" outlineLevel="0" collapsed="false">
      <c r="A240" s="30"/>
      <c r="B240" s="30"/>
      <c r="C240" s="30"/>
      <c r="D240" s="30"/>
      <c r="E240" s="30"/>
      <c r="F240" s="30"/>
      <c r="G240" s="30"/>
      <c r="H240" s="30"/>
      <c r="I240" s="30"/>
      <c r="J240" s="30"/>
      <c r="K240" s="30"/>
      <c r="L240" s="30"/>
    </row>
    <row r="241" customFormat="false" ht="15" hidden="false" customHeight="false" outlineLevel="0" collapsed="false">
      <c r="A241" s="30"/>
      <c r="B241" s="30"/>
      <c r="C241" s="30"/>
      <c r="D241" s="30"/>
      <c r="E241" s="30"/>
      <c r="F241" s="30"/>
      <c r="G241" s="30"/>
      <c r="H241" s="30"/>
      <c r="I241" s="30"/>
      <c r="J241" s="30"/>
      <c r="K241" s="30"/>
      <c r="L241" s="30"/>
    </row>
    <row r="242" customFormat="false" ht="15" hidden="false" customHeight="false" outlineLevel="0" collapsed="false">
      <c r="A242" s="30"/>
      <c r="B242" s="30"/>
      <c r="C242" s="30"/>
      <c r="D242" s="30"/>
      <c r="E242" s="30"/>
      <c r="F242" s="30"/>
      <c r="G242" s="30"/>
      <c r="H242" s="30"/>
      <c r="I242" s="30"/>
      <c r="J242" s="30"/>
      <c r="K242" s="30"/>
      <c r="L242" s="30"/>
    </row>
    <row r="243" customFormat="false" ht="15" hidden="false" customHeight="false" outlineLevel="0" collapsed="false">
      <c r="A243" s="30"/>
      <c r="B243" s="30"/>
      <c r="C243" s="30"/>
      <c r="D243" s="30"/>
      <c r="E243" s="30"/>
      <c r="F243" s="30"/>
      <c r="G243" s="30"/>
      <c r="H243" s="30"/>
      <c r="I243" s="30"/>
      <c r="J243" s="30"/>
      <c r="K243" s="30"/>
      <c r="L243" s="30"/>
    </row>
    <row r="244" customFormat="false" ht="15" hidden="false" customHeight="false" outlineLevel="0" collapsed="false">
      <c r="A244" s="30"/>
      <c r="B244" s="30"/>
      <c r="C244" s="30"/>
      <c r="D244" s="30"/>
      <c r="E244" s="30"/>
      <c r="F244" s="30"/>
      <c r="G244" s="30"/>
      <c r="H244" s="30"/>
      <c r="I244" s="30"/>
      <c r="J244" s="30"/>
      <c r="K244" s="30"/>
      <c r="L244" s="30"/>
    </row>
    <row r="245" customFormat="false" ht="15" hidden="false" customHeight="false" outlineLevel="0" collapsed="false">
      <c r="A245" s="30"/>
      <c r="B245" s="30"/>
      <c r="C245" s="30"/>
      <c r="D245" s="30"/>
      <c r="E245" s="30"/>
      <c r="F245" s="30"/>
      <c r="G245" s="30"/>
      <c r="H245" s="30"/>
      <c r="I245" s="30"/>
      <c r="J245" s="30"/>
      <c r="K245" s="30"/>
      <c r="L245" s="30"/>
    </row>
    <row r="246" customFormat="false" ht="15" hidden="false" customHeight="false" outlineLevel="0" collapsed="false">
      <c r="A246" s="30"/>
      <c r="B246" s="30"/>
      <c r="C246" s="30"/>
      <c r="D246" s="30"/>
      <c r="E246" s="30"/>
      <c r="F246" s="30"/>
      <c r="G246" s="30"/>
      <c r="H246" s="30"/>
      <c r="I246" s="30"/>
      <c r="J246" s="30"/>
      <c r="K246" s="30"/>
      <c r="L246" s="30"/>
    </row>
    <row r="247" customFormat="false" ht="15" hidden="false" customHeight="false" outlineLevel="0" collapsed="false">
      <c r="A247" s="30"/>
      <c r="B247" s="30"/>
      <c r="C247" s="30"/>
      <c r="D247" s="30"/>
      <c r="E247" s="30"/>
      <c r="F247" s="30"/>
      <c r="G247" s="30"/>
      <c r="H247" s="30"/>
      <c r="I247" s="30"/>
      <c r="J247" s="30"/>
      <c r="K247" s="30"/>
      <c r="L247" s="30"/>
    </row>
    <row r="248" customFormat="false" ht="15" hidden="false" customHeight="false" outlineLevel="0" collapsed="false">
      <c r="A248" s="30"/>
      <c r="B248" s="30"/>
      <c r="C248" s="30"/>
      <c r="D248" s="30"/>
      <c r="E248" s="30"/>
      <c r="F248" s="30"/>
      <c r="G248" s="30"/>
      <c r="H248" s="30"/>
      <c r="I248" s="30"/>
      <c r="J248" s="30"/>
      <c r="K248" s="30"/>
      <c r="L248" s="30"/>
    </row>
    <row r="249" customFormat="false" ht="15" hidden="false" customHeight="false" outlineLevel="0" collapsed="false">
      <c r="A249" s="30"/>
      <c r="B249" s="30"/>
      <c r="C249" s="30"/>
      <c r="D249" s="30"/>
      <c r="E249" s="30"/>
      <c r="F249" s="30"/>
      <c r="G249" s="30"/>
      <c r="H249" s="30"/>
      <c r="I249" s="30"/>
      <c r="J249" s="30"/>
      <c r="K249" s="30"/>
      <c r="L249" s="30"/>
    </row>
    <row r="250" customFormat="false" ht="15" hidden="false" customHeight="false" outlineLevel="0" collapsed="false">
      <c r="A250" s="30"/>
      <c r="B250" s="30"/>
      <c r="C250" s="30"/>
      <c r="D250" s="30"/>
      <c r="E250" s="30"/>
      <c r="F250" s="30"/>
      <c r="G250" s="30"/>
      <c r="H250" s="30"/>
      <c r="I250" s="30"/>
      <c r="J250" s="30"/>
      <c r="K250" s="30"/>
      <c r="L250" s="30"/>
    </row>
    <row r="251" customFormat="false" ht="15" hidden="false" customHeight="false" outlineLevel="0" collapsed="false">
      <c r="A251" s="30"/>
      <c r="B251" s="30"/>
      <c r="C251" s="30"/>
      <c r="D251" s="30"/>
      <c r="E251" s="30"/>
      <c r="F251" s="30"/>
      <c r="G251" s="30"/>
      <c r="H251" s="30"/>
      <c r="I251" s="30"/>
      <c r="J251" s="30"/>
      <c r="K251" s="30"/>
      <c r="L251" s="30"/>
    </row>
    <row r="252" customFormat="false" ht="15" hidden="false" customHeight="false" outlineLevel="0" collapsed="false">
      <c r="A252" s="30"/>
      <c r="B252" s="30"/>
      <c r="C252" s="30"/>
      <c r="D252" s="30"/>
      <c r="E252" s="30"/>
      <c r="F252" s="30"/>
      <c r="G252" s="30"/>
      <c r="H252" s="30"/>
      <c r="I252" s="30"/>
      <c r="J252" s="30"/>
      <c r="K252" s="30"/>
      <c r="L252" s="30"/>
    </row>
    <row r="253" customFormat="false" ht="15" hidden="false" customHeight="false" outlineLevel="0" collapsed="false">
      <c r="A253" s="30"/>
      <c r="B253" s="30"/>
      <c r="C253" s="30"/>
      <c r="D253" s="30"/>
      <c r="E253" s="30"/>
      <c r="F253" s="30"/>
      <c r="G253" s="30"/>
      <c r="H253" s="30"/>
      <c r="I253" s="30"/>
      <c r="J253" s="30"/>
      <c r="K253" s="30"/>
      <c r="L253" s="30"/>
    </row>
    <row r="254" customFormat="false" ht="15" hidden="false" customHeight="false" outlineLevel="0" collapsed="false">
      <c r="A254" s="30"/>
      <c r="B254" s="30"/>
      <c r="C254" s="30"/>
      <c r="D254" s="30"/>
      <c r="E254" s="30"/>
      <c r="F254" s="30"/>
      <c r="G254" s="30"/>
      <c r="H254" s="30"/>
      <c r="I254" s="30"/>
      <c r="J254" s="30"/>
      <c r="K254" s="30"/>
      <c r="L254" s="30"/>
    </row>
    <row r="255" customFormat="false" ht="15" hidden="false" customHeight="false" outlineLevel="0" collapsed="false">
      <c r="A255" s="30"/>
      <c r="B255" s="30"/>
      <c r="C255" s="30"/>
      <c r="D255" s="30"/>
      <c r="E255" s="30"/>
      <c r="F255" s="30"/>
      <c r="G255" s="30"/>
      <c r="H255" s="30"/>
      <c r="I255" s="30"/>
      <c r="J255" s="30"/>
      <c r="K255" s="30"/>
      <c r="L255" s="30"/>
    </row>
    <row r="256" customFormat="false" ht="15" hidden="false" customHeight="false" outlineLevel="0" collapsed="false">
      <c r="A256" s="30"/>
      <c r="B256" s="30"/>
      <c r="C256" s="30"/>
      <c r="D256" s="30"/>
      <c r="E256" s="30"/>
      <c r="F256" s="30"/>
      <c r="G256" s="30"/>
      <c r="H256" s="30"/>
      <c r="I256" s="30"/>
      <c r="J256" s="30"/>
      <c r="K256" s="30"/>
      <c r="L256" s="30"/>
    </row>
    <row r="257" customFormat="false" ht="15" hidden="false" customHeight="false" outlineLevel="0" collapsed="false">
      <c r="A257" s="30"/>
      <c r="B257" s="30"/>
      <c r="C257" s="30"/>
      <c r="D257" s="30"/>
      <c r="E257" s="30"/>
      <c r="F257" s="30"/>
      <c r="G257" s="30"/>
      <c r="H257" s="30"/>
      <c r="I257" s="30"/>
      <c r="J257" s="30"/>
      <c r="K257" s="30"/>
      <c r="L257" s="30"/>
    </row>
    <row r="258" customFormat="false" ht="15" hidden="false" customHeight="false" outlineLevel="0" collapsed="false">
      <c r="A258" s="30"/>
      <c r="B258" s="30"/>
      <c r="C258" s="30"/>
      <c r="D258" s="30"/>
      <c r="E258" s="30"/>
      <c r="F258" s="30"/>
      <c r="G258" s="30"/>
      <c r="H258" s="30"/>
      <c r="I258" s="30"/>
      <c r="J258" s="30"/>
      <c r="K258" s="30"/>
      <c r="L258" s="30"/>
    </row>
    <row r="259" customFormat="false" ht="15" hidden="false" customHeight="false" outlineLevel="0" collapsed="false">
      <c r="A259" s="30"/>
      <c r="B259" s="30"/>
      <c r="C259" s="30"/>
      <c r="D259" s="30"/>
      <c r="E259" s="30"/>
      <c r="F259" s="30"/>
      <c r="G259" s="30"/>
      <c r="H259" s="30"/>
      <c r="I259" s="30"/>
      <c r="J259" s="30"/>
      <c r="K259" s="30"/>
      <c r="L259" s="30"/>
    </row>
    <row r="260" customFormat="false" ht="15" hidden="false" customHeight="false" outlineLevel="0" collapsed="false">
      <c r="A260" s="30"/>
      <c r="B260" s="30"/>
      <c r="C260" s="30"/>
      <c r="D260" s="30"/>
      <c r="E260" s="30"/>
      <c r="F260" s="30"/>
      <c r="G260" s="30"/>
      <c r="H260" s="30"/>
      <c r="I260" s="30"/>
      <c r="J260" s="30"/>
      <c r="K260" s="30"/>
      <c r="L260" s="30"/>
    </row>
    <row r="261" customFormat="false" ht="15" hidden="false" customHeight="false" outlineLevel="0" collapsed="false">
      <c r="A261" s="30"/>
      <c r="B261" s="30"/>
      <c r="C261" s="30"/>
      <c r="D261" s="30"/>
      <c r="E261" s="30"/>
      <c r="F261" s="30"/>
      <c r="G261" s="30"/>
      <c r="H261" s="30"/>
      <c r="I261" s="30"/>
      <c r="J261" s="30"/>
      <c r="K261" s="30"/>
      <c r="L261" s="30"/>
    </row>
    <row r="262" customFormat="false" ht="15" hidden="false" customHeight="false" outlineLevel="0" collapsed="false">
      <c r="A262" s="30"/>
      <c r="B262" s="30"/>
      <c r="C262" s="30"/>
      <c r="D262" s="30"/>
      <c r="E262" s="30"/>
      <c r="F262" s="30"/>
      <c r="G262" s="30"/>
      <c r="H262" s="30"/>
      <c r="I262" s="30"/>
      <c r="J262" s="30"/>
      <c r="K262" s="30"/>
      <c r="L262" s="30"/>
    </row>
    <row r="263" customFormat="false" ht="15" hidden="false" customHeight="false" outlineLevel="0" collapsed="false">
      <c r="A263" s="30"/>
      <c r="B263" s="30"/>
      <c r="C263" s="30"/>
      <c r="D263" s="30"/>
      <c r="E263" s="30"/>
      <c r="F263" s="30"/>
      <c r="G263" s="30"/>
      <c r="H263" s="30"/>
      <c r="I263" s="30"/>
      <c r="J263" s="30"/>
      <c r="K263" s="30"/>
      <c r="L263" s="30"/>
    </row>
    <row r="264" customFormat="false" ht="15" hidden="false" customHeight="false" outlineLevel="0" collapsed="false">
      <c r="A264" s="30"/>
      <c r="B264" s="30"/>
      <c r="C264" s="30"/>
      <c r="D264" s="30"/>
      <c r="E264" s="30"/>
      <c r="F264" s="30"/>
      <c r="G264" s="30"/>
      <c r="H264" s="30"/>
      <c r="I264" s="30"/>
      <c r="J264" s="30"/>
      <c r="K264" s="30"/>
      <c r="L264" s="30"/>
    </row>
    <row r="265" customFormat="false" ht="15" hidden="false" customHeight="false" outlineLevel="0" collapsed="false">
      <c r="A265" s="30"/>
      <c r="B265" s="30"/>
      <c r="C265" s="30"/>
      <c r="D265" s="30"/>
      <c r="E265" s="30"/>
      <c r="F265" s="30"/>
      <c r="G265" s="30"/>
      <c r="H265" s="30"/>
      <c r="I265" s="30"/>
      <c r="J265" s="30"/>
      <c r="K265" s="30"/>
      <c r="L265" s="30"/>
    </row>
    <row r="266" customFormat="false" ht="15" hidden="false" customHeight="false" outlineLevel="0" collapsed="false">
      <c r="A266" s="30"/>
      <c r="B266" s="30"/>
      <c r="C266" s="30"/>
      <c r="D266" s="30"/>
      <c r="E266" s="30"/>
      <c r="F266" s="30"/>
      <c r="G266" s="30"/>
      <c r="H266" s="30"/>
      <c r="I266" s="30"/>
      <c r="J266" s="30"/>
      <c r="K266" s="30"/>
      <c r="L266" s="30"/>
    </row>
    <row r="267" customFormat="false" ht="15" hidden="false" customHeight="false" outlineLevel="0" collapsed="false">
      <c r="A267" s="30"/>
      <c r="B267" s="30"/>
      <c r="C267" s="30"/>
      <c r="D267" s="30"/>
      <c r="E267" s="30"/>
      <c r="F267" s="30"/>
      <c r="G267" s="30"/>
      <c r="H267" s="30"/>
      <c r="I267" s="30"/>
      <c r="J267" s="30"/>
      <c r="K267" s="30"/>
      <c r="L267" s="30"/>
    </row>
    <row r="268" customFormat="false" ht="15" hidden="false" customHeight="false" outlineLevel="0" collapsed="false">
      <c r="A268" s="30"/>
      <c r="B268" s="30"/>
      <c r="C268" s="30"/>
      <c r="D268" s="30"/>
      <c r="E268" s="30"/>
      <c r="F268" s="30"/>
      <c r="G268" s="30"/>
      <c r="H268" s="30"/>
      <c r="I268" s="30"/>
      <c r="J268" s="30"/>
      <c r="K268" s="30"/>
      <c r="L268" s="30"/>
    </row>
    <row r="269" customFormat="false" ht="15" hidden="false" customHeight="false" outlineLevel="0" collapsed="false">
      <c r="A269" s="30"/>
      <c r="B269" s="30"/>
      <c r="C269" s="30"/>
      <c r="D269" s="30"/>
      <c r="E269" s="30"/>
      <c r="F269" s="30"/>
      <c r="G269" s="30"/>
      <c r="H269" s="30"/>
      <c r="I269" s="30"/>
      <c r="J269" s="30"/>
      <c r="K269" s="30"/>
      <c r="L269" s="30"/>
    </row>
    <row r="270" customFormat="false" ht="15" hidden="false" customHeight="false" outlineLevel="0" collapsed="false">
      <c r="A270" s="30"/>
      <c r="B270" s="30"/>
      <c r="C270" s="30"/>
      <c r="D270" s="30"/>
      <c r="E270" s="30"/>
      <c r="F270" s="30"/>
      <c r="G270" s="30"/>
      <c r="H270" s="30"/>
      <c r="I270" s="30"/>
      <c r="J270" s="30"/>
      <c r="K270" s="30"/>
      <c r="L270" s="30"/>
    </row>
    <row r="271" customFormat="false" ht="15" hidden="false" customHeight="false" outlineLevel="0" collapsed="false">
      <c r="A271" s="30"/>
      <c r="B271" s="30"/>
      <c r="C271" s="30"/>
      <c r="D271" s="30"/>
      <c r="E271" s="30"/>
      <c r="F271" s="30"/>
      <c r="G271" s="30"/>
      <c r="H271" s="30"/>
      <c r="I271" s="30"/>
      <c r="J271" s="30"/>
      <c r="K271" s="30"/>
      <c r="L271" s="30"/>
    </row>
    <row r="272" customFormat="false" ht="15" hidden="false" customHeight="false" outlineLevel="0" collapsed="false">
      <c r="A272" s="30"/>
      <c r="B272" s="30"/>
      <c r="C272" s="30"/>
      <c r="D272" s="30"/>
      <c r="E272" s="30"/>
      <c r="F272" s="30"/>
      <c r="G272" s="30"/>
      <c r="H272" s="30"/>
      <c r="I272" s="30"/>
      <c r="J272" s="30"/>
      <c r="K272" s="30"/>
      <c r="L272" s="30"/>
    </row>
    <row r="273" customFormat="false" ht="15" hidden="false" customHeight="false" outlineLevel="0" collapsed="false">
      <c r="A273" s="30"/>
      <c r="B273" s="30"/>
      <c r="C273" s="30"/>
      <c r="D273" s="30"/>
      <c r="E273" s="30"/>
      <c r="F273" s="30"/>
      <c r="G273" s="30"/>
      <c r="H273" s="30"/>
      <c r="I273" s="30"/>
      <c r="J273" s="30"/>
      <c r="K273" s="30"/>
      <c r="L273" s="30"/>
    </row>
    <row r="274" customFormat="false" ht="15" hidden="false" customHeight="false" outlineLevel="0" collapsed="false">
      <c r="A274" s="30"/>
      <c r="B274" s="30"/>
      <c r="C274" s="30"/>
      <c r="D274" s="30"/>
      <c r="E274" s="30"/>
      <c r="F274" s="30"/>
      <c r="G274" s="30"/>
      <c r="H274" s="30"/>
      <c r="I274" s="30"/>
      <c r="J274" s="30"/>
      <c r="K274" s="30"/>
      <c r="L274" s="30"/>
    </row>
    <row r="275" customFormat="false" ht="15" hidden="false" customHeight="false" outlineLevel="0" collapsed="false">
      <c r="A275" s="30"/>
      <c r="B275" s="30"/>
      <c r="C275" s="30"/>
      <c r="D275" s="30"/>
      <c r="E275" s="30"/>
      <c r="F275" s="30"/>
      <c r="G275" s="30"/>
      <c r="H275" s="30"/>
      <c r="I275" s="30"/>
      <c r="J275" s="30"/>
      <c r="K275" s="30"/>
      <c r="L275" s="30"/>
    </row>
    <row r="276" customFormat="false" ht="15" hidden="false" customHeight="false" outlineLevel="0" collapsed="false">
      <c r="A276" s="30"/>
      <c r="B276" s="30"/>
      <c r="C276" s="30"/>
      <c r="D276" s="30"/>
      <c r="E276" s="30"/>
      <c r="F276" s="30"/>
      <c r="G276" s="30"/>
      <c r="H276" s="30"/>
      <c r="I276" s="30"/>
      <c r="J276" s="30"/>
      <c r="K276" s="30"/>
      <c r="L276" s="30"/>
    </row>
    <row r="277" customFormat="false" ht="15" hidden="false" customHeight="false" outlineLevel="0" collapsed="false">
      <c r="A277" s="30"/>
      <c r="B277" s="30"/>
      <c r="C277" s="30"/>
      <c r="D277" s="30"/>
      <c r="E277" s="30"/>
      <c r="F277" s="30"/>
      <c r="G277" s="30"/>
      <c r="H277" s="30"/>
      <c r="I277" s="30"/>
      <c r="J277" s="30"/>
      <c r="K277" s="30"/>
      <c r="L277" s="30"/>
    </row>
    <row r="278" customFormat="false" ht="15" hidden="false" customHeight="false" outlineLevel="0" collapsed="false">
      <c r="A278" s="30"/>
      <c r="B278" s="30"/>
      <c r="C278" s="30"/>
      <c r="D278" s="30"/>
      <c r="E278" s="30"/>
      <c r="F278" s="30"/>
      <c r="G278" s="30"/>
      <c r="H278" s="30"/>
      <c r="I278" s="30"/>
      <c r="J278" s="30"/>
      <c r="K278" s="30"/>
      <c r="L278" s="30"/>
    </row>
    <row r="279" customFormat="false" ht="15" hidden="false" customHeight="false" outlineLevel="0" collapsed="false">
      <c r="A279" s="30"/>
      <c r="B279" s="30"/>
      <c r="C279" s="30"/>
      <c r="D279" s="30"/>
      <c r="E279" s="30"/>
      <c r="F279" s="30"/>
      <c r="G279" s="30"/>
      <c r="H279" s="30"/>
      <c r="I279" s="30"/>
      <c r="J279" s="30"/>
      <c r="K279" s="30"/>
      <c r="L279" s="30"/>
    </row>
    <row r="280" customFormat="false" ht="15" hidden="false" customHeight="false" outlineLevel="0" collapsed="false">
      <c r="A280" s="30"/>
      <c r="B280" s="30"/>
      <c r="C280" s="30"/>
      <c r="D280" s="30"/>
      <c r="E280" s="30"/>
      <c r="F280" s="30"/>
      <c r="G280" s="30"/>
      <c r="H280" s="30"/>
      <c r="I280" s="30"/>
      <c r="J280" s="30"/>
      <c r="K280" s="30"/>
      <c r="L280" s="30"/>
    </row>
    <row r="281" customFormat="false" ht="15" hidden="false" customHeight="false" outlineLevel="0" collapsed="false">
      <c r="A281" s="30"/>
      <c r="B281" s="30"/>
      <c r="C281" s="30"/>
      <c r="D281" s="30"/>
      <c r="E281" s="30"/>
      <c r="F281" s="30"/>
      <c r="G281" s="30"/>
      <c r="H281" s="30"/>
      <c r="I281" s="30"/>
      <c r="J281" s="30"/>
      <c r="K281" s="30"/>
      <c r="L281" s="30"/>
    </row>
    <row r="282" customFormat="false" ht="15" hidden="false" customHeight="false" outlineLevel="0" collapsed="false">
      <c r="A282" s="30"/>
      <c r="B282" s="30"/>
      <c r="C282" s="30"/>
      <c r="D282" s="30"/>
      <c r="E282" s="30"/>
      <c r="F282" s="30"/>
      <c r="G282" s="30"/>
      <c r="H282" s="30"/>
      <c r="I282" s="30"/>
      <c r="J282" s="30"/>
      <c r="K282" s="30"/>
      <c r="L282" s="30"/>
    </row>
    <row r="283" customFormat="false" ht="15" hidden="false" customHeight="false" outlineLevel="0" collapsed="false">
      <c r="A283" s="30"/>
      <c r="B283" s="30"/>
      <c r="C283" s="30"/>
      <c r="D283" s="30"/>
      <c r="E283" s="30"/>
      <c r="F283" s="30"/>
      <c r="G283" s="30"/>
      <c r="H283" s="30"/>
      <c r="I283" s="30"/>
      <c r="J283" s="30"/>
      <c r="K283" s="30"/>
      <c r="L283" s="30"/>
    </row>
    <row r="284" customFormat="false" ht="15" hidden="false" customHeight="false" outlineLevel="0" collapsed="false">
      <c r="A284" s="30"/>
      <c r="B284" s="30"/>
      <c r="C284" s="30"/>
      <c r="D284" s="30"/>
      <c r="E284" s="30"/>
      <c r="F284" s="30"/>
      <c r="G284" s="30"/>
      <c r="H284" s="30"/>
      <c r="I284" s="30"/>
      <c r="J284" s="30"/>
      <c r="K284" s="30"/>
      <c r="L284" s="30"/>
    </row>
    <row r="285" customFormat="false" ht="15" hidden="false" customHeight="false" outlineLevel="0" collapsed="false">
      <c r="A285" s="30"/>
      <c r="B285" s="30"/>
      <c r="C285" s="30"/>
      <c r="D285" s="30"/>
      <c r="E285" s="30"/>
      <c r="F285" s="30"/>
      <c r="G285" s="30"/>
      <c r="H285" s="30"/>
      <c r="I285" s="30"/>
      <c r="J285" s="30"/>
      <c r="K285" s="30"/>
      <c r="L285" s="30"/>
    </row>
    <row r="286" customFormat="false" ht="15" hidden="false" customHeight="false" outlineLevel="0" collapsed="false">
      <c r="A286" s="30"/>
      <c r="B286" s="30"/>
      <c r="C286" s="30"/>
      <c r="D286" s="30"/>
      <c r="E286" s="30"/>
      <c r="F286" s="30"/>
      <c r="G286" s="30"/>
      <c r="H286" s="30"/>
      <c r="I286" s="30"/>
      <c r="J286" s="30"/>
      <c r="K286" s="30"/>
      <c r="L286" s="30"/>
    </row>
    <row r="287" customFormat="false" ht="15" hidden="false" customHeight="false" outlineLevel="0" collapsed="false">
      <c r="A287" s="30"/>
      <c r="B287" s="30"/>
      <c r="C287" s="30"/>
      <c r="D287" s="30"/>
      <c r="E287" s="30"/>
      <c r="F287" s="30"/>
      <c r="G287" s="30"/>
      <c r="H287" s="30"/>
      <c r="I287" s="30"/>
      <c r="J287" s="30"/>
      <c r="K287" s="30"/>
      <c r="L287" s="30"/>
    </row>
    <row r="288" customFormat="false" ht="15" hidden="false" customHeight="false" outlineLevel="0" collapsed="false">
      <c r="A288" s="30"/>
      <c r="B288" s="30"/>
      <c r="C288" s="30"/>
      <c r="D288" s="30"/>
      <c r="E288" s="30"/>
      <c r="F288" s="30"/>
      <c r="G288" s="30"/>
      <c r="H288" s="30"/>
      <c r="I288" s="30"/>
      <c r="J288" s="30"/>
      <c r="K288" s="30"/>
      <c r="L288" s="30"/>
    </row>
    <row r="289" customFormat="false" ht="15" hidden="false" customHeight="false" outlineLevel="0" collapsed="false">
      <c r="A289" s="30"/>
      <c r="B289" s="30"/>
      <c r="C289" s="30"/>
      <c r="D289" s="30"/>
      <c r="E289" s="30"/>
      <c r="F289" s="30"/>
      <c r="G289" s="30"/>
      <c r="H289" s="30"/>
      <c r="I289" s="30"/>
      <c r="J289" s="30"/>
      <c r="K289" s="30"/>
      <c r="L289" s="30"/>
    </row>
    <row r="290" customFormat="false" ht="15" hidden="false" customHeight="false" outlineLevel="0" collapsed="false">
      <c r="A290" s="30"/>
      <c r="B290" s="30"/>
      <c r="C290" s="30"/>
      <c r="D290" s="30"/>
      <c r="E290" s="30"/>
      <c r="F290" s="30"/>
      <c r="G290" s="30"/>
      <c r="H290" s="30"/>
      <c r="I290" s="30"/>
      <c r="J290" s="30"/>
      <c r="K290" s="30"/>
      <c r="L290" s="30"/>
    </row>
    <row r="291" customFormat="false" ht="15" hidden="false" customHeight="false" outlineLevel="0" collapsed="false">
      <c r="A291" s="30"/>
      <c r="B291" s="30"/>
      <c r="C291" s="30"/>
      <c r="D291" s="30"/>
      <c r="E291" s="30"/>
      <c r="F291" s="30"/>
      <c r="G291" s="30"/>
      <c r="H291" s="30"/>
      <c r="I291" s="30"/>
      <c r="J291" s="30"/>
      <c r="K291" s="30"/>
      <c r="L291" s="30"/>
    </row>
    <row r="292" customFormat="false" ht="15" hidden="false" customHeight="false" outlineLevel="0" collapsed="false">
      <c r="A292" s="30"/>
      <c r="B292" s="30"/>
      <c r="C292" s="30"/>
      <c r="D292" s="30"/>
      <c r="E292" s="30"/>
      <c r="F292" s="30"/>
      <c r="G292" s="30"/>
      <c r="H292" s="30"/>
      <c r="I292" s="30"/>
      <c r="J292" s="30"/>
      <c r="K292" s="30"/>
      <c r="L292" s="30"/>
    </row>
    <row r="293" customFormat="false" ht="15" hidden="false" customHeight="false" outlineLevel="0" collapsed="false">
      <c r="A293" s="30"/>
      <c r="B293" s="30"/>
      <c r="C293" s="30"/>
      <c r="D293" s="30"/>
      <c r="E293" s="30"/>
      <c r="F293" s="30"/>
      <c r="G293" s="30"/>
      <c r="H293" s="30"/>
      <c r="I293" s="30"/>
      <c r="J293" s="30"/>
      <c r="K293" s="30"/>
      <c r="L293" s="30"/>
    </row>
    <row r="294" customFormat="false" ht="15" hidden="false" customHeight="false" outlineLevel="0" collapsed="false">
      <c r="A294" s="30"/>
      <c r="B294" s="30"/>
      <c r="C294" s="30"/>
      <c r="D294" s="30"/>
      <c r="E294" s="30"/>
      <c r="F294" s="30"/>
      <c r="G294" s="30"/>
      <c r="H294" s="30"/>
      <c r="I294" s="30"/>
      <c r="J294" s="30"/>
      <c r="K294" s="30"/>
      <c r="L294" s="30"/>
    </row>
    <row r="295" customFormat="false" ht="15" hidden="false" customHeight="false" outlineLevel="0" collapsed="false">
      <c r="A295" s="30"/>
      <c r="B295" s="30"/>
      <c r="C295" s="30"/>
      <c r="D295" s="30"/>
      <c r="E295" s="30"/>
      <c r="F295" s="30"/>
      <c r="G295" s="30"/>
      <c r="H295" s="30"/>
      <c r="I295" s="30"/>
      <c r="J295" s="30"/>
      <c r="K295" s="30"/>
      <c r="L295" s="30"/>
    </row>
    <row r="296" customFormat="false" ht="15" hidden="false" customHeight="false" outlineLevel="0" collapsed="false">
      <c r="A296" s="30"/>
      <c r="B296" s="30"/>
      <c r="C296" s="30"/>
      <c r="D296" s="30"/>
      <c r="E296" s="30"/>
      <c r="F296" s="30"/>
      <c r="G296" s="30"/>
      <c r="H296" s="30"/>
      <c r="I296" s="30"/>
      <c r="J296" s="30"/>
      <c r="K296" s="30"/>
      <c r="L296" s="30"/>
    </row>
    <row r="297" customFormat="false" ht="15" hidden="false" customHeight="false" outlineLevel="0" collapsed="false">
      <c r="A297" s="30"/>
      <c r="B297" s="30"/>
      <c r="C297" s="30"/>
      <c r="D297" s="30"/>
      <c r="E297" s="30"/>
      <c r="F297" s="30"/>
      <c r="G297" s="30"/>
      <c r="H297" s="30"/>
      <c r="I297" s="30"/>
      <c r="J297" s="30"/>
      <c r="K297" s="30"/>
      <c r="L297" s="30"/>
    </row>
    <row r="298" customFormat="false" ht="15" hidden="false" customHeight="false" outlineLevel="0" collapsed="false">
      <c r="A298" s="30"/>
      <c r="B298" s="30"/>
      <c r="C298" s="30"/>
      <c r="D298" s="30"/>
      <c r="E298" s="30"/>
      <c r="F298" s="30"/>
      <c r="G298" s="30"/>
      <c r="H298" s="30"/>
      <c r="I298" s="30"/>
      <c r="J298" s="30"/>
      <c r="K298" s="30"/>
      <c r="L298" s="30"/>
    </row>
    <row r="299" customFormat="false" ht="15" hidden="false" customHeight="false" outlineLevel="0" collapsed="false">
      <c r="A299" s="30"/>
      <c r="B299" s="30"/>
      <c r="C299" s="30"/>
      <c r="D299" s="30"/>
      <c r="E299" s="30"/>
      <c r="F299" s="30"/>
      <c r="G299" s="30"/>
      <c r="H299" s="30"/>
      <c r="I299" s="30"/>
      <c r="J299" s="30"/>
      <c r="K299" s="30"/>
      <c r="L299" s="30"/>
    </row>
    <row r="300" customFormat="false" ht="15" hidden="false" customHeight="false" outlineLevel="0" collapsed="false">
      <c r="A300" s="30"/>
      <c r="B300" s="30"/>
      <c r="C300" s="30"/>
      <c r="D300" s="30"/>
      <c r="E300" s="30"/>
      <c r="F300" s="30"/>
      <c r="G300" s="30"/>
      <c r="H300" s="30"/>
      <c r="I300" s="30"/>
      <c r="J300" s="30"/>
      <c r="K300" s="30"/>
      <c r="L300" s="30"/>
    </row>
    <row r="301" customFormat="false" ht="15" hidden="false" customHeight="false" outlineLevel="0" collapsed="false">
      <c r="A301" s="30"/>
      <c r="B301" s="30"/>
      <c r="C301" s="30"/>
      <c r="D301" s="30"/>
      <c r="E301" s="30"/>
      <c r="F301" s="30"/>
      <c r="G301" s="30"/>
      <c r="H301" s="30"/>
      <c r="I301" s="30"/>
      <c r="J301" s="30"/>
      <c r="K301" s="30"/>
      <c r="L301" s="30"/>
    </row>
    <row r="302" customFormat="false" ht="15" hidden="false" customHeight="false" outlineLevel="0" collapsed="false">
      <c r="A302" s="30"/>
      <c r="B302" s="30"/>
      <c r="C302" s="30"/>
      <c r="D302" s="30"/>
      <c r="E302" s="30"/>
      <c r="F302" s="30"/>
      <c r="G302" s="30"/>
      <c r="H302" s="30"/>
      <c r="I302" s="30"/>
      <c r="J302" s="30"/>
      <c r="K302" s="30"/>
      <c r="L302" s="30"/>
    </row>
    <row r="303" customFormat="false" ht="15" hidden="false" customHeight="false" outlineLevel="0" collapsed="false">
      <c r="A303" s="30"/>
      <c r="B303" s="30"/>
      <c r="C303" s="30"/>
      <c r="D303" s="30"/>
      <c r="E303" s="30"/>
      <c r="F303" s="30"/>
      <c r="G303" s="30"/>
      <c r="H303" s="30"/>
      <c r="I303" s="30"/>
      <c r="J303" s="30"/>
      <c r="K303" s="30"/>
      <c r="L303" s="30"/>
    </row>
    <row r="304" customFormat="false" ht="15" hidden="false" customHeight="false" outlineLevel="0" collapsed="false">
      <c r="A304" s="30"/>
      <c r="B304" s="30"/>
      <c r="C304" s="30"/>
      <c r="D304" s="30"/>
      <c r="E304" s="30"/>
      <c r="F304" s="30"/>
      <c r="G304" s="30"/>
      <c r="H304" s="30"/>
      <c r="I304" s="30"/>
      <c r="J304" s="30"/>
      <c r="K304" s="30"/>
      <c r="L304" s="30"/>
    </row>
    <row r="305" customFormat="false" ht="15" hidden="false" customHeight="false" outlineLevel="0" collapsed="false">
      <c r="A305" s="30"/>
      <c r="B305" s="30"/>
      <c r="C305" s="30"/>
      <c r="D305" s="30"/>
      <c r="E305" s="30"/>
      <c r="F305" s="30"/>
      <c r="G305" s="30"/>
      <c r="H305" s="30"/>
      <c r="I305" s="30"/>
      <c r="J305" s="30"/>
      <c r="K305" s="30"/>
      <c r="L305" s="30"/>
    </row>
    <row r="306" customFormat="false" ht="15" hidden="false" customHeight="false" outlineLevel="0" collapsed="false">
      <c r="A306" s="30"/>
      <c r="B306" s="30"/>
      <c r="C306" s="30"/>
      <c r="D306" s="30"/>
      <c r="E306" s="30"/>
      <c r="F306" s="30"/>
      <c r="G306" s="30"/>
      <c r="H306" s="30"/>
      <c r="I306" s="30"/>
      <c r="J306" s="30"/>
      <c r="K306" s="30"/>
      <c r="L306" s="30"/>
    </row>
    <row r="307" customFormat="false" ht="15" hidden="false" customHeight="false" outlineLevel="0" collapsed="false">
      <c r="A307" s="30"/>
      <c r="B307" s="30"/>
      <c r="C307" s="30"/>
      <c r="D307" s="30"/>
      <c r="E307" s="30"/>
      <c r="F307" s="30"/>
      <c r="G307" s="30"/>
      <c r="H307" s="30"/>
      <c r="I307" s="30"/>
      <c r="J307" s="30"/>
      <c r="K307" s="30"/>
      <c r="L307" s="30"/>
    </row>
    <row r="308" customFormat="false" ht="15" hidden="false" customHeight="false" outlineLevel="0" collapsed="false">
      <c r="A308" s="30"/>
      <c r="B308" s="30"/>
      <c r="C308" s="30"/>
      <c r="D308" s="30"/>
      <c r="E308" s="30"/>
      <c r="F308" s="30"/>
      <c r="G308" s="30"/>
      <c r="H308" s="30"/>
      <c r="I308" s="30"/>
      <c r="J308" s="30"/>
      <c r="K308" s="30"/>
      <c r="L308" s="30"/>
    </row>
    <row r="309" customFormat="false" ht="15" hidden="false" customHeight="false" outlineLevel="0" collapsed="false">
      <c r="A309" s="30"/>
      <c r="B309" s="30"/>
      <c r="C309" s="30"/>
      <c r="D309" s="30"/>
      <c r="E309" s="30"/>
      <c r="F309" s="30"/>
      <c r="G309" s="30"/>
      <c r="H309" s="30"/>
      <c r="I309" s="30"/>
      <c r="J309" s="30"/>
      <c r="K309" s="30"/>
      <c r="L309" s="30"/>
    </row>
    <row r="310" customFormat="false" ht="15" hidden="false" customHeight="false" outlineLevel="0" collapsed="false">
      <c r="A310" s="30"/>
      <c r="B310" s="30"/>
      <c r="C310" s="30"/>
      <c r="D310" s="30"/>
      <c r="E310" s="30"/>
      <c r="F310" s="30"/>
      <c r="G310" s="30"/>
      <c r="H310" s="30"/>
      <c r="I310" s="30"/>
      <c r="J310" s="30"/>
      <c r="K310" s="30"/>
      <c r="L310" s="30"/>
    </row>
    <row r="311" customFormat="false" ht="15" hidden="false" customHeight="false" outlineLevel="0" collapsed="false">
      <c r="A311" s="30"/>
      <c r="B311" s="30"/>
      <c r="C311" s="30"/>
      <c r="D311" s="30"/>
      <c r="E311" s="30"/>
      <c r="F311" s="30"/>
      <c r="G311" s="30"/>
      <c r="H311" s="30"/>
      <c r="I311" s="30"/>
      <c r="J311" s="30"/>
      <c r="K311" s="30"/>
      <c r="L311" s="30"/>
    </row>
    <row r="312" customFormat="false" ht="15" hidden="false" customHeight="false" outlineLevel="0" collapsed="false">
      <c r="A312" s="30"/>
      <c r="B312" s="30"/>
      <c r="C312" s="30"/>
      <c r="D312" s="30"/>
      <c r="E312" s="30"/>
      <c r="F312" s="30"/>
      <c r="G312" s="30"/>
      <c r="H312" s="30"/>
      <c r="I312" s="30"/>
      <c r="J312" s="30"/>
      <c r="K312" s="30"/>
      <c r="L312" s="30"/>
    </row>
    <row r="313" customFormat="false" ht="15" hidden="false" customHeight="false" outlineLevel="0" collapsed="false">
      <c r="A313" s="30"/>
      <c r="B313" s="30"/>
      <c r="C313" s="30"/>
      <c r="D313" s="30"/>
      <c r="E313" s="30"/>
      <c r="F313" s="30"/>
      <c r="G313" s="30"/>
      <c r="H313" s="30"/>
      <c r="I313" s="30"/>
      <c r="J313" s="30"/>
      <c r="K313" s="30"/>
      <c r="L313" s="30"/>
    </row>
    <row r="314" customFormat="false" ht="15" hidden="false" customHeight="false" outlineLevel="0" collapsed="false">
      <c r="A314" s="30"/>
      <c r="B314" s="30"/>
      <c r="C314" s="30"/>
      <c r="D314" s="30"/>
      <c r="E314" s="30"/>
      <c r="F314" s="30"/>
      <c r="G314" s="30"/>
      <c r="H314" s="30"/>
      <c r="I314" s="30"/>
      <c r="J314" s="30"/>
      <c r="K314" s="30"/>
      <c r="L314" s="30"/>
    </row>
    <row r="315" customFormat="false" ht="15" hidden="false" customHeight="false" outlineLevel="0" collapsed="false">
      <c r="A315" s="30"/>
      <c r="B315" s="30"/>
      <c r="C315" s="30"/>
      <c r="D315" s="30"/>
      <c r="E315" s="30"/>
      <c r="F315" s="30"/>
      <c r="G315" s="30"/>
      <c r="H315" s="30"/>
      <c r="I315" s="30"/>
      <c r="J315" s="30"/>
      <c r="K315" s="30"/>
      <c r="L315" s="30"/>
    </row>
    <row r="316" customFormat="false" ht="15" hidden="false" customHeight="false" outlineLevel="0" collapsed="false">
      <c r="A316" s="30"/>
      <c r="B316" s="30"/>
      <c r="C316" s="30"/>
      <c r="D316" s="30"/>
      <c r="E316" s="30"/>
      <c r="F316" s="30"/>
      <c r="G316" s="30"/>
      <c r="H316" s="30"/>
      <c r="I316" s="30"/>
      <c r="J316" s="30"/>
      <c r="K316" s="30"/>
      <c r="L316" s="30"/>
    </row>
    <row r="317" customFormat="false" ht="15" hidden="false" customHeight="false" outlineLevel="0" collapsed="false">
      <c r="A317" s="30"/>
      <c r="B317" s="30"/>
      <c r="C317" s="30"/>
      <c r="D317" s="30"/>
      <c r="E317" s="30"/>
      <c r="F317" s="30"/>
      <c r="G317" s="30"/>
      <c r="H317" s="30"/>
      <c r="I317" s="30"/>
      <c r="J317" s="30"/>
      <c r="K317" s="30"/>
      <c r="L317" s="30"/>
    </row>
    <row r="318" customFormat="false" ht="15" hidden="false" customHeight="false" outlineLevel="0" collapsed="false">
      <c r="A318" s="30"/>
      <c r="B318" s="30"/>
      <c r="C318" s="30"/>
      <c r="D318" s="30"/>
      <c r="E318" s="30"/>
      <c r="F318" s="30"/>
      <c r="G318" s="30"/>
      <c r="H318" s="30"/>
      <c r="I318" s="30"/>
      <c r="J318" s="30"/>
      <c r="K318" s="30"/>
      <c r="L318" s="30"/>
    </row>
    <row r="319" customFormat="false" ht="15" hidden="false" customHeight="false" outlineLevel="0" collapsed="false">
      <c r="A319" s="30"/>
      <c r="B319" s="30"/>
      <c r="C319" s="30"/>
      <c r="D319" s="30"/>
      <c r="E319" s="30"/>
      <c r="F319" s="30"/>
      <c r="G319" s="30"/>
      <c r="H319" s="30"/>
      <c r="I319" s="30"/>
      <c r="J319" s="30"/>
      <c r="K319" s="30"/>
      <c r="L319" s="30"/>
    </row>
    <row r="320" customFormat="false" ht="15" hidden="false" customHeight="false" outlineLevel="0" collapsed="false">
      <c r="A320" s="30"/>
      <c r="B320" s="30"/>
      <c r="C320" s="30"/>
      <c r="D320" s="30"/>
      <c r="E320" s="30"/>
      <c r="F320" s="30"/>
      <c r="G320" s="30"/>
      <c r="H320" s="30"/>
      <c r="I320" s="30"/>
      <c r="J320" s="30"/>
      <c r="K320" s="30"/>
      <c r="L320" s="30"/>
    </row>
    <row r="321" customFormat="false" ht="15" hidden="false" customHeight="false" outlineLevel="0" collapsed="false">
      <c r="A321" s="30"/>
      <c r="B321" s="30"/>
      <c r="C321" s="30"/>
      <c r="D321" s="30"/>
      <c r="E321" s="30"/>
      <c r="F321" s="30"/>
      <c r="G321" s="30"/>
      <c r="H321" s="30"/>
      <c r="I321" s="30"/>
      <c r="J321" s="30"/>
      <c r="K321" s="30"/>
      <c r="L321" s="30"/>
    </row>
    <row r="322" customFormat="false" ht="15" hidden="false" customHeight="false" outlineLevel="0" collapsed="false">
      <c r="A322" s="30"/>
      <c r="B322" s="30"/>
      <c r="C322" s="30"/>
      <c r="D322" s="30"/>
      <c r="E322" s="30"/>
      <c r="F322" s="30"/>
      <c r="G322" s="30"/>
      <c r="H322" s="30"/>
      <c r="I322" s="30"/>
      <c r="J322" s="30"/>
      <c r="K322" s="30"/>
      <c r="L322" s="30"/>
    </row>
    <row r="323" customFormat="false" ht="15" hidden="false" customHeight="false" outlineLevel="0" collapsed="false">
      <c r="A323" s="30"/>
      <c r="B323" s="30"/>
      <c r="C323" s="30"/>
      <c r="D323" s="30"/>
      <c r="E323" s="30"/>
      <c r="F323" s="30"/>
      <c r="G323" s="30"/>
      <c r="H323" s="30"/>
      <c r="I323" s="30"/>
      <c r="J323" s="30"/>
      <c r="K323" s="30"/>
      <c r="L323" s="30"/>
    </row>
    <row r="324" customFormat="false" ht="15" hidden="false" customHeight="false" outlineLevel="0" collapsed="false">
      <c r="A324" s="30"/>
      <c r="B324" s="30"/>
      <c r="C324" s="30"/>
      <c r="D324" s="30"/>
      <c r="E324" s="30"/>
      <c r="F324" s="30"/>
      <c r="G324" s="30"/>
      <c r="H324" s="30"/>
      <c r="I324" s="30"/>
      <c r="J324" s="30"/>
      <c r="K324" s="30"/>
      <c r="L324" s="30"/>
    </row>
    <row r="325" customFormat="false" ht="15" hidden="false" customHeight="false" outlineLevel="0" collapsed="false">
      <c r="A325" s="30"/>
      <c r="B325" s="30"/>
      <c r="C325" s="30"/>
      <c r="D325" s="30"/>
      <c r="E325" s="30"/>
      <c r="F325" s="30"/>
      <c r="G325" s="30"/>
      <c r="H325" s="30"/>
      <c r="I325" s="30"/>
      <c r="J325" s="30"/>
      <c r="K325" s="30"/>
      <c r="L325" s="30"/>
    </row>
    <row r="326" customFormat="false" ht="15" hidden="false" customHeight="false" outlineLevel="0" collapsed="false">
      <c r="A326" s="30"/>
      <c r="B326" s="30"/>
      <c r="C326" s="30"/>
      <c r="D326" s="30"/>
      <c r="E326" s="30"/>
      <c r="F326" s="30"/>
      <c r="G326" s="30"/>
      <c r="H326" s="30"/>
      <c r="I326" s="30"/>
      <c r="J326" s="30"/>
      <c r="K326" s="30"/>
      <c r="L326" s="30"/>
    </row>
    <row r="327" customFormat="false" ht="15" hidden="false" customHeight="false" outlineLevel="0" collapsed="false">
      <c r="A327" s="30"/>
      <c r="B327" s="30"/>
      <c r="C327" s="30"/>
      <c r="D327" s="30"/>
      <c r="E327" s="30"/>
      <c r="F327" s="30"/>
      <c r="G327" s="30"/>
      <c r="H327" s="30"/>
      <c r="I327" s="30"/>
      <c r="J327" s="30"/>
      <c r="K327" s="30"/>
      <c r="L327" s="30"/>
    </row>
    <row r="328" customFormat="false" ht="15" hidden="false" customHeight="false" outlineLevel="0" collapsed="false">
      <c r="A328" s="30"/>
      <c r="B328" s="30"/>
      <c r="C328" s="30"/>
      <c r="D328" s="30"/>
      <c r="E328" s="30"/>
      <c r="F328" s="30"/>
      <c r="G328" s="30"/>
      <c r="H328" s="30"/>
      <c r="I328" s="30"/>
      <c r="J328" s="30"/>
      <c r="K328" s="30"/>
      <c r="L328" s="30"/>
    </row>
    <row r="329" customFormat="false" ht="15" hidden="false" customHeight="false" outlineLevel="0" collapsed="false">
      <c r="A329" s="30"/>
      <c r="B329" s="30"/>
      <c r="C329" s="30"/>
      <c r="D329" s="30"/>
      <c r="E329" s="30"/>
      <c r="F329" s="30"/>
      <c r="G329" s="30"/>
      <c r="H329" s="30"/>
      <c r="I329" s="30"/>
      <c r="J329" s="30"/>
      <c r="K329" s="30"/>
      <c r="L329" s="30"/>
    </row>
    <row r="330" customFormat="false" ht="15" hidden="false" customHeight="false" outlineLevel="0" collapsed="false">
      <c r="A330" s="30"/>
      <c r="B330" s="30"/>
      <c r="C330" s="30"/>
      <c r="D330" s="30"/>
      <c r="E330" s="30"/>
      <c r="F330" s="30"/>
      <c r="G330" s="30"/>
      <c r="H330" s="30"/>
      <c r="I330" s="30"/>
      <c r="J330" s="30"/>
      <c r="K330" s="30"/>
      <c r="L330" s="30"/>
    </row>
    <row r="331" customFormat="false" ht="15" hidden="false" customHeight="false" outlineLevel="0" collapsed="false">
      <c r="A331" s="30"/>
      <c r="B331" s="30"/>
      <c r="C331" s="30"/>
      <c r="D331" s="30"/>
      <c r="E331" s="30"/>
      <c r="F331" s="30"/>
      <c r="G331" s="30"/>
      <c r="H331" s="30"/>
      <c r="I331" s="30"/>
      <c r="J331" s="30"/>
      <c r="K331" s="30"/>
      <c r="L331" s="30"/>
    </row>
    <row r="332" customFormat="false" ht="15" hidden="false" customHeight="false" outlineLevel="0" collapsed="false">
      <c r="A332" s="30"/>
      <c r="B332" s="30"/>
      <c r="C332" s="30"/>
      <c r="D332" s="30"/>
      <c r="E332" s="30"/>
      <c r="F332" s="30"/>
      <c r="G332" s="30"/>
      <c r="H332" s="30"/>
      <c r="I332" s="30"/>
      <c r="J332" s="30"/>
      <c r="K332" s="30"/>
      <c r="L332" s="30"/>
    </row>
    <row r="333" customFormat="false" ht="15" hidden="false" customHeight="false" outlineLevel="0" collapsed="false">
      <c r="A333" s="30"/>
      <c r="B333" s="30"/>
      <c r="C333" s="30"/>
      <c r="D333" s="30"/>
      <c r="E333" s="30"/>
      <c r="F333" s="30"/>
      <c r="G333" s="30"/>
      <c r="H333" s="30"/>
      <c r="I333" s="30"/>
      <c r="J333" s="30"/>
      <c r="K333" s="30"/>
      <c r="L333" s="30"/>
    </row>
    <row r="334" customFormat="false" ht="15" hidden="false" customHeight="false" outlineLevel="0" collapsed="false">
      <c r="A334" s="30"/>
      <c r="B334" s="30"/>
      <c r="C334" s="30"/>
      <c r="D334" s="30"/>
      <c r="E334" s="30"/>
      <c r="F334" s="30"/>
      <c r="G334" s="30"/>
      <c r="H334" s="30"/>
      <c r="I334" s="30"/>
      <c r="J334" s="30"/>
      <c r="K334" s="30"/>
      <c r="L334" s="30"/>
    </row>
    <row r="335" customFormat="false" ht="15" hidden="false" customHeight="false" outlineLevel="0" collapsed="false">
      <c r="A335" s="30"/>
      <c r="B335" s="30"/>
      <c r="C335" s="30"/>
      <c r="D335" s="30"/>
      <c r="E335" s="30"/>
      <c r="F335" s="30"/>
      <c r="G335" s="30"/>
      <c r="H335" s="30"/>
      <c r="I335" s="30"/>
      <c r="J335" s="30"/>
      <c r="K335" s="30"/>
      <c r="L335" s="30"/>
    </row>
    <row r="336" customFormat="false" ht="15" hidden="false" customHeight="false" outlineLevel="0" collapsed="false">
      <c r="A336" s="30"/>
      <c r="B336" s="30"/>
      <c r="C336" s="30"/>
      <c r="D336" s="30"/>
      <c r="E336" s="30"/>
      <c r="F336" s="30"/>
      <c r="G336" s="30"/>
      <c r="H336" s="30"/>
      <c r="I336" s="30"/>
      <c r="J336" s="30"/>
      <c r="K336" s="30"/>
      <c r="L336" s="30"/>
    </row>
    <row r="337" customFormat="false" ht="15" hidden="false" customHeight="false" outlineLevel="0" collapsed="false">
      <c r="A337" s="30"/>
      <c r="B337" s="30"/>
      <c r="C337" s="30"/>
      <c r="D337" s="30"/>
      <c r="E337" s="30"/>
      <c r="F337" s="30"/>
      <c r="G337" s="30"/>
      <c r="H337" s="30"/>
      <c r="I337" s="30"/>
      <c r="J337" s="30"/>
      <c r="K337" s="30"/>
      <c r="L337" s="30"/>
    </row>
    <row r="338" customFormat="false" ht="15" hidden="false" customHeight="false" outlineLevel="0" collapsed="false">
      <c r="A338" s="30"/>
      <c r="B338" s="30"/>
      <c r="C338" s="30"/>
      <c r="D338" s="30"/>
      <c r="E338" s="30"/>
      <c r="F338" s="30"/>
      <c r="G338" s="30"/>
      <c r="H338" s="30"/>
      <c r="I338" s="30"/>
      <c r="J338" s="30"/>
      <c r="K338" s="30"/>
      <c r="L338" s="30"/>
    </row>
    <row r="339" customFormat="false" ht="15" hidden="false" customHeight="false" outlineLevel="0" collapsed="false">
      <c r="A339" s="30"/>
      <c r="B339" s="30"/>
      <c r="C339" s="30"/>
      <c r="D339" s="30"/>
      <c r="E339" s="30"/>
      <c r="F339" s="30"/>
      <c r="G339" s="30"/>
      <c r="H339" s="30"/>
      <c r="I339" s="30"/>
      <c r="J339" s="30"/>
      <c r="K339" s="30"/>
      <c r="L339" s="30"/>
    </row>
    <row r="340" customFormat="false" ht="15" hidden="false" customHeight="false" outlineLevel="0" collapsed="false">
      <c r="A340" s="30"/>
      <c r="B340" s="30"/>
      <c r="C340" s="30"/>
      <c r="D340" s="30"/>
      <c r="E340" s="30"/>
      <c r="F340" s="30"/>
      <c r="G340" s="30"/>
      <c r="H340" s="30"/>
      <c r="I340" s="30"/>
      <c r="J340" s="30"/>
      <c r="K340" s="30"/>
      <c r="L340" s="30"/>
    </row>
    <row r="341" customFormat="false" ht="15" hidden="false" customHeight="false" outlineLevel="0" collapsed="false">
      <c r="A341" s="30"/>
      <c r="B341" s="30"/>
      <c r="C341" s="30"/>
      <c r="D341" s="30"/>
      <c r="E341" s="30"/>
      <c r="F341" s="30"/>
      <c r="G341" s="30"/>
      <c r="H341" s="30"/>
      <c r="I341" s="30"/>
      <c r="J341" s="30"/>
      <c r="K341" s="30"/>
      <c r="L341" s="30"/>
    </row>
    <row r="342" customFormat="false" ht="15" hidden="false" customHeight="false" outlineLevel="0" collapsed="false">
      <c r="A342" s="30"/>
      <c r="B342" s="30"/>
      <c r="C342" s="30"/>
      <c r="D342" s="30"/>
      <c r="E342" s="30"/>
      <c r="F342" s="30"/>
      <c r="G342" s="30"/>
      <c r="H342" s="30"/>
      <c r="I342" s="30"/>
      <c r="J342" s="30"/>
      <c r="K342" s="30"/>
      <c r="L342" s="30"/>
    </row>
    <row r="343" customFormat="false" ht="15" hidden="false" customHeight="false" outlineLevel="0" collapsed="false">
      <c r="A343" s="30"/>
      <c r="B343" s="30"/>
      <c r="C343" s="30"/>
      <c r="D343" s="30"/>
      <c r="E343" s="30"/>
      <c r="F343" s="30"/>
      <c r="G343" s="30"/>
      <c r="H343" s="30"/>
      <c r="I343" s="30"/>
      <c r="J343" s="30"/>
      <c r="K343" s="30"/>
      <c r="L343" s="30"/>
    </row>
    <row r="344" customFormat="false" ht="15" hidden="false" customHeight="false" outlineLevel="0" collapsed="false">
      <c r="A344" s="30"/>
      <c r="B344" s="30"/>
      <c r="C344" s="30"/>
      <c r="D344" s="30"/>
      <c r="E344" s="30"/>
      <c r="F344" s="30"/>
      <c r="G344" s="30"/>
      <c r="H344" s="30"/>
      <c r="I344" s="30"/>
      <c r="J344" s="30"/>
      <c r="K344" s="30"/>
      <c r="L344" s="30"/>
    </row>
    <row r="345" customFormat="false" ht="15" hidden="false" customHeight="false" outlineLevel="0" collapsed="false">
      <c r="A345" s="30"/>
      <c r="B345" s="30"/>
      <c r="C345" s="30"/>
      <c r="D345" s="30"/>
      <c r="E345" s="30"/>
      <c r="F345" s="30"/>
      <c r="G345" s="30"/>
      <c r="H345" s="30"/>
      <c r="I345" s="30"/>
      <c r="J345" s="30"/>
      <c r="K345" s="30"/>
      <c r="L345" s="30"/>
    </row>
    <row r="346" customFormat="false" ht="15" hidden="false" customHeight="false" outlineLevel="0" collapsed="false">
      <c r="A346" s="30"/>
      <c r="B346" s="30"/>
      <c r="C346" s="30"/>
      <c r="D346" s="30"/>
      <c r="E346" s="30"/>
      <c r="F346" s="30"/>
      <c r="G346" s="30"/>
      <c r="H346" s="30"/>
      <c r="I346" s="30"/>
      <c r="J346" s="30"/>
      <c r="K346" s="30"/>
      <c r="L346" s="30"/>
    </row>
    <row r="347" customFormat="false" ht="15" hidden="false" customHeight="false" outlineLevel="0" collapsed="false">
      <c r="A347" s="30"/>
      <c r="B347" s="30"/>
      <c r="C347" s="30"/>
      <c r="D347" s="30"/>
      <c r="E347" s="30"/>
      <c r="F347" s="30"/>
      <c r="G347" s="30"/>
      <c r="H347" s="30"/>
      <c r="I347" s="30"/>
      <c r="J347" s="30"/>
      <c r="K347" s="30"/>
      <c r="L347" s="30"/>
    </row>
    <row r="348" customFormat="false" ht="15" hidden="false" customHeight="false" outlineLevel="0" collapsed="false">
      <c r="A348" s="30"/>
      <c r="B348" s="30"/>
      <c r="C348" s="30"/>
      <c r="D348" s="30"/>
      <c r="E348" s="30"/>
      <c r="F348" s="30"/>
      <c r="G348" s="30"/>
      <c r="H348" s="30"/>
      <c r="I348" s="30"/>
      <c r="J348" s="30"/>
      <c r="K348" s="30"/>
      <c r="L348" s="30"/>
    </row>
    <row r="349" customFormat="false" ht="15" hidden="false" customHeight="false" outlineLevel="0" collapsed="false">
      <c r="A349" s="30"/>
      <c r="B349" s="30"/>
      <c r="C349" s="30"/>
      <c r="D349" s="30"/>
      <c r="E349" s="30"/>
      <c r="F349" s="30"/>
      <c r="G349" s="30"/>
      <c r="H349" s="30"/>
      <c r="I349" s="30"/>
      <c r="J349" s="30"/>
      <c r="K349" s="30"/>
      <c r="L349" s="30"/>
    </row>
    <row r="350" customFormat="false" ht="15" hidden="false" customHeight="false" outlineLevel="0" collapsed="false">
      <c r="A350" s="30"/>
      <c r="B350" s="30"/>
      <c r="C350" s="30"/>
      <c r="D350" s="30"/>
      <c r="E350" s="30"/>
      <c r="F350" s="30"/>
      <c r="G350" s="30"/>
      <c r="H350" s="30"/>
      <c r="I350" s="30"/>
      <c r="J350" s="30"/>
      <c r="K350" s="30"/>
      <c r="L350" s="30"/>
    </row>
    <row r="351" customFormat="false" ht="15" hidden="false" customHeight="false" outlineLevel="0" collapsed="false">
      <c r="A351" s="30"/>
      <c r="B351" s="30"/>
      <c r="C351" s="30"/>
      <c r="D351" s="30"/>
      <c r="E351" s="30"/>
      <c r="F351" s="30"/>
      <c r="G351" s="30"/>
      <c r="H351" s="30"/>
      <c r="I351" s="30"/>
      <c r="J351" s="30"/>
      <c r="K351" s="30"/>
      <c r="L351" s="30"/>
    </row>
    <row r="352" customFormat="false" ht="15" hidden="false" customHeight="false" outlineLevel="0" collapsed="false">
      <c r="A352" s="30"/>
      <c r="B352" s="30"/>
      <c r="C352" s="30"/>
      <c r="D352" s="30"/>
      <c r="E352" s="30"/>
      <c r="F352" s="30"/>
      <c r="G352" s="30"/>
      <c r="H352" s="30"/>
      <c r="I352" s="30"/>
      <c r="J352" s="30"/>
      <c r="K352" s="30"/>
      <c r="L352" s="30"/>
    </row>
    <row r="353" customFormat="false" ht="15" hidden="false" customHeight="false" outlineLevel="0" collapsed="false">
      <c r="A353" s="30"/>
      <c r="B353" s="30"/>
      <c r="C353" s="30"/>
      <c r="D353" s="30"/>
      <c r="E353" s="30"/>
      <c r="F353" s="30"/>
      <c r="G353" s="30"/>
      <c r="H353" s="30"/>
      <c r="I353" s="30"/>
      <c r="J353" s="30"/>
      <c r="K353" s="30"/>
      <c r="L353" s="30"/>
    </row>
    <row r="354" customFormat="false" ht="15" hidden="false" customHeight="false" outlineLevel="0" collapsed="false">
      <c r="A354" s="30"/>
      <c r="B354" s="30"/>
      <c r="C354" s="30"/>
      <c r="D354" s="30"/>
      <c r="E354" s="30"/>
      <c r="F354" s="30"/>
      <c r="G354" s="30"/>
      <c r="H354" s="30"/>
      <c r="I354" s="30"/>
      <c r="J354" s="30"/>
      <c r="K354" s="30"/>
      <c r="L354" s="30"/>
    </row>
    <row r="355" customFormat="false" ht="15" hidden="false" customHeight="false" outlineLevel="0" collapsed="false">
      <c r="A355" s="30"/>
      <c r="B355" s="30"/>
      <c r="C355" s="30"/>
      <c r="D355" s="30"/>
      <c r="E355" s="30"/>
      <c r="F355" s="30"/>
      <c r="G355" s="30"/>
      <c r="H355" s="30"/>
      <c r="I355" s="30"/>
      <c r="J355" s="30"/>
      <c r="K355" s="30"/>
      <c r="L355" s="30"/>
    </row>
    <row r="356" customFormat="false" ht="15" hidden="false" customHeight="false" outlineLevel="0" collapsed="false">
      <c r="A356" s="30"/>
      <c r="B356" s="30"/>
      <c r="C356" s="30"/>
      <c r="D356" s="30"/>
      <c r="E356" s="30"/>
      <c r="F356" s="30"/>
      <c r="G356" s="30"/>
      <c r="H356" s="30"/>
      <c r="I356" s="30"/>
      <c r="J356" s="30"/>
      <c r="K356" s="30"/>
      <c r="L356" s="30"/>
    </row>
    <row r="357" customFormat="false" ht="15" hidden="false" customHeight="false" outlineLevel="0" collapsed="false">
      <c r="A357" s="30"/>
      <c r="B357" s="30"/>
      <c r="C357" s="30"/>
      <c r="D357" s="30"/>
      <c r="E357" s="30"/>
      <c r="F357" s="30"/>
      <c r="G357" s="30"/>
      <c r="H357" s="30"/>
      <c r="I357" s="30"/>
      <c r="J357" s="30"/>
      <c r="K357" s="30"/>
      <c r="L357" s="30"/>
    </row>
    <row r="358" customFormat="false" ht="15" hidden="false" customHeight="false" outlineLevel="0" collapsed="false">
      <c r="A358" s="30"/>
      <c r="B358" s="30"/>
      <c r="C358" s="30"/>
      <c r="D358" s="30"/>
      <c r="E358" s="30"/>
      <c r="F358" s="30"/>
      <c r="G358" s="30"/>
      <c r="H358" s="30"/>
      <c r="I358" s="30"/>
      <c r="J358" s="30"/>
      <c r="K358" s="30"/>
      <c r="L358" s="30"/>
    </row>
    <row r="359" customFormat="false" ht="15" hidden="false" customHeight="false" outlineLevel="0" collapsed="false">
      <c r="A359" s="30"/>
      <c r="B359" s="30"/>
      <c r="C359" s="30"/>
      <c r="D359" s="30"/>
      <c r="E359" s="30"/>
      <c r="F359" s="30"/>
      <c r="G359" s="30"/>
      <c r="H359" s="30"/>
      <c r="I359" s="30"/>
      <c r="J359" s="30"/>
      <c r="K359" s="30"/>
      <c r="L359" s="30"/>
    </row>
    <row r="360" customFormat="false" ht="15" hidden="false" customHeight="false" outlineLevel="0" collapsed="false">
      <c r="A360" s="30"/>
      <c r="B360" s="30"/>
      <c r="C360" s="30"/>
      <c r="D360" s="30"/>
      <c r="E360" s="30"/>
      <c r="F360" s="30"/>
      <c r="G360" s="30"/>
      <c r="H360" s="30"/>
      <c r="I360" s="30"/>
      <c r="J360" s="30"/>
      <c r="K360" s="30"/>
      <c r="L360" s="30"/>
    </row>
    <row r="361" customFormat="false" ht="15" hidden="false" customHeight="false" outlineLevel="0" collapsed="false">
      <c r="A361" s="30"/>
      <c r="B361" s="30"/>
      <c r="C361" s="30"/>
      <c r="D361" s="30"/>
      <c r="E361" s="30"/>
      <c r="F361" s="30"/>
      <c r="G361" s="30"/>
      <c r="H361" s="30"/>
      <c r="I361" s="30"/>
      <c r="J361" s="30"/>
      <c r="K361" s="30"/>
      <c r="L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21" colorId="64" zoomScale="100" zoomScaleNormal="100" zoomScalePageLayoutView="100" workbookViewId="0">
      <selection pane="topLeft" activeCell="D72" activeCellId="0" sqref="D72"/>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5.88"/>
    <col collapsed="false" customWidth="true" hidden="false" outlineLevel="0" max="6" min="6" style="0" width="17.25"/>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n">
        <v>2026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RESUMO!B23</f>
        <v>Coordenador de Manutenção</v>
      </c>
      <c r="E20" s="30"/>
      <c r="F20" s="30"/>
      <c r="G20" s="30"/>
      <c r="H20" s="30"/>
      <c r="I20" s="30"/>
    </row>
    <row r="21" customFormat="false" ht="14.25" hidden="false" customHeight="false" outlineLevel="0" collapsed="false">
      <c r="A21" s="33" t="n">
        <v>2</v>
      </c>
      <c r="B21" s="32" t="s">
        <v>90</v>
      </c>
      <c r="C21" s="32"/>
      <c r="D21" s="38" t="str">
        <f aca="false">RESUMO!C23</f>
        <v>1427-05</v>
      </c>
      <c r="E21" s="30"/>
      <c r="F21" s="30"/>
      <c r="G21" s="30"/>
      <c r="H21" s="30"/>
      <c r="I21" s="30"/>
    </row>
    <row r="22" customFormat="false" ht="14.25" hidden="false" customHeight="false" outlineLevel="0" collapsed="false">
      <c r="A22" s="33" t="n">
        <v>3</v>
      </c>
      <c r="B22" s="32" t="s">
        <v>91</v>
      </c>
      <c r="C22" s="32"/>
      <c r="D22" s="166" t="n">
        <v>1765.86</v>
      </c>
      <c r="E22" s="48"/>
      <c r="F22" s="30"/>
      <c r="G22" s="30"/>
      <c r="H22" s="30"/>
      <c r="I22" s="30"/>
    </row>
    <row r="23" customFormat="false" ht="14.25" hidden="false" customHeight="false" outlineLevel="0" collapsed="false">
      <c r="A23" s="33" t="n">
        <v>4</v>
      </c>
      <c r="B23" s="32" t="s">
        <v>93</v>
      </c>
      <c r="C23" s="32"/>
      <c r="D23" s="38" t="s">
        <v>271</v>
      </c>
      <c r="F23" s="30"/>
      <c r="G23" s="30"/>
      <c r="H23" s="30"/>
      <c r="I23" s="30"/>
    </row>
    <row r="24" customFormat="false" ht="14.25" hidden="false" customHeight="false" outlineLevel="0" collapsed="false">
      <c r="A24" s="33" t="n">
        <v>5</v>
      </c>
      <c r="B24" s="32" t="s">
        <v>94</v>
      </c>
      <c r="C24" s="32"/>
      <c r="D24" s="150" t="n">
        <v>2026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45" t="s">
        <v>96</v>
      </c>
      <c r="D26" s="45" t="s">
        <v>97</v>
      </c>
      <c r="E26" s="51" t="s">
        <v>98</v>
      </c>
      <c r="F26" s="51"/>
      <c r="G26" s="30"/>
      <c r="H26" s="30"/>
      <c r="I26" s="30"/>
    </row>
    <row r="27" customFormat="false" ht="14.25" hidden="false" customHeight="false" outlineLevel="0" collapsed="false">
      <c r="A27" s="52" t="s">
        <v>73</v>
      </c>
      <c r="B27" s="32" t="s">
        <v>99</v>
      </c>
      <c r="C27" s="53"/>
      <c r="D27" s="54" t="n">
        <f aca="false">D22</f>
        <v>1765.86</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0.2</v>
      </c>
      <c r="D29" s="54" t="n">
        <f aca="false">C29*E27</f>
        <v>324.2</v>
      </c>
      <c r="E29" s="30" t="s">
        <v>103</v>
      </c>
      <c r="F29" s="30"/>
      <c r="G29" s="30"/>
      <c r="H29" s="30"/>
      <c r="I29" s="30"/>
    </row>
    <row r="30" customFormat="false" ht="14.25" hidden="false" customHeight="false" outlineLevel="0" collapsed="false">
      <c r="A30" s="52" t="s">
        <v>80</v>
      </c>
      <c r="B30" s="58" t="s">
        <v>104</v>
      </c>
      <c r="C30" s="59"/>
      <c r="D30" s="54" t="n">
        <f aca="false">IF(C30="",0,C30*15.2*((D27+D28)/220)*0.2)</f>
        <v>0</v>
      </c>
      <c r="E30" s="30" t="s">
        <v>105</v>
      </c>
      <c r="F30" s="30"/>
      <c r="G30" s="30"/>
      <c r="H30" s="30"/>
      <c r="I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row>
    <row r="32" customFormat="false" ht="14.25" hidden="false" customHeight="false" outlineLevel="0" collapsed="false">
      <c r="A32" s="52" t="s">
        <v>109</v>
      </c>
      <c r="B32" s="60" t="s">
        <v>261</v>
      </c>
      <c r="C32" s="57"/>
      <c r="D32" s="54"/>
      <c r="E32" s="30"/>
      <c r="F32" s="30"/>
      <c r="G32" s="30"/>
      <c r="H32" s="30"/>
      <c r="I32" s="30"/>
    </row>
    <row r="33" customFormat="false" ht="14.25" hidden="false" customHeight="false" outlineLevel="0" collapsed="false">
      <c r="A33" s="50" t="s">
        <v>111</v>
      </c>
      <c r="B33" s="50"/>
      <c r="C33" s="50"/>
      <c r="D33" s="61" t="n">
        <f aca="false">TRUNC(SUM(D27:D32),2)</f>
        <v>2090.06</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174.171666666667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63.3351515151515</v>
      </c>
      <c r="E40" s="30"/>
      <c r="F40" s="70"/>
      <c r="G40" s="72"/>
      <c r="H40" s="30"/>
      <c r="I40" s="30"/>
    </row>
    <row r="41" customFormat="false" ht="14.25" hidden="false" customHeight="false" outlineLevel="0" collapsed="false">
      <c r="A41" s="74" t="s">
        <v>119</v>
      </c>
      <c r="B41" s="74"/>
      <c r="C41" s="75"/>
      <c r="D41" s="76" t="n">
        <f aca="false">SUM(D39:D40)</f>
        <v>237.506818181818</v>
      </c>
      <c r="E41" s="30"/>
      <c r="F41" s="70"/>
      <c r="G41" s="30"/>
      <c r="H41" s="30"/>
      <c r="I41" s="30"/>
    </row>
    <row r="42" customFormat="false" ht="14.25" hidden="false" customHeight="false" outlineLevel="0" collapsed="false">
      <c r="A42" s="52" t="s">
        <v>78</v>
      </c>
      <c r="B42" s="56" t="s">
        <v>120</v>
      </c>
      <c r="C42" s="68" t="n">
        <f aca="false">C58</f>
        <v>0.408</v>
      </c>
      <c r="D42" s="78" t="n">
        <f aca="false">D41*C42</f>
        <v>96.9027818181818</v>
      </c>
      <c r="E42" s="79" t="s">
        <v>121</v>
      </c>
      <c r="F42" s="70"/>
      <c r="G42" s="80"/>
      <c r="H42" s="30"/>
      <c r="I42" s="30"/>
    </row>
    <row r="43" customFormat="false" ht="14.25" hidden="false" customHeight="false" outlineLevel="0" collapsed="false">
      <c r="A43" s="50" t="s">
        <v>47</v>
      </c>
      <c r="B43" s="50"/>
      <c r="C43" s="50"/>
      <c r="D43" s="81" t="n">
        <f aca="false">TRUNC(SUM(D41:D42),2)</f>
        <v>334.4</v>
      </c>
      <c r="E43" s="30"/>
      <c r="F43" s="30"/>
      <c r="G43" s="30"/>
      <c r="H43" s="30"/>
      <c r="I43" s="30"/>
    </row>
    <row r="44" customFormat="false" ht="16.8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24.6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418.012</v>
      </c>
      <c r="E49" s="30"/>
      <c r="F49" s="30"/>
      <c r="G49" s="30"/>
      <c r="H49" s="30"/>
      <c r="I49" s="30"/>
    </row>
    <row r="50" customFormat="false" ht="14.25" hidden="false" customHeight="false" outlineLevel="0" collapsed="false">
      <c r="A50" s="52" t="s">
        <v>75</v>
      </c>
      <c r="B50" s="32" t="s">
        <v>128</v>
      </c>
      <c r="C50" s="57" t="n">
        <v>0.025</v>
      </c>
      <c r="D50" s="54" t="n">
        <f aca="false">$D$33*C50</f>
        <v>52.2515</v>
      </c>
      <c r="E50" s="30"/>
      <c r="F50" s="30"/>
      <c r="G50" s="30"/>
      <c r="H50" s="30"/>
      <c r="I50" s="30"/>
    </row>
    <row r="51" customFormat="false" ht="14.25" hidden="false" customHeight="false" outlineLevel="0" collapsed="false">
      <c r="A51" s="52" t="s">
        <v>78</v>
      </c>
      <c r="B51" s="32" t="s">
        <v>129</v>
      </c>
      <c r="C51" s="57" t="n">
        <v>0.06</v>
      </c>
      <c r="D51" s="54" t="n">
        <f aca="false">$D$33*C51</f>
        <v>125.4036</v>
      </c>
      <c r="E51" s="30"/>
      <c r="F51" s="30"/>
      <c r="G51" s="30"/>
      <c r="H51" s="30"/>
      <c r="I51" s="30"/>
    </row>
    <row r="52" customFormat="false" ht="14.25" hidden="false" customHeight="false" outlineLevel="0" collapsed="false">
      <c r="A52" s="52" t="s">
        <v>80</v>
      </c>
      <c r="B52" s="32" t="s">
        <v>130</v>
      </c>
      <c r="C52" s="57" t="n">
        <v>0.015</v>
      </c>
      <c r="D52" s="54" t="n">
        <f aca="false">$D$33*C52</f>
        <v>31.3509</v>
      </c>
      <c r="E52" s="30"/>
      <c r="F52" s="30"/>
      <c r="G52" s="30"/>
      <c r="H52" s="30"/>
      <c r="I52" s="30"/>
    </row>
    <row r="53" customFormat="false" ht="14.25" hidden="false" customHeight="false" outlineLevel="0" collapsed="false">
      <c r="A53" s="52" t="s">
        <v>106</v>
      </c>
      <c r="B53" s="32" t="s">
        <v>131</v>
      </c>
      <c r="C53" s="57" t="n">
        <v>0.01</v>
      </c>
      <c r="D53" s="54" t="n">
        <f aca="false">$D$33*C53</f>
        <v>20.9006</v>
      </c>
      <c r="E53" s="30"/>
      <c r="F53" s="30"/>
      <c r="G53" s="30"/>
      <c r="H53" s="30"/>
      <c r="I53" s="30"/>
    </row>
    <row r="54" customFormat="false" ht="14.25" hidden="false" customHeight="false" outlineLevel="0" collapsed="false">
      <c r="A54" s="52" t="s">
        <v>109</v>
      </c>
      <c r="B54" s="32" t="s">
        <v>132</v>
      </c>
      <c r="C54" s="57" t="n">
        <v>0.006</v>
      </c>
      <c r="D54" s="54" t="n">
        <f aca="false">$D$33*C54</f>
        <v>12.54036</v>
      </c>
      <c r="E54" s="30"/>
      <c r="F54" s="30"/>
      <c r="G54" s="30"/>
      <c r="H54" s="30"/>
      <c r="I54" s="30"/>
    </row>
    <row r="55" customFormat="false" ht="14.25" hidden="false" customHeight="false" outlineLevel="0" collapsed="false">
      <c r="A55" s="52" t="s">
        <v>133</v>
      </c>
      <c r="B55" s="32" t="s">
        <v>134</v>
      </c>
      <c r="C55" s="57" t="n">
        <v>0.002</v>
      </c>
      <c r="D55" s="54" t="n">
        <f aca="false">$D$33*C55</f>
        <v>4.18012</v>
      </c>
      <c r="E55" s="30"/>
      <c r="F55" s="30"/>
      <c r="G55" s="30"/>
      <c r="H55" s="30"/>
      <c r="I55" s="30"/>
    </row>
    <row r="56" customFormat="false" ht="14.25" hidden="false" customHeight="false" outlineLevel="0" collapsed="false">
      <c r="A56" s="52" t="s">
        <v>135</v>
      </c>
      <c r="B56" s="32" t="s">
        <v>136</v>
      </c>
      <c r="C56" s="57" t="n">
        <v>0.08</v>
      </c>
      <c r="D56" s="54" t="n">
        <f aca="false">$D$33*C56</f>
        <v>167.2048</v>
      </c>
      <c r="E56" s="30"/>
      <c r="F56" s="30"/>
      <c r="G56" s="30"/>
      <c r="H56" s="30"/>
      <c r="I56" s="30"/>
    </row>
    <row r="57" customFormat="false" ht="14.25" hidden="false" customHeight="false" outlineLevel="0" collapsed="false">
      <c r="A57" s="52" t="s">
        <v>137</v>
      </c>
      <c r="B57" s="88" t="s">
        <v>138</v>
      </c>
      <c r="C57" s="89" t="n">
        <v>0.01</v>
      </c>
      <c r="D57" s="90" t="n">
        <f aca="false">$D$33*C57</f>
        <v>20.9006</v>
      </c>
      <c r="E57" s="30"/>
      <c r="F57" s="30"/>
      <c r="G57" s="30"/>
      <c r="H57" s="30"/>
      <c r="I57" s="30"/>
    </row>
    <row r="58" customFormat="false" ht="14.25" hidden="false" customHeight="false" outlineLevel="0" collapsed="false">
      <c r="A58" s="50" t="s">
        <v>47</v>
      </c>
      <c r="B58" s="50"/>
      <c r="C58" s="91" t="n">
        <f aca="false">SUM(C49:C57)</f>
        <v>0.408</v>
      </c>
      <c r="D58" s="61" t="n">
        <f aca="false">TRUNC(SUM(D49:D57),2)</f>
        <v>852.74</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193.0484</v>
      </c>
      <c r="E64" s="30" t="s">
        <v>146</v>
      </c>
      <c r="F64" s="30"/>
      <c r="G64" s="30"/>
      <c r="H64" s="30"/>
      <c r="I64" s="30"/>
    </row>
    <row r="65" customFormat="false" ht="14.25" hidden="false" customHeight="false" outlineLevel="0" collapsed="false">
      <c r="A65" s="52" t="s">
        <v>75</v>
      </c>
      <c r="B65" s="175" t="s">
        <v>147</v>
      </c>
      <c r="C65" s="93" t="n">
        <v>27.15</v>
      </c>
      <c r="D65" s="54" t="n">
        <f aca="false">C65*23*(100%-19%)</f>
        <v>505.8045</v>
      </c>
      <c r="E65" s="30" t="s">
        <v>148</v>
      </c>
      <c r="F65" s="30"/>
      <c r="G65" s="30"/>
      <c r="H65" s="30"/>
      <c r="I65" s="30"/>
    </row>
    <row r="66" customFormat="false" ht="14.25" hidden="false" customHeight="false" outlineLevel="0" collapsed="false">
      <c r="A66" s="95" t="s">
        <v>80</v>
      </c>
      <c r="B66" s="175" t="s">
        <v>149</v>
      </c>
      <c r="C66" s="33"/>
      <c r="D66" s="54" t="n">
        <v>25.52</v>
      </c>
      <c r="E66" s="30"/>
      <c r="F66" s="30"/>
      <c r="G66" s="30"/>
      <c r="H66" s="30"/>
      <c r="I66" s="30"/>
    </row>
    <row r="67" customFormat="false" ht="14.25" hidden="false" customHeight="false" outlineLevel="0" collapsed="false">
      <c r="A67" s="50" t="s">
        <v>47</v>
      </c>
      <c r="B67" s="50"/>
      <c r="C67" s="50"/>
      <c r="D67" s="61" t="n">
        <f aca="false">TRUNC(SUM(D64:D66),2)</f>
        <v>724.37</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93"/>
      <c r="D72" s="54" t="n">
        <f aca="false">IF(C72="SIM",(0.5*26*(D27+D28+D30+D31)/220)*1.5,0)</f>
        <v>0</v>
      </c>
      <c r="E72" s="97" t="s">
        <v>157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334.4</v>
      </c>
      <c r="E76" s="30"/>
      <c r="F76" s="30"/>
      <c r="G76" s="30"/>
      <c r="H76" s="30"/>
      <c r="I76" s="30"/>
    </row>
    <row r="77" customFormat="false" ht="14.25" hidden="false" customHeight="false" outlineLevel="0" collapsed="false">
      <c r="A77" s="52" t="s">
        <v>125</v>
      </c>
      <c r="B77" s="32" t="s">
        <v>160</v>
      </c>
      <c r="C77" s="32"/>
      <c r="D77" s="54" t="n">
        <f aca="false">D58</f>
        <v>852.74</v>
      </c>
      <c r="E77" s="30"/>
      <c r="F77" s="30"/>
      <c r="G77" s="30"/>
      <c r="H77" s="30"/>
      <c r="I77" s="30"/>
    </row>
    <row r="78" customFormat="false" ht="14.25" hidden="false" customHeight="false" outlineLevel="0" collapsed="false">
      <c r="A78" s="52" t="s">
        <v>142</v>
      </c>
      <c r="B78" s="32" t="s">
        <v>143</v>
      </c>
      <c r="C78" s="32"/>
      <c r="D78" s="54" t="n">
        <f aca="false">D67</f>
        <v>724.37</v>
      </c>
      <c r="E78" s="30"/>
      <c r="F78" s="30"/>
      <c r="G78" s="30"/>
      <c r="H78" s="30"/>
      <c r="I78" s="30"/>
    </row>
    <row r="79" customFormat="false" ht="14.25" hidden="false" customHeight="false" outlineLevel="0" collapsed="false">
      <c r="A79" s="52" t="s">
        <v>152</v>
      </c>
      <c r="B79" s="32" t="s">
        <v>153</v>
      </c>
      <c r="C79" s="32"/>
      <c r="D79" s="54" t="n">
        <f aca="false">D72</f>
        <v>0</v>
      </c>
      <c r="E79" s="30"/>
      <c r="F79" s="30"/>
      <c r="G79" s="30"/>
      <c r="H79" s="30"/>
      <c r="I79" s="30"/>
    </row>
    <row r="80" customFormat="false" ht="14.25" hidden="false" customHeight="false" outlineLevel="0" collapsed="false">
      <c r="A80" s="50" t="s">
        <v>161</v>
      </c>
      <c r="B80" s="50"/>
      <c r="C80" s="50"/>
      <c r="D80" s="61" t="n">
        <f aca="false">TRUNC(SUM(D76:D79),2)</f>
        <v>1911.51</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10.4877469083333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0.839019752666667</v>
      </c>
      <c r="E84" s="30" t="s">
        <v>166</v>
      </c>
      <c r="F84" s="30"/>
      <c r="G84" s="30"/>
      <c r="H84" s="30"/>
      <c r="I84" s="30"/>
    </row>
    <row r="85" customFormat="false" ht="14.25" hidden="false" customHeight="false" outlineLevel="0" collapsed="false">
      <c r="A85" s="52" t="s">
        <v>78</v>
      </c>
      <c r="B85" s="32" t="s">
        <v>167</v>
      </c>
      <c r="C85" s="100" t="n">
        <f aca="false">40%*C84</f>
        <v>0.000160573333333333</v>
      </c>
      <c r="D85" s="54" t="n">
        <f aca="false">$D$33*C85</f>
        <v>0.335607901066667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40.6400555555556</v>
      </c>
      <c r="E86" s="30" t="s">
        <v>170</v>
      </c>
      <c r="F86" s="30"/>
      <c r="G86" s="30"/>
      <c r="H86" s="30"/>
      <c r="I86" s="30"/>
    </row>
    <row r="87" customFormat="false" ht="14.25" hidden="false" customHeight="false" outlineLevel="0" collapsed="false">
      <c r="A87" s="52" t="s">
        <v>106</v>
      </c>
      <c r="B87" s="101" t="s">
        <v>171</v>
      </c>
      <c r="C87" s="57" t="n">
        <f aca="false">C86*C58</f>
        <v>0.00793333333333334</v>
      </c>
      <c r="D87" s="54" t="n">
        <f aca="false">$D$33*C87</f>
        <v>16.5811426666667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83.2667920989333</v>
      </c>
      <c r="E88" s="30" t="s">
        <v>174</v>
      </c>
      <c r="F88" s="79"/>
      <c r="G88" s="30"/>
      <c r="H88" s="30"/>
      <c r="I88" s="30"/>
    </row>
    <row r="89" customFormat="false" ht="14.25" hidden="false" customHeight="false" outlineLevel="0" collapsed="false">
      <c r="A89" s="50" t="s">
        <v>47</v>
      </c>
      <c r="B89" s="50"/>
      <c r="C89" s="50"/>
      <c r="D89" s="61" t="n">
        <f aca="false">TRUNC(SUM(D83:D88),2)</f>
        <v>152.15</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35.5" hidden="false" customHeight="false" outlineLevel="0" collapsed="false">
      <c r="A94" s="52" t="s">
        <v>73</v>
      </c>
      <c r="B94" s="32" t="s">
        <v>179</v>
      </c>
      <c r="C94" s="57" t="n">
        <v>0</v>
      </c>
      <c r="D94" s="54" t="n">
        <f aca="false">$D$33*C94</f>
        <v>0</v>
      </c>
      <c r="E94" s="103"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17.1849377777778</v>
      </c>
      <c r="E95" s="30" t="s">
        <v>182</v>
      </c>
      <c r="F95" s="30"/>
      <c r="G95" s="30"/>
      <c r="H95" s="30"/>
      <c r="I95" s="30"/>
    </row>
    <row r="96" customFormat="false" ht="14.25" hidden="false" customHeight="false" outlineLevel="0" collapsed="false">
      <c r="A96" s="52" t="s">
        <v>78</v>
      </c>
      <c r="B96" s="32" t="s">
        <v>183</v>
      </c>
      <c r="C96" s="100" t="n">
        <f aca="false">((20/30)/12)*1.57%*96%</f>
        <v>0.000837333333333333</v>
      </c>
      <c r="D96" s="54" t="n">
        <f aca="false">$D$33*C96</f>
        <v>1.75007690666667</v>
      </c>
      <c r="E96" s="30" t="s">
        <v>184</v>
      </c>
      <c r="F96" s="30"/>
      <c r="G96" s="30"/>
      <c r="H96" s="30"/>
      <c r="I96" s="30"/>
    </row>
    <row r="97" customFormat="false" ht="14.25" hidden="false" customHeight="false" outlineLevel="0" collapsed="false">
      <c r="A97" s="52" t="s">
        <v>80</v>
      </c>
      <c r="B97" s="32" t="s">
        <v>185</v>
      </c>
      <c r="C97" s="57" t="n">
        <f aca="false">(0.91/30)/12</f>
        <v>0.00252777777777778</v>
      </c>
      <c r="D97" s="54" t="n">
        <f aca="false">$D$33*C97</f>
        <v>5.28320722222222</v>
      </c>
      <c r="E97" s="30" t="s">
        <v>186</v>
      </c>
      <c r="F97" s="30"/>
      <c r="G97" s="30"/>
      <c r="H97" s="30"/>
      <c r="I97" s="30"/>
    </row>
    <row r="98" customFormat="false" ht="14.25" hidden="false" customHeight="false" outlineLevel="0" collapsed="false">
      <c r="A98" s="52" t="s">
        <v>106</v>
      </c>
      <c r="B98" s="32" t="s">
        <v>187</v>
      </c>
      <c r="C98" s="57" t="n">
        <f aca="false">((108/30)/12)*1.57%*4%*36.8%</f>
        <v>6.93312E-005</v>
      </c>
      <c r="D98" s="54" t="n">
        <f aca="false">$D$33*C98</f>
        <v>0.144906367872</v>
      </c>
      <c r="E98" s="30" t="s">
        <v>188</v>
      </c>
      <c r="F98" s="30"/>
      <c r="G98" s="30"/>
      <c r="H98" s="30"/>
      <c r="I98" s="30"/>
    </row>
    <row r="99" customFormat="false" ht="14.25" hidden="false" customHeight="false" outlineLevel="0" collapsed="false">
      <c r="A99" s="104" t="s">
        <v>109</v>
      </c>
      <c r="B99" s="105" t="s">
        <v>189</v>
      </c>
      <c r="C99" s="57"/>
      <c r="D99" s="54"/>
      <c r="E99" s="30"/>
      <c r="F99" s="30"/>
      <c r="G99" s="30"/>
      <c r="H99" s="30"/>
      <c r="I99" s="30"/>
    </row>
    <row r="100" customFormat="false" ht="14.25" hidden="false" customHeight="false" outlineLevel="0" collapsed="false">
      <c r="A100" s="74" t="s">
        <v>119</v>
      </c>
      <c r="B100" s="74"/>
      <c r="C100" s="106"/>
      <c r="D100" s="107" t="n">
        <f aca="false">TRUNC(SUM(D94:D99),2)</f>
        <v>24.36</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24.36</v>
      </c>
      <c r="E102" s="30"/>
      <c r="F102" s="30"/>
      <c r="G102" s="30"/>
      <c r="H102" s="30"/>
      <c r="I102" s="30"/>
    </row>
    <row r="103" customFormat="false" ht="16.8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270</v>
      </c>
      <c r="D106" s="54" t="n">
        <f aca="false">IF(C106="SIM",1*26*(D27+D29)/220,0)</f>
        <v>0</v>
      </c>
      <c r="E106" s="62" t="s">
        <v>195</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24.36</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24.36</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213.8035</v>
      </c>
      <c r="E123" s="30" t="s">
        <v>210</v>
      </c>
      <c r="F123" s="30"/>
      <c r="G123" s="30"/>
      <c r="H123" s="30"/>
      <c r="I123" s="30"/>
    </row>
    <row r="124" customFormat="false" ht="14.25" hidden="false" customHeight="false" outlineLevel="0" collapsed="false">
      <c r="A124" s="52" t="s">
        <v>75</v>
      </c>
      <c r="B124" s="60" t="s">
        <v>211</v>
      </c>
      <c r="C124" s="57" t="n">
        <v>0.1</v>
      </c>
      <c r="D124" s="54" t="n">
        <f aca="false">(D140+D123)*C124</f>
        <v>448.98735</v>
      </c>
      <c r="E124" s="30" t="s">
        <v>212</v>
      </c>
      <c r="F124" s="30"/>
      <c r="G124" s="30"/>
      <c r="H124" s="30"/>
      <c r="I124" s="30"/>
    </row>
    <row r="125" customFormat="false" ht="14.25" hidden="false" customHeight="false" outlineLevel="0" collapsed="false">
      <c r="A125" s="45" t="s">
        <v>78</v>
      </c>
      <c r="B125" s="50" t="s">
        <v>213</v>
      </c>
      <c r="C125" s="91" t="n">
        <f aca="false">SUM(C126:C128)</f>
        <v>0.0765</v>
      </c>
      <c r="D125" s="118"/>
      <c r="E125" s="119"/>
      <c r="F125" s="119"/>
      <c r="G125" s="119"/>
      <c r="H125" s="119"/>
      <c r="I125" s="119"/>
    </row>
    <row r="126" customFormat="false" ht="14.25" hidden="false" customHeight="false" outlineLevel="0" collapsed="false">
      <c r="A126" s="52" t="s">
        <v>214</v>
      </c>
      <c r="B126" s="32" t="s">
        <v>215</v>
      </c>
      <c r="C126" s="120" t="n">
        <v>0.0065</v>
      </c>
      <c r="D126" s="54" t="n">
        <f aca="false">(($D$140+$D$123+$D$124)/(1-$C$125))*C126</f>
        <v>34.7618792907417</v>
      </c>
      <c r="E126" s="119"/>
      <c r="F126" s="119"/>
      <c r="G126" s="119"/>
      <c r="H126" s="119"/>
      <c r="I126" s="119"/>
    </row>
    <row r="127" customFormat="false" ht="14.25" hidden="false" customHeight="false" outlineLevel="0" collapsed="false">
      <c r="A127" s="52" t="s">
        <v>216</v>
      </c>
      <c r="B127" s="32" t="s">
        <v>217</v>
      </c>
      <c r="C127" s="120" t="n">
        <v>0.03</v>
      </c>
      <c r="D127" s="54" t="n">
        <f aca="false">(($D$140+$D$123+$D$124)/(1-$C$125))*C127</f>
        <v>160.439442880347</v>
      </c>
      <c r="E127" s="119"/>
      <c r="F127" s="119"/>
      <c r="G127" s="119"/>
      <c r="H127" s="119"/>
      <c r="I127" s="119"/>
    </row>
    <row r="128" customFormat="false" ht="14.25" hidden="false" customHeight="false" outlineLevel="0" collapsed="false">
      <c r="A128" s="52" t="s">
        <v>218</v>
      </c>
      <c r="B128" s="32" t="s">
        <v>219</v>
      </c>
      <c r="C128" s="120" t="n">
        <v>0.04</v>
      </c>
      <c r="D128" s="54" t="n">
        <f aca="false">(($D$140+$D$123+$D$124)/(1-$C$125))*C128</f>
        <v>213.919257173795</v>
      </c>
      <c r="E128" s="119"/>
      <c r="F128" s="121"/>
      <c r="G128" s="119"/>
      <c r="H128" s="119"/>
      <c r="I128" s="119"/>
    </row>
    <row r="129" customFormat="false" ht="14.25" hidden="false" customHeight="false" outlineLevel="0" collapsed="false">
      <c r="A129" s="50" t="s">
        <v>47</v>
      </c>
      <c r="B129" s="50"/>
      <c r="C129" s="50"/>
      <c r="D129" s="122" t="n">
        <f aca="false">TRUNC(SUM(D123:D128),2)</f>
        <v>1071.91</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39"/>
      <c r="B132" s="39"/>
      <c r="C132" s="39"/>
      <c r="D132" s="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2090.06</v>
      </c>
      <c r="E135" s="30"/>
      <c r="F135" s="30"/>
      <c r="G135" s="30"/>
      <c r="H135" s="30"/>
      <c r="I135" s="30"/>
    </row>
    <row r="136" customFormat="false" ht="14.25" hidden="false" customHeight="false" outlineLevel="0" collapsed="false">
      <c r="A136" s="33" t="s">
        <v>75</v>
      </c>
      <c r="B136" s="32" t="s">
        <v>159</v>
      </c>
      <c r="C136" s="32"/>
      <c r="D136" s="54" t="n">
        <f aca="false">D80</f>
        <v>1911.51</v>
      </c>
      <c r="E136" s="30"/>
      <c r="F136" s="30"/>
      <c r="G136" s="30"/>
      <c r="H136" s="30"/>
      <c r="I136" s="30"/>
    </row>
    <row r="137" customFormat="false" ht="14.25" hidden="false" customHeight="false" outlineLevel="0" collapsed="false">
      <c r="A137" s="33" t="s">
        <v>78</v>
      </c>
      <c r="B137" s="32" t="s">
        <v>224</v>
      </c>
      <c r="C137" s="32"/>
      <c r="D137" s="54" t="n">
        <f aca="false">D89</f>
        <v>152.15</v>
      </c>
      <c r="E137" s="30"/>
      <c r="F137" s="30"/>
      <c r="G137" s="30"/>
      <c r="H137" s="30"/>
      <c r="I137" s="30"/>
    </row>
    <row r="138" customFormat="false" ht="14.25" hidden="false" customHeight="false" outlineLevel="0" collapsed="false">
      <c r="A138" s="33" t="s">
        <v>80</v>
      </c>
      <c r="B138" s="32" t="s">
        <v>197</v>
      </c>
      <c r="C138" s="32"/>
      <c r="D138" s="54" t="n">
        <f aca="false">D112</f>
        <v>24.36</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4276.07</v>
      </c>
      <c r="E140" s="30" t="s">
        <v>226</v>
      </c>
      <c r="F140" s="30"/>
      <c r="G140" s="30"/>
      <c r="H140" s="30"/>
      <c r="I140" s="30"/>
    </row>
    <row r="141" customFormat="false" ht="14.25" hidden="false" customHeight="false" outlineLevel="0" collapsed="false">
      <c r="A141" s="33" t="s">
        <v>109</v>
      </c>
      <c r="B141" s="32" t="s">
        <v>227</v>
      </c>
      <c r="C141" s="32"/>
      <c r="D141" s="54" t="n">
        <f aca="false">D129</f>
        <v>1071.91</v>
      </c>
      <c r="E141" s="30"/>
      <c r="F141" s="30"/>
      <c r="G141" s="30"/>
      <c r="H141" s="30"/>
      <c r="I141" s="30"/>
    </row>
    <row r="142" customFormat="false" ht="14.25" hidden="false" customHeight="false" outlineLevel="0" collapsed="false">
      <c r="A142" s="50" t="s">
        <v>228</v>
      </c>
      <c r="B142" s="50"/>
      <c r="C142" s="50"/>
      <c r="D142" s="61" t="n">
        <f aca="false">TRUNC(SUM(D140:D141),2)</f>
        <v>5347.98</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34.7618792907417</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1071.91</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61"/>
  <sheetViews>
    <sheetView showFormulas="false" showGridLines="true" showRowColHeaders="true" showZeros="true" rightToLeft="false" tabSelected="false" showOutlineSymbols="true" defaultGridColor="true" view="normal" topLeftCell="A106" colorId="64" zoomScale="100" zoomScaleNormal="100" zoomScalePageLayoutView="100" workbookViewId="0">
      <selection pane="topLeft" activeCell="I12" activeCellId="0" sqref="I12"/>
    </sheetView>
  </sheetViews>
  <sheetFormatPr defaultColWidth="8.4921875" defaultRowHeight="14.25" customHeight="false" zeroHeight="false" outlineLevelRow="0" outlineLevelCol="0"/>
  <cols>
    <col collapsed="false" customWidth="true" hidden="false" outlineLevel="0" max="1" min="1" style="0" width="3.38"/>
    <col collapsed="false" customWidth="true" hidden="false" outlineLevel="0" max="2" min="2" style="0" width="56.12"/>
    <col collapsed="false" customWidth="true" hidden="false" outlineLevel="0" max="3" min="3" style="0" width="11"/>
    <col collapsed="false" customWidth="true" hidden="false" outlineLevel="0" max="4" min="4" style="0" width="25.88"/>
    <col collapsed="false" customWidth="true" hidden="false" outlineLevel="0" max="6" min="6" style="0" width="17.25"/>
    <col collapsed="false" customWidth="true" hidden="false" outlineLevel="0" max="9" min="7" style="0" width="7.62"/>
  </cols>
  <sheetData>
    <row r="1" customFormat="false" ht="14.25" hidden="false" customHeight="false" outlineLevel="0" collapsed="false">
      <c r="A1" s="29" t="s">
        <v>67</v>
      </c>
      <c r="B1" s="29"/>
      <c r="C1" s="29"/>
      <c r="D1" s="29"/>
      <c r="E1" s="30"/>
      <c r="F1" s="30"/>
      <c r="G1" s="30"/>
      <c r="H1" s="30"/>
      <c r="I1" s="30"/>
    </row>
    <row r="2" customFormat="false" ht="14.25" hidden="false" customHeight="false" outlineLevel="0" collapsed="false">
      <c r="A2" s="31" t="s">
        <v>68</v>
      </c>
      <c r="B2" s="31"/>
      <c r="C2" s="31"/>
      <c r="D2" s="31"/>
      <c r="E2" s="30"/>
      <c r="F2" s="30"/>
      <c r="G2" s="30"/>
      <c r="H2" s="30"/>
      <c r="I2" s="30"/>
    </row>
    <row r="3" customFormat="false" ht="14.25" hidden="false" customHeight="false" outlineLevel="0" collapsed="false">
      <c r="A3" s="32" t="s">
        <v>69</v>
      </c>
      <c r="B3" s="32"/>
      <c r="C3" s="33"/>
      <c r="D3" s="33"/>
      <c r="E3" s="30"/>
      <c r="F3" s="30"/>
      <c r="G3" s="30"/>
      <c r="H3" s="30"/>
      <c r="I3" s="30"/>
    </row>
    <row r="4" customFormat="false" ht="14.25" hidden="false" customHeight="false" outlineLevel="0" collapsed="false">
      <c r="A4" s="32" t="s">
        <v>70</v>
      </c>
      <c r="B4" s="32"/>
      <c r="C4" s="34"/>
      <c r="D4" s="34"/>
      <c r="E4" s="30"/>
      <c r="F4" s="30"/>
      <c r="G4" s="30"/>
      <c r="H4" s="30"/>
      <c r="I4" s="30"/>
    </row>
    <row r="5" customFormat="false" ht="14.25" hidden="false" customHeight="false" outlineLevel="0" collapsed="false">
      <c r="A5" s="32" t="s">
        <v>71</v>
      </c>
      <c r="B5" s="32"/>
      <c r="C5" s="35"/>
      <c r="D5" s="35"/>
      <c r="E5" s="30"/>
      <c r="F5" s="30"/>
      <c r="G5" s="30"/>
      <c r="H5" s="30"/>
      <c r="I5" s="30"/>
    </row>
    <row r="6" customFormat="false" ht="14.25" hidden="false" customHeight="false" outlineLevel="0" collapsed="false">
      <c r="A6" s="36"/>
      <c r="B6" s="36"/>
      <c r="C6" s="36"/>
      <c r="D6" s="36"/>
      <c r="E6" s="30"/>
      <c r="F6" s="30"/>
      <c r="G6" s="30"/>
      <c r="H6" s="30"/>
      <c r="I6" s="30"/>
    </row>
    <row r="7" customFormat="false" ht="14.25" hidden="false" customHeight="false" outlineLevel="0" collapsed="false">
      <c r="A7" s="37" t="s">
        <v>72</v>
      </c>
      <c r="B7" s="37"/>
      <c r="C7" s="37"/>
      <c r="D7" s="37"/>
      <c r="E7" s="30"/>
      <c r="F7" s="30"/>
      <c r="G7" s="30"/>
      <c r="H7" s="30"/>
      <c r="I7" s="30"/>
    </row>
    <row r="8" customFormat="false" ht="14.25" hidden="false" customHeight="false" outlineLevel="0" collapsed="false">
      <c r="A8" s="33" t="s">
        <v>73</v>
      </c>
      <c r="B8" s="32" t="s">
        <v>74</v>
      </c>
      <c r="C8" s="32"/>
      <c r="D8" s="35"/>
      <c r="E8" s="30"/>
      <c r="F8" s="30"/>
      <c r="G8" s="30"/>
      <c r="H8" s="30"/>
      <c r="I8" s="30"/>
    </row>
    <row r="9" customFormat="false" ht="14.25" hidden="false" customHeight="false" outlineLevel="0" collapsed="false">
      <c r="A9" s="33" t="s">
        <v>75</v>
      </c>
      <c r="B9" s="32" t="s">
        <v>76</v>
      </c>
      <c r="C9" s="32"/>
      <c r="D9" s="38" t="s">
        <v>256</v>
      </c>
      <c r="E9" s="30"/>
      <c r="F9" s="30"/>
      <c r="G9" s="30"/>
      <c r="H9" s="30"/>
      <c r="I9" s="30"/>
    </row>
    <row r="10" customFormat="false" ht="14.25" hidden="false" customHeight="false" outlineLevel="0" collapsed="false">
      <c r="A10" s="33" t="s">
        <v>78</v>
      </c>
      <c r="B10" s="32" t="s">
        <v>79</v>
      </c>
      <c r="C10" s="32"/>
      <c r="D10" s="38" t="n">
        <v>2026</v>
      </c>
      <c r="E10" s="30"/>
      <c r="F10" s="30"/>
      <c r="G10" s="30"/>
      <c r="H10" s="30"/>
      <c r="I10" s="30"/>
    </row>
    <row r="11" customFormat="false" ht="14.25" hidden="false" customHeight="false" outlineLevel="0" collapsed="false">
      <c r="A11" s="33" t="s">
        <v>80</v>
      </c>
      <c r="B11" s="32" t="s">
        <v>81</v>
      </c>
      <c r="C11" s="32"/>
      <c r="D11" s="33" t="n">
        <v>12</v>
      </c>
      <c r="E11" s="30"/>
      <c r="F11" s="30"/>
      <c r="G11" s="30"/>
      <c r="H11" s="30"/>
      <c r="I11" s="30"/>
    </row>
    <row r="12" customFormat="false" ht="14.25" hidden="false" customHeight="false" outlineLevel="0" collapsed="false">
      <c r="A12" s="39"/>
      <c r="B12" s="36"/>
      <c r="C12" s="39"/>
      <c r="D12" s="39"/>
      <c r="E12" s="30"/>
      <c r="F12" s="30"/>
      <c r="G12" s="30"/>
      <c r="H12" s="30"/>
      <c r="I12" s="30"/>
    </row>
    <row r="13" customFormat="false" ht="14.25" hidden="false" customHeight="false" outlineLevel="0" collapsed="false">
      <c r="A13" s="37" t="s">
        <v>82</v>
      </c>
      <c r="B13" s="37"/>
      <c r="C13" s="37"/>
      <c r="D13" s="37"/>
      <c r="E13" s="30"/>
      <c r="F13" s="30"/>
      <c r="G13" s="30"/>
      <c r="H13" s="30"/>
      <c r="I13" s="30"/>
    </row>
    <row r="14" customFormat="false" ht="24.05" hidden="false" customHeight="false" outlineLevel="0" collapsed="false">
      <c r="A14" s="40" t="s">
        <v>83</v>
      </c>
      <c r="B14" s="40"/>
      <c r="C14" s="41" t="s">
        <v>84</v>
      </c>
      <c r="D14" s="41" t="s">
        <v>85</v>
      </c>
      <c r="E14" s="30"/>
      <c r="F14" s="30"/>
      <c r="G14" s="30"/>
      <c r="H14" s="30"/>
      <c r="I14" s="30"/>
    </row>
    <row r="15" customFormat="false" ht="14.25" hidden="false" customHeight="true" outlineLevel="0" collapsed="false">
      <c r="A15" s="42" t="s">
        <v>68</v>
      </c>
      <c r="B15" s="42"/>
      <c r="C15" s="43" t="n">
        <v>1</v>
      </c>
      <c r="D15" s="44" t="n">
        <v>1</v>
      </c>
      <c r="E15" s="30"/>
      <c r="F15" s="30"/>
      <c r="G15" s="30"/>
      <c r="H15" s="30"/>
      <c r="I15" s="30"/>
    </row>
    <row r="16" customFormat="false" ht="14.25" hidden="false" customHeight="false" outlineLevel="0" collapsed="false">
      <c r="A16" s="39"/>
      <c r="B16" s="36"/>
      <c r="C16" s="39"/>
      <c r="D16" s="39"/>
      <c r="E16" s="30"/>
      <c r="F16" s="30"/>
      <c r="G16" s="30"/>
      <c r="H16" s="30"/>
      <c r="I16" s="30"/>
    </row>
    <row r="17" customFormat="false" ht="14.25" hidden="false" customHeight="false" outlineLevel="0" collapsed="false">
      <c r="A17" s="45" t="s">
        <v>86</v>
      </c>
      <c r="B17" s="45"/>
      <c r="C17" s="45"/>
      <c r="D17" s="45"/>
      <c r="E17" s="30"/>
      <c r="F17" s="30"/>
      <c r="G17" s="30"/>
      <c r="H17" s="30"/>
      <c r="I17" s="30"/>
    </row>
    <row r="18" customFormat="false" ht="14.25" hidden="false" customHeight="false" outlineLevel="0" collapsed="false">
      <c r="A18" s="39"/>
      <c r="B18" s="36"/>
      <c r="C18" s="39"/>
      <c r="D18" s="39"/>
      <c r="E18" s="30"/>
      <c r="F18" s="30"/>
      <c r="G18" s="30"/>
      <c r="H18" s="30"/>
      <c r="I18" s="30"/>
    </row>
    <row r="19" customFormat="false" ht="14.25" hidden="false" customHeight="false" outlineLevel="0" collapsed="false">
      <c r="A19" s="46" t="s">
        <v>87</v>
      </c>
      <c r="B19" s="46"/>
      <c r="C19" s="46"/>
      <c r="D19" s="46"/>
      <c r="E19" s="30"/>
      <c r="F19" s="30"/>
      <c r="G19" s="30"/>
      <c r="H19" s="30"/>
      <c r="I19" s="30"/>
    </row>
    <row r="20" customFormat="false" ht="14.25" hidden="false" customHeight="false" outlineLevel="0" collapsed="false">
      <c r="A20" s="33" t="n">
        <v>1</v>
      </c>
      <c r="B20" s="32" t="s">
        <v>88</v>
      </c>
      <c r="C20" s="32"/>
      <c r="D20" s="38" t="str">
        <f aca="false">RESUMO!B24</f>
        <v>Coordenador Administrativo</v>
      </c>
      <c r="E20" s="30"/>
      <c r="F20" s="30"/>
      <c r="G20" s="30"/>
      <c r="H20" s="30"/>
      <c r="I20" s="30"/>
    </row>
    <row r="21" customFormat="false" ht="14.25" hidden="false" customHeight="false" outlineLevel="0" collapsed="false">
      <c r="A21" s="33" t="n">
        <v>2</v>
      </c>
      <c r="B21" s="32" t="s">
        <v>90</v>
      </c>
      <c r="C21" s="32"/>
      <c r="D21" s="38" t="str">
        <f aca="false">RESUMO!C24</f>
        <v>4101-05</v>
      </c>
      <c r="E21" s="30"/>
      <c r="F21" s="30"/>
      <c r="G21" s="30"/>
      <c r="H21" s="30"/>
      <c r="I21" s="30"/>
    </row>
    <row r="22" customFormat="false" ht="14.25" hidden="false" customHeight="false" outlineLevel="0" collapsed="false">
      <c r="A22" s="33" t="n">
        <v>3</v>
      </c>
      <c r="B22" s="32" t="s">
        <v>91</v>
      </c>
      <c r="C22" s="32"/>
      <c r="D22" s="166" t="n">
        <v>2307.83</v>
      </c>
      <c r="E22" s="48"/>
      <c r="F22" s="30"/>
      <c r="G22" s="30"/>
      <c r="H22" s="30"/>
      <c r="I22" s="30"/>
    </row>
    <row r="23" customFormat="false" ht="46.95" hidden="false" customHeight="false" outlineLevel="0" collapsed="false">
      <c r="A23" s="33" t="n">
        <v>4</v>
      </c>
      <c r="B23" s="178" t="s">
        <v>93</v>
      </c>
      <c r="C23" s="178"/>
      <c r="D23" s="179" t="s">
        <v>272</v>
      </c>
      <c r="F23" s="30"/>
      <c r="G23" s="30"/>
      <c r="H23" s="30"/>
      <c r="I23" s="30"/>
    </row>
    <row r="24" customFormat="false" ht="14.25" hidden="false" customHeight="false" outlineLevel="0" collapsed="false">
      <c r="A24" s="33" t="n">
        <v>5</v>
      </c>
      <c r="B24" s="32" t="s">
        <v>94</v>
      </c>
      <c r="C24" s="32"/>
      <c r="D24" s="173" t="n">
        <v>2026</v>
      </c>
      <c r="E24" s="30"/>
      <c r="F24" s="30"/>
      <c r="G24" s="30"/>
      <c r="H24" s="30"/>
      <c r="I24" s="30"/>
    </row>
    <row r="25" customFormat="false" ht="14.25" hidden="false" customHeight="false" outlineLevel="0" collapsed="false">
      <c r="A25" s="31"/>
      <c r="B25" s="31"/>
      <c r="C25" s="31"/>
      <c r="D25" s="31"/>
      <c r="E25" s="30"/>
      <c r="F25" s="30"/>
      <c r="G25" s="30"/>
      <c r="H25" s="30"/>
      <c r="I25" s="30"/>
    </row>
    <row r="26" customFormat="false" ht="14.25" hidden="false" customHeight="false" outlineLevel="0" collapsed="false">
      <c r="A26" s="45" t="n">
        <v>1</v>
      </c>
      <c r="B26" s="50" t="s">
        <v>95</v>
      </c>
      <c r="C26" s="45" t="s">
        <v>96</v>
      </c>
      <c r="D26" s="45" t="s">
        <v>97</v>
      </c>
      <c r="E26" s="51" t="s">
        <v>98</v>
      </c>
      <c r="F26" s="51"/>
      <c r="G26" s="30"/>
      <c r="H26" s="30"/>
      <c r="I26" s="30"/>
    </row>
    <row r="27" customFormat="false" ht="14.25" hidden="false" customHeight="false" outlineLevel="0" collapsed="false">
      <c r="A27" s="52" t="s">
        <v>73</v>
      </c>
      <c r="B27" s="32" t="s">
        <v>99</v>
      </c>
      <c r="C27" s="53"/>
      <c r="D27" s="54" t="n">
        <f aca="false">D22</f>
        <v>2307.83</v>
      </c>
      <c r="E27" s="55" t="n">
        <v>1621</v>
      </c>
      <c r="F27" s="55"/>
      <c r="G27" s="30"/>
      <c r="H27" s="30"/>
      <c r="I27" s="30"/>
    </row>
    <row r="28" customFormat="false" ht="14.25" hidden="false" customHeight="false" outlineLevel="0" collapsed="false">
      <c r="A28" s="52" t="s">
        <v>75</v>
      </c>
      <c r="B28" s="56" t="s">
        <v>100</v>
      </c>
      <c r="C28" s="57"/>
      <c r="D28" s="54" t="n">
        <f aca="false">C28*D27</f>
        <v>0</v>
      </c>
      <c r="E28" s="30" t="s">
        <v>101</v>
      </c>
      <c r="F28" s="30"/>
      <c r="G28" s="30"/>
      <c r="H28" s="30"/>
      <c r="I28" s="30"/>
    </row>
    <row r="29" customFormat="false" ht="14.25" hidden="false" customHeight="false" outlineLevel="0" collapsed="false">
      <c r="A29" s="52" t="s">
        <v>78</v>
      </c>
      <c r="B29" s="56" t="s">
        <v>102</v>
      </c>
      <c r="C29" s="57" t="n">
        <v>0</v>
      </c>
      <c r="D29" s="54" t="n">
        <f aca="false">C29*E27</f>
        <v>0</v>
      </c>
      <c r="E29" s="30" t="s">
        <v>103</v>
      </c>
      <c r="F29" s="30"/>
      <c r="G29" s="30"/>
      <c r="H29" s="30"/>
      <c r="I29" s="30"/>
    </row>
    <row r="30" customFormat="false" ht="14.25" hidden="false" customHeight="false" outlineLevel="0" collapsed="false">
      <c r="A30" s="52" t="s">
        <v>80</v>
      </c>
      <c r="B30" s="58" t="s">
        <v>104</v>
      </c>
      <c r="C30" s="59"/>
      <c r="D30" s="54" t="n">
        <f aca="false">IF(C30="",0,C30*15.2*((D27+D28)/220)*0.2)</f>
        <v>0</v>
      </c>
      <c r="E30" s="30" t="s">
        <v>105</v>
      </c>
      <c r="F30" s="30"/>
      <c r="G30" s="30"/>
      <c r="H30" s="30"/>
      <c r="I30" s="30"/>
    </row>
    <row r="31" customFormat="false" ht="14.25" hidden="false" customHeight="false" outlineLevel="0" collapsed="false">
      <c r="A31" s="52" t="s">
        <v>106</v>
      </c>
      <c r="B31" s="56" t="s">
        <v>107</v>
      </c>
      <c r="C31" s="59" t="str">
        <f aca="false">IF(C30=8,"",IF(C30=7,1,""))</f>
        <v/>
      </c>
      <c r="D31" s="54" t="n">
        <f aca="false">IF(C31&lt;&gt;1,0,1*15.2*(D27+D28)/220*0.2)</f>
        <v>0</v>
      </c>
      <c r="E31" s="30" t="s">
        <v>108</v>
      </c>
      <c r="F31" s="30"/>
      <c r="G31" s="30"/>
      <c r="H31" s="30"/>
      <c r="I31" s="30"/>
    </row>
    <row r="32" customFormat="false" ht="14.25" hidden="false" customHeight="false" outlineLevel="0" collapsed="false">
      <c r="A32" s="52" t="s">
        <v>109</v>
      </c>
      <c r="B32" s="60" t="s">
        <v>261</v>
      </c>
      <c r="C32" s="57"/>
      <c r="D32" s="54"/>
      <c r="E32" s="30"/>
      <c r="F32" s="30"/>
      <c r="G32" s="30"/>
      <c r="H32" s="30"/>
      <c r="I32" s="30"/>
    </row>
    <row r="33" customFormat="false" ht="14.25" hidden="false" customHeight="false" outlineLevel="0" collapsed="false">
      <c r="A33" s="50" t="s">
        <v>111</v>
      </c>
      <c r="B33" s="50"/>
      <c r="C33" s="50"/>
      <c r="D33" s="61" t="n">
        <f aca="false">TRUNC(SUM(D27:D32),2)</f>
        <v>2307.83</v>
      </c>
      <c r="E33" s="30"/>
      <c r="F33" s="62"/>
      <c r="G33" s="30"/>
      <c r="H33" s="30"/>
      <c r="I33" s="30"/>
    </row>
    <row r="34" customFormat="false" ht="14.25" hidden="false" customHeight="false" outlineLevel="0" collapsed="false">
      <c r="A34" s="63" t="s">
        <v>112</v>
      </c>
      <c r="B34" s="63"/>
      <c r="C34" s="63"/>
      <c r="D34" s="63"/>
      <c r="E34" s="30"/>
      <c r="F34" s="30"/>
      <c r="G34" s="30"/>
      <c r="H34" s="30"/>
      <c r="I34" s="30"/>
    </row>
    <row r="35" customFormat="false" ht="14.25" hidden="false" customHeight="false" outlineLevel="0" collapsed="false">
      <c r="A35" s="64"/>
      <c r="B35" s="64"/>
      <c r="C35" s="64"/>
      <c r="D35" s="65"/>
      <c r="E35" s="30"/>
      <c r="F35" s="30"/>
      <c r="G35" s="30"/>
      <c r="H35" s="30"/>
      <c r="I35" s="30"/>
    </row>
    <row r="36" customFormat="false" ht="14.25" hidden="false" customHeight="false" outlineLevel="0" collapsed="false">
      <c r="A36" s="66" t="s">
        <v>113</v>
      </c>
      <c r="B36" s="66"/>
      <c r="C36" s="66"/>
      <c r="D36" s="66"/>
      <c r="E36" s="30"/>
      <c r="F36" s="30"/>
      <c r="G36" s="30"/>
      <c r="H36" s="30"/>
      <c r="I36" s="30"/>
    </row>
    <row r="37" customFormat="false" ht="14.25" hidden="false" customHeight="false" outlineLevel="0" collapsed="false">
      <c r="A37" s="67"/>
      <c r="B37" s="67"/>
      <c r="C37" s="67"/>
      <c r="D37" s="67"/>
      <c r="E37" s="30"/>
      <c r="F37" s="30"/>
      <c r="G37" s="30"/>
      <c r="H37" s="30"/>
      <c r="I37" s="30"/>
    </row>
    <row r="38" customFormat="false" ht="14.25" hidden="false" customHeight="false" outlineLevel="0" collapsed="false">
      <c r="A38" s="45" t="s">
        <v>114</v>
      </c>
      <c r="B38" s="50" t="s">
        <v>115</v>
      </c>
      <c r="C38" s="45" t="s">
        <v>96</v>
      </c>
      <c r="D38" s="45" t="s">
        <v>97</v>
      </c>
      <c r="E38" s="30"/>
      <c r="F38" s="30"/>
      <c r="G38" s="30"/>
      <c r="H38" s="30"/>
      <c r="I38" s="30"/>
    </row>
    <row r="39" customFormat="false" ht="14.25" hidden="false" customHeight="false" outlineLevel="0" collapsed="false">
      <c r="A39" s="52" t="s">
        <v>73</v>
      </c>
      <c r="B39" s="32" t="s">
        <v>116</v>
      </c>
      <c r="C39" s="68" t="n">
        <f aca="false">1/12</f>
        <v>0.0833333333333333</v>
      </c>
      <c r="D39" s="69" t="n">
        <f aca="false">$D$33*C39</f>
        <v>192.319166666667</v>
      </c>
      <c r="E39" s="70" t="s">
        <v>117</v>
      </c>
      <c r="F39" s="30"/>
      <c r="G39" s="30"/>
      <c r="H39" s="30"/>
      <c r="I39" s="30"/>
    </row>
    <row r="40" customFormat="false" ht="14.25" hidden="false" customHeight="false" outlineLevel="0" collapsed="false">
      <c r="A40" s="52" t="s">
        <v>75</v>
      </c>
      <c r="B40" s="32" t="s">
        <v>118</v>
      </c>
      <c r="C40" s="71" t="n">
        <f aca="false">(5/55)/3</f>
        <v>0.0303030303030303</v>
      </c>
      <c r="D40" s="69" t="n">
        <f aca="false">$D$33*C40</f>
        <v>69.9342424242424</v>
      </c>
      <c r="E40" s="30"/>
      <c r="F40" s="70"/>
      <c r="G40" s="72"/>
      <c r="H40" s="30"/>
      <c r="I40" s="30"/>
    </row>
    <row r="41" customFormat="false" ht="14.25" hidden="false" customHeight="false" outlineLevel="0" collapsed="false">
      <c r="A41" s="74" t="s">
        <v>119</v>
      </c>
      <c r="B41" s="74"/>
      <c r="C41" s="75"/>
      <c r="D41" s="76" t="n">
        <f aca="false">SUM(D39:D40)</f>
        <v>262.253409090909</v>
      </c>
      <c r="E41" s="30"/>
      <c r="F41" s="70"/>
      <c r="G41" s="30"/>
      <c r="H41" s="30"/>
      <c r="I41" s="30"/>
    </row>
    <row r="42" customFormat="false" ht="14.25" hidden="false" customHeight="false" outlineLevel="0" collapsed="false">
      <c r="A42" s="52" t="s">
        <v>78</v>
      </c>
      <c r="B42" s="56" t="s">
        <v>120</v>
      </c>
      <c r="C42" s="68" t="n">
        <f aca="false">C58</f>
        <v>0.408</v>
      </c>
      <c r="D42" s="78" t="n">
        <f aca="false">D41*C42</f>
        <v>106.999390909091</v>
      </c>
      <c r="E42" s="79" t="s">
        <v>121</v>
      </c>
      <c r="F42" s="70"/>
      <c r="G42" s="80"/>
      <c r="H42" s="30"/>
      <c r="I42" s="30"/>
    </row>
    <row r="43" customFormat="false" ht="14.25" hidden="false" customHeight="false" outlineLevel="0" collapsed="false">
      <c r="A43" s="50" t="s">
        <v>47</v>
      </c>
      <c r="B43" s="50"/>
      <c r="C43" s="50"/>
      <c r="D43" s="81" t="n">
        <f aca="false">TRUNC(SUM(D41:D42),2)</f>
        <v>369.25</v>
      </c>
      <c r="E43" s="30"/>
      <c r="F43" s="30"/>
      <c r="G43" s="30"/>
      <c r="H43" s="30"/>
      <c r="I43" s="30"/>
    </row>
    <row r="44" customFormat="false" ht="27.75" hidden="false" customHeight="true" outlineLevel="0" collapsed="false">
      <c r="A44" s="82" t="s">
        <v>122</v>
      </c>
      <c r="B44" s="82"/>
      <c r="C44" s="82"/>
      <c r="D44" s="82"/>
      <c r="E44" s="30"/>
      <c r="F44" s="30"/>
      <c r="G44" s="30"/>
      <c r="H44" s="30"/>
      <c r="I44" s="30"/>
    </row>
    <row r="45" customFormat="false" ht="14.25" hidden="false" customHeight="true" outlineLevel="0" collapsed="false">
      <c r="A45" s="83" t="s">
        <v>123</v>
      </c>
      <c r="B45" s="83"/>
      <c r="C45" s="83"/>
      <c r="D45" s="83"/>
      <c r="E45" s="30"/>
      <c r="F45" s="30"/>
      <c r="G45" s="30"/>
      <c r="H45" s="30"/>
      <c r="I45" s="30"/>
    </row>
    <row r="46" customFormat="false" ht="32.25" hidden="false" customHeight="true" outlineLevel="0" collapsed="false">
      <c r="A46" s="83" t="s">
        <v>124</v>
      </c>
      <c r="B46" s="83"/>
      <c r="C46" s="83"/>
      <c r="D46" s="83"/>
      <c r="E46" s="30"/>
      <c r="F46" s="30"/>
      <c r="G46" s="30"/>
      <c r="H46" s="30"/>
      <c r="I46" s="30"/>
    </row>
    <row r="47" customFormat="false" ht="14.25" hidden="false" customHeight="false" outlineLevel="0" collapsed="false">
      <c r="A47" s="84"/>
      <c r="B47" s="84"/>
      <c r="C47" s="84"/>
      <c r="D47" s="84"/>
      <c r="E47" s="30"/>
      <c r="F47" s="30"/>
      <c r="G47" s="30"/>
      <c r="H47" s="30"/>
      <c r="I47" s="30"/>
    </row>
    <row r="48" customFormat="false" ht="24.05" hidden="false" customHeight="false" outlineLevel="0" collapsed="false">
      <c r="A48" s="85" t="s">
        <v>125</v>
      </c>
      <c r="B48" s="86" t="s">
        <v>126</v>
      </c>
      <c r="C48" s="87" t="s">
        <v>96</v>
      </c>
      <c r="D48" s="87" t="s">
        <v>97</v>
      </c>
      <c r="E48" s="30"/>
      <c r="F48" s="30"/>
      <c r="G48" s="30"/>
      <c r="H48" s="30"/>
      <c r="I48" s="30"/>
    </row>
    <row r="49" customFormat="false" ht="14.25" hidden="false" customHeight="false" outlineLevel="0" collapsed="false">
      <c r="A49" s="52" t="s">
        <v>73</v>
      </c>
      <c r="B49" s="32" t="s">
        <v>127</v>
      </c>
      <c r="C49" s="57" t="n">
        <v>0.2</v>
      </c>
      <c r="D49" s="54" t="n">
        <f aca="false">$D$33*C49</f>
        <v>461.566</v>
      </c>
      <c r="E49" s="30"/>
      <c r="F49" s="30"/>
      <c r="G49" s="30"/>
      <c r="H49" s="30"/>
      <c r="I49" s="30"/>
    </row>
    <row r="50" customFormat="false" ht="14.25" hidden="false" customHeight="false" outlineLevel="0" collapsed="false">
      <c r="A50" s="52" t="s">
        <v>75</v>
      </c>
      <c r="B50" s="32" t="s">
        <v>128</v>
      </c>
      <c r="C50" s="57" t="n">
        <v>0.025</v>
      </c>
      <c r="D50" s="54" t="n">
        <f aca="false">$D$33*C50</f>
        <v>57.69575</v>
      </c>
      <c r="E50" s="30"/>
      <c r="F50" s="30"/>
      <c r="G50" s="30"/>
      <c r="H50" s="30"/>
      <c r="I50" s="30"/>
    </row>
    <row r="51" customFormat="false" ht="14.25" hidden="false" customHeight="false" outlineLevel="0" collapsed="false">
      <c r="A51" s="52" t="s">
        <v>78</v>
      </c>
      <c r="B51" s="32" t="s">
        <v>129</v>
      </c>
      <c r="C51" s="57" t="n">
        <v>0.06</v>
      </c>
      <c r="D51" s="54" t="n">
        <f aca="false">$D$33*C51</f>
        <v>138.4698</v>
      </c>
      <c r="E51" s="30"/>
      <c r="F51" s="30"/>
      <c r="G51" s="30"/>
      <c r="H51" s="30"/>
      <c r="I51" s="30"/>
    </row>
    <row r="52" customFormat="false" ht="14.25" hidden="false" customHeight="false" outlineLevel="0" collapsed="false">
      <c r="A52" s="52" t="s">
        <v>80</v>
      </c>
      <c r="B52" s="32" t="s">
        <v>130</v>
      </c>
      <c r="C52" s="57" t="n">
        <v>0.015</v>
      </c>
      <c r="D52" s="54" t="n">
        <f aca="false">$D$33*C52</f>
        <v>34.61745</v>
      </c>
      <c r="E52" s="30"/>
      <c r="F52" s="30"/>
      <c r="G52" s="30"/>
      <c r="H52" s="30"/>
      <c r="I52" s="30"/>
    </row>
    <row r="53" customFormat="false" ht="14.25" hidden="false" customHeight="false" outlineLevel="0" collapsed="false">
      <c r="A53" s="52" t="s">
        <v>106</v>
      </c>
      <c r="B53" s="32" t="s">
        <v>131</v>
      </c>
      <c r="C53" s="57" t="n">
        <v>0.01</v>
      </c>
      <c r="D53" s="54" t="n">
        <f aca="false">$D$33*C53</f>
        <v>23.0783</v>
      </c>
      <c r="E53" s="30"/>
      <c r="F53" s="30"/>
      <c r="G53" s="30"/>
      <c r="H53" s="30"/>
      <c r="I53" s="30"/>
    </row>
    <row r="54" customFormat="false" ht="14.25" hidden="false" customHeight="false" outlineLevel="0" collapsed="false">
      <c r="A54" s="52" t="s">
        <v>109</v>
      </c>
      <c r="B54" s="32" t="s">
        <v>132</v>
      </c>
      <c r="C54" s="57" t="n">
        <v>0.006</v>
      </c>
      <c r="D54" s="54" t="n">
        <f aca="false">$D$33*C54</f>
        <v>13.84698</v>
      </c>
      <c r="E54" s="30"/>
      <c r="F54" s="30"/>
      <c r="G54" s="30"/>
      <c r="H54" s="30"/>
      <c r="I54" s="30"/>
    </row>
    <row r="55" customFormat="false" ht="14.25" hidden="false" customHeight="false" outlineLevel="0" collapsed="false">
      <c r="A55" s="52" t="s">
        <v>133</v>
      </c>
      <c r="B55" s="32" t="s">
        <v>134</v>
      </c>
      <c r="C55" s="57" t="n">
        <v>0.002</v>
      </c>
      <c r="D55" s="54" t="n">
        <f aca="false">$D$33*C55</f>
        <v>4.61566</v>
      </c>
      <c r="E55" s="30"/>
      <c r="F55" s="30"/>
      <c r="G55" s="30"/>
      <c r="H55" s="30"/>
      <c r="I55" s="30"/>
    </row>
    <row r="56" customFormat="false" ht="14.25" hidden="false" customHeight="false" outlineLevel="0" collapsed="false">
      <c r="A56" s="52" t="s">
        <v>135</v>
      </c>
      <c r="B56" s="32" t="s">
        <v>136</v>
      </c>
      <c r="C56" s="57" t="n">
        <v>0.08</v>
      </c>
      <c r="D56" s="54" t="n">
        <f aca="false">$D$33*C56</f>
        <v>184.6264</v>
      </c>
      <c r="E56" s="30"/>
      <c r="F56" s="30"/>
      <c r="G56" s="30"/>
      <c r="H56" s="30"/>
      <c r="I56" s="30"/>
    </row>
    <row r="57" customFormat="false" ht="14.25" hidden="false" customHeight="false" outlineLevel="0" collapsed="false">
      <c r="A57" s="52" t="s">
        <v>137</v>
      </c>
      <c r="B57" s="88" t="s">
        <v>138</v>
      </c>
      <c r="C57" s="89" t="n">
        <v>0.01</v>
      </c>
      <c r="D57" s="90" t="n">
        <f aca="false">$D$33*C57</f>
        <v>23.0783</v>
      </c>
      <c r="E57" s="30"/>
      <c r="F57" s="30"/>
      <c r="G57" s="30"/>
      <c r="H57" s="30"/>
      <c r="I57" s="30"/>
    </row>
    <row r="58" customFormat="false" ht="14.25" hidden="false" customHeight="false" outlineLevel="0" collapsed="false">
      <c r="A58" s="50" t="s">
        <v>47</v>
      </c>
      <c r="B58" s="50"/>
      <c r="C58" s="91" t="n">
        <f aca="false">SUM(C49:C57)</f>
        <v>0.408</v>
      </c>
      <c r="D58" s="61" t="n">
        <f aca="false">TRUNC(SUM(D49:D57),2)</f>
        <v>941.59</v>
      </c>
      <c r="E58" s="30"/>
      <c r="F58" s="30"/>
      <c r="G58" s="30"/>
      <c r="H58" s="30"/>
      <c r="I58" s="30"/>
    </row>
    <row r="59" customFormat="false" ht="14.25" hidden="false" customHeight="false" outlineLevel="0" collapsed="false">
      <c r="A59" s="63" t="s">
        <v>139</v>
      </c>
      <c r="B59" s="63"/>
      <c r="C59" s="63"/>
      <c r="D59" s="63"/>
      <c r="E59" s="30"/>
      <c r="F59" s="30"/>
      <c r="G59" s="30"/>
      <c r="H59" s="30"/>
      <c r="I59" s="30"/>
    </row>
    <row r="60" customFormat="false" ht="14.25" hidden="false" customHeight="false" outlineLevel="0" collapsed="false">
      <c r="A60" s="63" t="s">
        <v>140</v>
      </c>
      <c r="B60" s="63"/>
      <c r="C60" s="63"/>
      <c r="D60" s="63"/>
      <c r="E60" s="30"/>
      <c r="F60" s="30"/>
      <c r="G60" s="30"/>
      <c r="H60" s="30"/>
      <c r="I60" s="30"/>
    </row>
    <row r="61" customFormat="false" ht="14.25" hidden="false" customHeight="false" outlineLevel="0" collapsed="false">
      <c r="A61" s="63" t="s">
        <v>141</v>
      </c>
      <c r="B61" s="63"/>
      <c r="C61" s="63"/>
      <c r="D61" s="63"/>
      <c r="E61" s="30"/>
      <c r="F61" s="30"/>
      <c r="G61" s="30"/>
      <c r="H61" s="30"/>
      <c r="I61" s="30"/>
    </row>
    <row r="62" customFormat="false" ht="14.25" hidden="false" customHeight="false" outlineLevel="0" collapsed="false">
      <c r="A62" s="84"/>
      <c r="B62" s="84"/>
      <c r="C62" s="84"/>
      <c r="D62" s="84"/>
      <c r="E62" s="30"/>
      <c r="F62" s="30"/>
      <c r="G62" s="30"/>
      <c r="H62" s="30"/>
      <c r="I62" s="30"/>
    </row>
    <row r="63" customFormat="false" ht="14.25" hidden="false" customHeight="false" outlineLevel="0" collapsed="false">
      <c r="A63" s="92" t="s">
        <v>142</v>
      </c>
      <c r="B63" s="50" t="s">
        <v>143</v>
      </c>
      <c r="C63" s="91" t="s">
        <v>144</v>
      </c>
      <c r="D63" s="45" t="s">
        <v>97</v>
      </c>
      <c r="E63" s="30"/>
      <c r="F63" s="30"/>
      <c r="G63" s="30"/>
      <c r="H63" s="30"/>
      <c r="I63" s="30"/>
    </row>
    <row r="64" customFormat="false" ht="14.25" hidden="false" customHeight="false" outlineLevel="0" collapsed="false">
      <c r="A64" s="52" t="s">
        <v>73</v>
      </c>
      <c r="B64" s="53" t="s">
        <v>145</v>
      </c>
      <c r="C64" s="93" t="n">
        <v>6.5</v>
      </c>
      <c r="D64" s="54" t="n">
        <f aca="false">IF((C64*2*23)-(0.06*D27)&lt;0,0,(C64*2*23)-(0.06*D27))</f>
        <v>160.5302</v>
      </c>
      <c r="E64" s="30" t="s">
        <v>146</v>
      </c>
      <c r="F64" s="30"/>
      <c r="G64" s="30"/>
      <c r="H64" s="30"/>
      <c r="I64" s="30"/>
    </row>
    <row r="65" customFormat="false" ht="14.25" hidden="false" customHeight="false" outlineLevel="0" collapsed="false">
      <c r="A65" s="52" t="s">
        <v>75</v>
      </c>
      <c r="B65" s="175" t="s">
        <v>147</v>
      </c>
      <c r="C65" s="93" t="n">
        <v>27.15</v>
      </c>
      <c r="D65" s="54" t="n">
        <f aca="false">C65*23*(100%-19%)</f>
        <v>505.8045</v>
      </c>
      <c r="E65" s="30" t="s">
        <v>148</v>
      </c>
      <c r="F65" s="30"/>
      <c r="G65" s="30"/>
      <c r="H65" s="30"/>
      <c r="I65" s="30"/>
    </row>
    <row r="66" customFormat="false" ht="14.25" hidden="false" customHeight="false" outlineLevel="0" collapsed="false">
      <c r="A66" s="95" t="s">
        <v>80</v>
      </c>
      <c r="B66" s="175" t="s">
        <v>149</v>
      </c>
      <c r="C66" s="33"/>
      <c r="D66" s="54" t="n">
        <v>25.52</v>
      </c>
      <c r="E66" s="30"/>
      <c r="F66" s="30"/>
      <c r="G66" s="30"/>
      <c r="H66" s="30"/>
      <c r="I66" s="30"/>
    </row>
    <row r="67" customFormat="false" ht="14.25" hidden="false" customHeight="false" outlineLevel="0" collapsed="false">
      <c r="A67" s="50" t="s">
        <v>47</v>
      </c>
      <c r="B67" s="50"/>
      <c r="C67" s="50"/>
      <c r="D67" s="61" t="n">
        <f aca="false">TRUNC(SUM(D64:D66),2)</f>
        <v>691.85</v>
      </c>
      <c r="E67" s="30"/>
      <c r="F67" s="30"/>
      <c r="G67" s="30"/>
      <c r="H67" s="30"/>
      <c r="I67" s="30"/>
    </row>
    <row r="68" customFormat="false" ht="14.25" hidden="false" customHeight="false" outlineLevel="0" collapsed="false">
      <c r="A68" s="63" t="s">
        <v>150</v>
      </c>
      <c r="B68" s="63"/>
      <c r="C68" s="63"/>
      <c r="D68" s="63"/>
      <c r="E68" s="30"/>
      <c r="F68" s="30"/>
      <c r="G68" s="30"/>
      <c r="H68" s="30"/>
      <c r="I68" s="30"/>
    </row>
    <row r="69" customFormat="false" ht="16.85" hidden="false" customHeight="true" outlineLevel="0" collapsed="false">
      <c r="A69" s="82" t="s">
        <v>151</v>
      </c>
      <c r="B69" s="82"/>
      <c r="C69" s="82"/>
      <c r="D69" s="82"/>
      <c r="E69" s="30"/>
      <c r="F69" s="30"/>
      <c r="G69" s="30"/>
      <c r="H69" s="30"/>
      <c r="I69" s="30"/>
    </row>
    <row r="70" customFormat="false" ht="14.25" hidden="false" customHeight="false" outlineLevel="0" collapsed="false">
      <c r="A70" s="96"/>
      <c r="B70" s="96"/>
      <c r="C70" s="96"/>
      <c r="D70" s="96"/>
      <c r="E70" s="30"/>
      <c r="F70" s="30"/>
      <c r="G70" s="30"/>
      <c r="H70" s="30"/>
      <c r="I70" s="30"/>
    </row>
    <row r="71" customFormat="false" ht="14.25" hidden="false" customHeight="false" outlineLevel="0" collapsed="false">
      <c r="A71" s="92" t="s">
        <v>152</v>
      </c>
      <c r="B71" s="50" t="s">
        <v>153</v>
      </c>
      <c r="C71" s="91" t="s">
        <v>154</v>
      </c>
      <c r="D71" s="45" t="s">
        <v>97</v>
      </c>
      <c r="E71" s="30"/>
      <c r="F71" s="30"/>
      <c r="G71" s="30"/>
      <c r="H71" s="30"/>
      <c r="I71" s="30"/>
    </row>
    <row r="72" customFormat="false" ht="14.25" hidden="false" customHeight="false" outlineLevel="0" collapsed="false">
      <c r="A72" s="52" t="s">
        <v>73</v>
      </c>
      <c r="B72" s="53" t="s">
        <v>155</v>
      </c>
      <c r="C72" s="93"/>
      <c r="D72" s="54" t="n">
        <f aca="false">IF(C72="SIM",(0.5*26*(D27+D28+D30+D31)/220)*1.5,0)</f>
        <v>0</v>
      </c>
      <c r="E72" s="97" t="s">
        <v>157</v>
      </c>
      <c r="F72" s="30"/>
      <c r="G72" s="30"/>
      <c r="H72" s="30"/>
      <c r="I72" s="30"/>
    </row>
    <row r="73" customFormat="false" ht="14.25" hidden="false" customHeight="false" outlineLevel="0" collapsed="false">
      <c r="A73" s="98"/>
      <c r="B73" s="98"/>
      <c r="C73" s="98"/>
      <c r="D73" s="98"/>
      <c r="E73" s="30"/>
      <c r="F73" s="30"/>
      <c r="G73" s="30"/>
      <c r="H73" s="30"/>
      <c r="I73" s="30"/>
    </row>
    <row r="74" customFormat="false" ht="14.25" hidden="false" customHeight="false" outlineLevel="0" collapsed="false">
      <c r="A74" s="66" t="s">
        <v>158</v>
      </c>
      <c r="B74" s="66"/>
      <c r="C74" s="66"/>
      <c r="D74" s="66"/>
      <c r="E74" s="30"/>
      <c r="F74" s="30"/>
      <c r="G74" s="30"/>
      <c r="H74" s="30"/>
      <c r="I74" s="30"/>
    </row>
    <row r="75" customFormat="false" ht="14.25" hidden="false" customHeight="false" outlineLevel="0" collapsed="false">
      <c r="A75" s="45" t="n">
        <v>2</v>
      </c>
      <c r="B75" s="50" t="s">
        <v>159</v>
      </c>
      <c r="C75" s="50"/>
      <c r="D75" s="45" t="s">
        <v>97</v>
      </c>
      <c r="E75" s="30"/>
      <c r="F75" s="30"/>
      <c r="G75" s="30"/>
      <c r="H75" s="30"/>
      <c r="I75" s="30"/>
    </row>
    <row r="76" customFormat="false" ht="14.25" hidden="false" customHeight="false" outlineLevel="0" collapsed="false">
      <c r="A76" s="52" t="s">
        <v>114</v>
      </c>
      <c r="B76" s="32" t="s">
        <v>115</v>
      </c>
      <c r="C76" s="32"/>
      <c r="D76" s="54" t="n">
        <f aca="false">D43</f>
        <v>369.25</v>
      </c>
      <c r="E76" s="30"/>
      <c r="F76" s="30"/>
      <c r="G76" s="30"/>
      <c r="H76" s="30"/>
      <c r="I76" s="30"/>
    </row>
    <row r="77" customFormat="false" ht="14.25" hidden="false" customHeight="false" outlineLevel="0" collapsed="false">
      <c r="A77" s="52" t="s">
        <v>125</v>
      </c>
      <c r="B77" s="32" t="s">
        <v>160</v>
      </c>
      <c r="C77" s="32"/>
      <c r="D77" s="54" t="n">
        <f aca="false">D58</f>
        <v>941.59</v>
      </c>
      <c r="E77" s="30"/>
      <c r="F77" s="30"/>
      <c r="G77" s="30"/>
      <c r="H77" s="30"/>
      <c r="I77" s="30"/>
    </row>
    <row r="78" customFormat="false" ht="14.25" hidden="false" customHeight="false" outlineLevel="0" collapsed="false">
      <c r="A78" s="52" t="s">
        <v>142</v>
      </c>
      <c r="B78" s="32" t="s">
        <v>143</v>
      </c>
      <c r="C78" s="32"/>
      <c r="D78" s="54" t="n">
        <f aca="false">D67</f>
        <v>691.85</v>
      </c>
      <c r="E78" s="30"/>
      <c r="F78" s="30"/>
      <c r="G78" s="30"/>
      <c r="H78" s="30"/>
      <c r="I78" s="30"/>
    </row>
    <row r="79" customFormat="false" ht="14.25" hidden="false" customHeight="false" outlineLevel="0" collapsed="false">
      <c r="A79" s="52" t="s">
        <v>152</v>
      </c>
      <c r="B79" s="32" t="s">
        <v>153</v>
      </c>
      <c r="C79" s="32"/>
      <c r="D79" s="54" t="n">
        <f aca="false">D72</f>
        <v>0</v>
      </c>
      <c r="E79" s="30"/>
      <c r="F79" s="30"/>
      <c r="G79" s="30"/>
      <c r="H79" s="30"/>
      <c r="I79" s="30"/>
    </row>
    <row r="80" customFormat="false" ht="14.25" hidden="false" customHeight="false" outlineLevel="0" collapsed="false">
      <c r="A80" s="50" t="s">
        <v>161</v>
      </c>
      <c r="B80" s="50"/>
      <c r="C80" s="50"/>
      <c r="D80" s="61" t="n">
        <f aca="false">TRUNC(SUM(D76:D79),2)</f>
        <v>2002.69</v>
      </c>
      <c r="E80" s="30"/>
      <c r="F80" s="30"/>
      <c r="G80" s="30"/>
      <c r="H80" s="30"/>
      <c r="I80" s="30"/>
    </row>
    <row r="81" customFormat="false" ht="14.25" hidden="false" customHeight="false" outlineLevel="0" collapsed="false">
      <c r="A81" s="99"/>
      <c r="B81" s="99"/>
      <c r="C81" s="99"/>
      <c r="D81" s="99"/>
      <c r="E81" s="30"/>
      <c r="F81" s="30"/>
      <c r="G81" s="30"/>
      <c r="H81" s="30"/>
      <c r="I81" s="30"/>
    </row>
    <row r="82" customFormat="false" ht="14.25" hidden="false" customHeight="false" outlineLevel="0" collapsed="false">
      <c r="A82" s="45" t="n">
        <v>3</v>
      </c>
      <c r="B82" s="50" t="s">
        <v>162</v>
      </c>
      <c r="C82" s="45" t="s">
        <v>96</v>
      </c>
      <c r="D82" s="45" t="s">
        <v>97</v>
      </c>
      <c r="E82" s="30"/>
      <c r="F82" s="30"/>
      <c r="G82" s="30"/>
      <c r="H82" s="30"/>
      <c r="I82" s="30"/>
    </row>
    <row r="83" customFormat="false" ht="14.25" hidden="false" customHeight="false" outlineLevel="0" collapsed="false">
      <c r="A83" s="52" t="s">
        <v>73</v>
      </c>
      <c r="B83" s="32" t="s">
        <v>163</v>
      </c>
      <c r="C83" s="57" t="n">
        <f aca="false">((1+12.1%+8.33%)/12)*5%</f>
        <v>0.00501791666666667</v>
      </c>
      <c r="D83" s="54" t="n">
        <f aca="false">$D$33*C83</f>
        <v>11.5804986208333</v>
      </c>
      <c r="E83" s="30" t="s">
        <v>164</v>
      </c>
      <c r="F83" s="30"/>
      <c r="G83" s="30"/>
      <c r="H83" s="30"/>
      <c r="I83" s="30"/>
    </row>
    <row r="84" customFormat="false" ht="14.25" hidden="false" customHeight="false" outlineLevel="0" collapsed="false">
      <c r="A84" s="52" t="s">
        <v>75</v>
      </c>
      <c r="B84" s="32" t="s">
        <v>165</v>
      </c>
      <c r="C84" s="57" t="n">
        <f aca="false">8%*C83</f>
        <v>0.000401433333333333</v>
      </c>
      <c r="D84" s="54" t="n">
        <f aca="false">$D$33*C84</f>
        <v>0.926439889666667</v>
      </c>
      <c r="E84" s="30" t="s">
        <v>166</v>
      </c>
      <c r="F84" s="30"/>
      <c r="G84" s="30"/>
      <c r="H84" s="30"/>
      <c r="I84" s="30"/>
    </row>
    <row r="85" customFormat="false" ht="14.25" hidden="false" customHeight="false" outlineLevel="0" collapsed="false">
      <c r="A85" s="52" t="s">
        <v>78</v>
      </c>
      <c r="B85" s="32" t="s">
        <v>167</v>
      </c>
      <c r="C85" s="100" t="n">
        <f aca="false">40%*C84</f>
        <v>0.000160573333333333</v>
      </c>
      <c r="D85" s="54" t="n">
        <f aca="false">$D$33*C85</f>
        <v>0.370575955866667</v>
      </c>
      <c r="E85" s="30" t="s">
        <v>168</v>
      </c>
      <c r="F85" s="79"/>
      <c r="G85" s="30"/>
      <c r="H85" s="30"/>
      <c r="I85" s="30"/>
    </row>
    <row r="86" customFormat="false" ht="14.25" hidden="false" customHeight="false" outlineLevel="0" collapsed="false">
      <c r="A86" s="52" t="s">
        <v>80</v>
      </c>
      <c r="B86" s="32" t="s">
        <v>169</v>
      </c>
      <c r="C86" s="57" t="n">
        <f aca="false">(7/360)</f>
        <v>0.0194444444444444</v>
      </c>
      <c r="D86" s="54" t="n">
        <f aca="false">$D$33*C86</f>
        <v>44.8744722222222</v>
      </c>
      <c r="E86" s="30" t="s">
        <v>170</v>
      </c>
      <c r="F86" s="30"/>
      <c r="G86" s="30"/>
      <c r="H86" s="30"/>
      <c r="I86" s="30"/>
    </row>
    <row r="87" customFormat="false" ht="21.65" hidden="false" customHeight="false" outlineLevel="0" collapsed="false">
      <c r="A87" s="52" t="s">
        <v>106</v>
      </c>
      <c r="B87" s="168" t="s">
        <v>171</v>
      </c>
      <c r="C87" s="57" t="n">
        <f aca="false">C86*C58</f>
        <v>0.00793333333333334</v>
      </c>
      <c r="D87" s="54" t="n">
        <f aca="false">$D$33*C87</f>
        <v>18.3087846666667</v>
      </c>
      <c r="E87" s="30" t="s">
        <v>172</v>
      </c>
      <c r="F87" s="102"/>
      <c r="G87" s="30"/>
      <c r="H87" s="30"/>
      <c r="I87" s="30"/>
    </row>
    <row r="88" customFormat="false" ht="14.25" hidden="false" customHeight="false" outlineLevel="0" collapsed="false">
      <c r="A88" s="52" t="s">
        <v>109</v>
      </c>
      <c r="B88" s="60" t="s">
        <v>173</v>
      </c>
      <c r="C88" s="57" t="n">
        <f aca="false">4%-C85</f>
        <v>0.0398394266666667</v>
      </c>
      <c r="D88" s="54" t="n">
        <f aca="false">$D$33*C88</f>
        <v>91.9426240441333</v>
      </c>
      <c r="E88" s="30" t="s">
        <v>174</v>
      </c>
      <c r="F88" s="79"/>
      <c r="G88" s="30"/>
      <c r="H88" s="30"/>
      <c r="I88" s="30"/>
    </row>
    <row r="89" customFormat="false" ht="14.25" hidden="false" customHeight="false" outlineLevel="0" collapsed="false">
      <c r="A89" s="50" t="s">
        <v>47</v>
      </c>
      <c r="B89" s="50"/>
      <c r="C89" s="50"/>
      <c r="D89" s="61" t="n">
        <f aca="false">TRUNC(SUM(D83:D88),2)</f>
        <v>168</v>
      </c>
      <c r="E89" s="30"/>
      <c r="F89" s="30"/>
      <c r="G89" s="30"/>
      <c r="H89" s="30"/>
      <c r="I89" s="30"/>
    </row>
    <row r="90" customFormat="false" ht="14.25" hidden="false" customHeight="false" outlineLevel="0" collapsed="false">
      <c r="A90" s="63" t="s">
        <v>175</v>
      </c>
      <c r="B90" s="63"/>
      <c r="C90" s="63"/>
      <c r="D90" s="63"/>
      <c r="E90" s="30"/>
      <c r="F90" s="30"/>
      <c r="G90" s="30"/>
      <c r="H90" s="30"/>
      <c r="I90" s="30"/>
    </row>
    <row r="91" customFormat="false" ht="14.25" hidden="false" customHeight="false" outlineLevel="0" collapsed="false">
      <c r="A91" s="37"/>
      <c r="B91" s="37"/>
      <c r="C91" s="37"/>
      <c r="D91" s="37"/>
      <c r="E91" s="30"/>
      <c r="F91" s="30"/>
      <c r="G91" s="30"/>
      <c r="H91" s="30"/>
      <c r="I91" s="30"/>
    </row>
    <row r="92" customFormat="false" ht="14.25" hidden="false" customHeight="false" outlineLevel="0" collapsed="false">
      <c r="A92" s="66" t="s">
        <v>176</v>
      </c>
      <c r="B92" s="66"/>
      <c r="C92" s="66"/>
      <c r="D92" s="66"/>
      <c r="E92" s="30"/>
      <c r="F92" s="30"/>
      <c r="G92" s="30"/>
      <c r="H92" s="30"/>
      <c r="I92" s="30"/>
    </row>
    <row r="93" customFormat="false" ht="14.25" hidden="false" customHeight="false" outlineLevel="0" collapsed="false">
      <c r="A93" s="45" t="s">
        <v>177</v>
      </c>
      <c r="B93" s="50" t="s">
        <v>178</v>
      </c>
      <c r="C93" s="45" t="s">
        <v>96</v>
      </c>
      <c r="D93" s="45" t="s">
        <v>97</v>
      </c>
      <c r="E93" s="30"/>
      <c r="F93" s="30"/>
      <c r="G93" s="30"/>
      <c r="H93" s="30"/>
      <c r="I93" s="30"/>
    </row>
    <row r="94" customFormat="false" ht="14.25" hidden="false" customHeight="false" outlineLevel="0" collapsed="false">
      <c r="A94" s="52" t="s">
        <v>73</v>
      </c>
      <c r="B94" s="32" t="s">
        <v>179</v>
      </c>
      <c r="C94" s="57" t="n">
        <v>0</v>
      </c>
      <c r="D94" s="54" t="n">
        <f aca="false">$D$33*C94</f>
        <v>0</v>
      </c>
      <c r="E94" s="30" t="s">
        <v>180</v>
      </c>
      <c r="F94" s="30"/>
      <c r="G94" s="30"/>
      <c r="H94" s="30"/>
      <c r="I94" s="30"/>
    </row>
    <row r="95" customFormat="false" ht="14.25" hidden="false" customHeight="false" outlineLevel="0" collapsed="false">
      <c r="A95" s="52" t="s">
        <v>75</v>
      </c>
      <c r="B95" s="32" t="s">
        <v>181</v>
      </c>
      <c r="C95" s="57" t="n">
        <f aca="false">((2.96)/30)/12</f>
        <v>0.00822222222222222</v>
      </c>
      <c r="D95" s="54" t="n">
        <f aca="false">$D$33*C95</f>
        <v>18.9754911111111</v>
      </c>
      <c r="E95" s="30" t="s">
        <v>182</v>
      </c>
      <c r="F95" s="30"/>
      <c r="G95" s="30"/>
      <c r="H95" s="30"/>
      <c r="I95" s="30"/>
    </row>
    <row r="96" customFormat="false" ht="14.25" hidden="false" customHeight="false" outlineLevel="0" collapsed="false">
      <c r="A96" s="52" t="s">
        <v>78</v>
      </c>
      <c r="B96" s="32" t="s">
        <v>183</v>
      </c>
      <c r="C96" s="100" t="n">
        <f aca="false">((20/30)/12)*1.57%*39%</f>
        <v>0.000340166666666667</v>
      </c>
      <c r="D96" s="54" t="n">
        <f aca="false">$D$33*C96</f>
        <v>0.785046838333333</v>
      </c>
      <c r="E96" s="30" t="s">
        <v>184</v>
      </c>
      <c r="F96" s="30"/>
      <c r="G96" s="30"/>
      <c r="H96" s="30"/>
      <c r="I96" s="30"/>
    </row>
    <row r="97" customFormat="false" ht="14.25" hidden="false" customHeight="false" outlineLevel="0" collapsed="false">
      <c r="A97" s="52" t="s">
        <v>80</v>
      </c>
      <c r="B97" s="32" t="s">
        <v>185</v>
      </c>
      <c r="C97" s="57" t="n">
        <f aca="false">(0.91/30)/12</f>
        <v>0.00252777777777778</v>
      </c>
      <c r="D97" s="54" t="n">
        <f aca="false">$D$33*C97</f>
        <v>5.83368138888889</v>
      </c>
      <c r="E97" s="30" t="s">
        <v>186</v>
      </c>
      <c r="F97" s="30"/>
      <c r="G97" s="30"/>
      <c r="H97" s="30"/>
      <c r="I97" s="30"/>
    </row>
    <row r="98" customFormat="false" ht="14.25" hidden="false" customHeight="false" outlineLevel="0" collapsed="false">
      <c r="A98" s="52" t="s">
        <v>106</v>
      </c>
      <c r="B98" s="32" t="s">
        <v>187</v>
      </c>
      <c r="C98" s="57" t="n">
        <f aca="false">((108/30)/12)*1.57%*61%*36.8%</f>
        <v>0.0010573008</v>
      </c>
      <c r="D98" s="54" t="n">
        <f aca="false">$D$33*C98</f>
        <v>2.440070505264</v>
      </c>
      <c r="E98" s="30" t="s">
        <v>188</v>
      </c>
      <c r="F98" s="30"/>
      <c r="G98" s="30"/>
      <c r="H98" s="30"/>
      <c r="I98" s="30"/>
    </row>
    <row r="99" customFormat="false" ht="14.25" hidden="false" customHeight="false" outlineLevel="0" collapsed="false">
      <c r="A99" s="104" t="s">
        <v>109</v>
      </c>
      <c r="B99" s="105" t="s">
        <v>189</v>
      </c>
      <c r="C99" s="57"/>
      <c r="D99" s="54"/>
      <c r="E99" s="30"/>
      <c r="F99" s="30"/>
      <c r="G99" s="30"/>
      <c r="H99" s="30"/>
      <c r="I99" s="30"/>
    </row>
    <row r="100" customFormat="false" ht="14.25" hidden="false" customHeight="false" outlineLevel="0" collapsed="false">
      <c r="A100" s="74" t="s">
        <v>119</v>
      </c>
      <c r="B100" s="74"/>
      <c r="C100" s="106"/>
      <c r="D100" s="107" t="n">
        <f aca="false">TRUNC(SUM(D94:D99),2)</f>
        <v>28.03</v>
      </c>
      <c r="E100" s="30"/>
      <c r="F100" s="30"/>
      <c r="G100" s="30"/>
      <c r="H100" s="30"/>
      <c r="I100" s="30"/>
    </row>
    <row r="101" customFormat="false" ht="14.25" hidden="false" customHeight="false" outlineLevel="0" collapsed="false">
      <c r="A101" s="52" t="s">
        <v>133</v>
      </c>
      <c r="B101" s="56" t="s">
        <v>190</v>
      </c>
      <c r="C101" s="57"/>
      <c r="D101" s="108" t="n">
        <f aca="false">D100*C101</f>
        <v>0</v>
      </c>
      <c r="E101" s="30"/>
      <c r="F101" s="30"/>
      <c r="G101" s="30"/>
      <c r="H101" s="30"/>
      <c r="I101" s="30"/>
    </row>
    <row r="102" customFormat="false" ht="14.25" hidden="false" customHeight="false" outlineLevel="0" collapsed="false">
      <c r="A102" s="50" t="s">
        <v>47</v>
      </c>
      <c r="B102" s="50"/>
      <c r="C102" s="50"/>
      <c r="D102" s="61" t="n">
        <f aca="false">TRUNC(SUM(D100:D101),2)</f>
        <v>28.03</v>
      </c>
      <c r="E102" s="30"/>
      <c r="F102" s="30"/>
      <c r="G102" s="30"/>
      <c r="H102" s="30"/>
      <c r="I102" s="30"/>
    </row>
    <row r="103" customFormat="false" ht="22.5" hidden="false" customHeight="true" outlineLevel="0" collapsed="false">
      <c r="A103" s="109" t="s">
        <v>191</v>
      </c>
      <c r="B103" s="109"/>
      <c r="C103" s="109"/>
      <c r="D103" s="109"/>
      <c r="E103" s="30"/>
      <c r="F103" s="30"/>
      <c r="G103" s="30"/>
      <c r="H103" s="30"/>
      <c r="I103" s="30"/>
    </row>
    <row r="104" customFormat="false" ht="14.25" hidden="false" customHeight="false" outlineLevel="0" collapsed="false">
      <c r="A104" s="67"/>
      <c r="B104" s="67"/>
      <c r="C104" s="110"/>
      <c r="D104" s="111"/>
      <c r="E104" s="30"/>
      <c r="F104" s="30"/>
      <c r="G104" s="30"/>
      <c r="H104" s="30"/>
      <c r="I104" s="30"/>
    </row>
    <row r="105" customFormat="false" ht="14.25" hidden="false" customHeight="false" outlineLevel="0" collapsed="false">
      <c r="A105" s="45" t="s">
        <v>192</v>
      </c>
      <c r="B105" s="50" t="s">
        <v>193</v>
      </c>
      <c r="C105" s="45" t="s">
        <v>154</v>
      </c>
      <c r="D105" s="45" t="s">
        <v>97</v>
      </c>
      <c r="E105" s="30"/>
      <c r="F105" s="30"/>
      <c r="G105" s="30"/>
      <c r="H105" s="30"/>
      <c r="I105" s="30"/>
    </row>
    <row r="106" customFormat="false" ht="14.25" hidden="false" customHeight="false" outlineLevel="0" collapsed="false">
      <c r="A106" s="52" t="s">
        <v>73</v>
      </c>
      <c r="B106" s="56" t="s">
        <v>194</v>
      </c>
      <c r="C106" s="112" t="s">
        <v>270</v>
      </c>
      <c r="D106" s="54" t="n">
        <f aca="false">IF(C106="SIM",1*26*(D27+D29)/220,0)</f>
        <v>0</v>
      </c>
      <c r="E106" s="62" t="s">
        <v>195</v>
      </c>
      <c r="F106" s="30"/>
      <c r="G106" s="30"/>
      <c r="H106" s="30"/>
      <c r="I106" s="30"/>
    </row>
    <row r="107" customFormat="false" ht="14.25" hidden="false" customHeight="false" outlineLevel="0" collapsed="false">
      <c r="A107" s="113"/>
      <c r="B107" s="113"/>
      <c r="C107" s="113"/>
      <c r="D107" s="113"/>
      <c r="E107" s="30"/>
      <c r="F107" s="30"/>
      <c r="G107" s="30"/>
      <c r="H107" s="30"/>
      <c r="I107" s="30"/>
    </row>
    <row r="108" customFormat="false" ht="14.25" hidden="false" customHeight="false" outlineLevel="0" collapsed="false">
      <c r="A108" s="114" t="s">
        <v>196</v>
      </c>
      <c r="B108" s="114"/>
      <c r="C108" s="114"/>
      <c r="D108" s="114"/>
      <c r="E108" s="30"/>
      <c r="F108" s="30"/>
      <c r="G108" s="30"/>
      <c r="H108" s="30"/>
      <c r="I108" s="30"/>
    </row>
    <row r="109" customFormat="false" ht="14.25" hidden="false" customHeight="false" outlineLevel="0" collapsed="false">
      <c r="A109" s="45" t="n">
        <v>4</v>
      </c>
      <c r="B109" s="50" t="s">
        <v>197</v>
      </c>
      <c r="C109" s="50"/>
      <c r="D109" s="45" t="s">
        <v>97</v>
      </c>
      <c r="E109" s="30"/>
      <c r="F109" s="30"/>
      <c r="G109" s="30"/>
      <c r="H109" s="30"/>
      <c r="I109" s="30"/>
    </row>
    <row r="110" customFormat="false" ht="14.25" hidden="false" customHeight="false" outlineLevel="0" collapsed="false">
      <c r="A110" s="52" t="s">
        <v>177</v>
      </c>
      <c r="B110" s="32" t="s">
        <v>178</v>
      </c>
      <c r="C110" s="32"/>
      <c r="D110" s="54" t="n">
        <f aca="false">D102</f>
        <v>28.03</v>
      </c>
      <c r="E110" s="30"/>
      <c r="F110" s="30"/>
      <c r="G110" s="30"/>
      <c r="H110" s="30"/>
      <c r="I110" s="30"/>
    </row>
    <row r="111" customFormat="false" ht="14.25" hidden="false" customHeight="false" outlineLevel="0" collapsed="false">
      <c r="A111" s="52" t="s">
        <v>192</v>
      </c>
      <c r="B111" s="32" t="s">
        <v>198</v>
      </c>
      <c r="C111" s="32"/>
      <c r="D111" s="54" t="n">
        <f aca="false">D106</f>
        <v>0</v>
      </c>
      <c r="E111" s="30"/>
      <c r="F111" s="30"/>
      <c r="G111" s="30"/>
      <c r="H111" s="30"/>
      <c r="I111" s="30"/>
    </row>
    <row r="112" customFormat="false" ht="14.25" hidden="false" customHeight="false" outlineLevel="0" collapsed="false">
      <c r="A112" s="50" t="s">
        <v>161</v>
      </c>
      <c r="B112" s="50"/>
      <c r="C112" s="50"/>
      <c r="D112" s="61" t="n">
        <f aca="false">TRUNC(SUM(D110:D111),2)</f>
        <v>28.03</v>
      </c>
      <c r="E112" s="30"/>
      <c r="F112" s="30"/>
      <c r="G112" s="30"/>
      <c r="H112" s="30"/>
      <c r="I112" s="30"/>
    </row>
    <row r="113" customFormat="false" ht="14.25" hidden="false" customHeight="false" outlineLevel="0" collapsed="false">
      <c r="A113" s="115"/>
      <c r="B113" s="115"/>
      <c r="C113" s="115"/>
      <c r="D113" s="115"/>
      <c r="E113" s="30"/>
      <c r="F113" s="30"/>
      <c r="G113" s="30"/>
      <c r="H113" s="30"/>
      <c r="I113" s="30"/>
    </row>
    <row r="114" customFormat="false" ht="14.25" hidden="false" customHeight="false" outlineLevel="0" collapsed="false">
      <c r="A114" s="45" t="n">
        <v>5</v>
      </c>
      <c r="B114" s="50" t="s">
        <v>199</v>
      </c>
      <c r="C114" s="45" t="s">
        <v>144</v>
      </c>
      <c r="D114" s="45" t="s">
        <v>97</v>
      </c>
      <c r="E114" s="30"/>
      <c r="F114" s="30"/>
      <c r="G114" s="30"/>
      <c r="H114" s="30"/>
      <c r="I114" s="30"/>
    </row>
    <row r="115" customFormat="false" ht="14.25" hidden="false" customHeight="false" outlineLevel="0" collapsed="false">
      <c r="A115" s="52" t="s">
        <v>73</v>
      </c>
      <c r="B115" s="32" t="s">
        <v>252</v>
      </c>
      <c r="C115" s="93" t="n">
        <f aca="false">'Insumos diversos'!G9</f>
        <v>1175.88</v>
      </c>
      <c r="D115" s="54" t="n">
        <f aca="false">C115/12</f>
        <v>97.99</v>
      </c>
      <c r="E115" s="30" t="s">
        <v>201</v>
      </c>
      <c r="F115" s="30"/>
      <c r="G115" s="30"/>
      <c r="H115" s="30"/>
      <c r="I115" s="30"/>
    </row>
    <row r="116" customFormat="false" ht="14.25" hidden="false" customHeight="false" outlineLevel="0" collapsed="false">
      <c r="A116" s="52" t="s">
        <v>75</v>
      </c>
      <c r="B116" s="53" t="s">
        <v>253</v>
      </c>
      <c r="C116" s="93" t="n">
        <f aca="false">'Insumos diversos'!G17</f>
        <v>0</v>
      </c>
      <c r="D116" s="54" t="n">
        <f aca="false">C116/12/2</f>
        <v>0</v>
      </c>
      <c r="E116" s="30" t="s">
        <v>203</v>
      </c>
      <c r="F116" s="30"/>
      <c r="G116" s="30"/>
      <c r="H116" s="30"/>
      <c r="I116" s="30"/>
    </row>
    <row r="117" customFormat="false" ht="14.25" hidden="false" customHeight="false" outlineLevel="0" collapsed="false">
      <c r="A117" s="116" t="s">
        <v>78</v>
      </c>
      <c r="B117" s="53" t="s">
        <v>254</v>
      </c>
      <c r="C117" s="93" t="n">
        <f aca="false">'Insumos diversos'!F23*20%</f>
        <v>0</v>
      </c>
      <c r="D117" s="54" t="n">
        <f aca="false">C117/12/2</f>
        <v>0</v>
      </c>
      <c r="E117" s="30" t="s">
        <v>205</v>
      </c>
      <c r="F117" s="30"/>
      <c r="G117" s="30"/>
      <c r="H117" s="30"/>
      <c r="I117" s="30"/>
    </row>
    <row r="118" customFormat="false" ht="14.25" hidden="false" customHeight="false" outlineLevel="0" collapsed="false">
      <c r="A118" s="116" t="s">
        <v>80</v>
      </c>
      <c r="B118" s="53" t="s">
        <v>206</v>
      </c>
      <c r="C118" s="33"/>
      <c r="D118" s="54"/>
      <c r="E118" s="30"/>
      <c r="F118" s="30"/>
      <c r="G118" s="30"/>
      <c r="H118" s="30"/>
      <c r="I118" s="30"/>
    </row>
    <row r="119" customFormat="false" ht="14.25" hidden="false" customHeight="false" outlineLevel="0" collapsed="false">
      <c r="A119" s="50" t="s">
        <v>47</v>
      </c>
      <c r="B119" s="50"/>
      <c r="C119" s="50"/>
      <c r="D119" s="61" t="n">
        <f aca="false">TRUNC(SUM(D115:D118),2)</f>
        <v>97.99</v>
      </c>
      <c r="E119" s="30"/>
      <c r="F119" s="30"/>
      <c r="G119" s="30"/>
      <c r="H119" s="30"/>
      <c r="I119" s="30"/>
    </row>
    <row r="120" customFormat="false" ht="14.25" hidden="false" customHeight="true" outlineLevel="0" collapsed="false">
      <c r="A120" s="117" t="s">
        <v>207</v>
      </c>
      <c r="B120" s="117"/>
      <c r="C120" s="117"/>
      <c r="D120" s="117"/>
      <c r="E120" s="30"/>
      <c r="F120" s="30"/>
      <c r="G120" s="30"/>
      <c r="H120" s="30"/>
      <c r="I120" s="30"/>
    </row>
    <row r="121" customFormat="false" ht="14.25" hidden="false" customHeight="false" outlineLevel="0" collapsed="false">
      <c r="A121" s="84"/>
      <c r="B121" s="84"/>
      <c r="C121" s="84"/>
      <c r="D121" s="84"/>
      <c r="E121" s="30"/>
      <c r="F121" s="30"/>
      <c r="G121" s="30"/>
      <c r="H121" s="30"/>
      <c r="I121" s="30"/>
    </row>
    <row r="122" customFormat="false" ht="14.25" hidden="false" customHeight="false" outlineLevel="0" collapsed="false">
      <c r="A122" s="45" t="n">
        <v>6</v>
      </c>
      <c r="B122" s="50" t="s">
        <v>208</v>
      </c>
      <c r="C122" s="45" t="s">
        <v>96</v>
      </c>
      <c r="D122" s="45" t="s">
        <v>97</v>
      </c>
      <c r="E122" s="30"/>
      <c r="F122" s="30"/>
      <c r="G122" s="30"/>
      <c r="H122" s="30"/>
      <c r="I122" s="30"/>
    </row>
    <row r="123" customFormat="false" ht="14.25" hidden="false" customHeight="false" outlineLevel="0" collapsed="false">
      <c r="A123" s="52" t="s">
        <v>73</v>
      </c>
      <c r="B123" s="32" t="s">
        <v>209</v>
      </c>
      <c r="C123" s="57" t="n">
        <v>0.05</v>
      </c>
      <c r="D123" s="54" t="n">
        <f aca="false">D140*C123</f>
        <v>230.227</v>
      </c>
      <c r="E123" s="30" t="s">
        <v>210</v>
      </c>
      <c r="F123" s="30"/>
      <c r="G123" s="30"/>
      <c r="H123" s="30"/>
      <c r="I123" s="30"/>
    </row>
    <row r="124" customFormat="false" ht="14.25" hidden="false" customHeight="false" outlineLevel="0" collapsed="false">
      <c r="A124" s="52" t="s">
        <v>75</v>
      </c>
      <c r="B124" s="60" t="s">
        <v>211</v>
      </c>
      <c r="C124" s="57" t="n">
        <v>0.1</v>
      </c>
      <c r="D124" s="54" t="n">
        <f aca="false">(D140+D123)*C124</f>
        <v>483.4767</v>
      </c>
      <c r="E124" s="30" t="s">
        <v>212</v>
      </c>
      <c r="F124" s="30"/>
      <c r="G124" s="30"/>
      <c r="H124" s="30"/>
      <c r="I124" s="30"/>
    </row>
    <row r="125" customFormat="false" ht="14.25" hidden="false" customHeight="false" outlineLevel="0" collapsed="false">
      <c r="A125" s="45" t="s">
        <v>78</v>
      </c>
      <c r="B125" s="50" t="s">
        <v>213</v>
      </c>
      <c r="C125" s="91" t="n">
        <f aca="false">SUM(C126:C128)</f>
        <v>0.0765</v>
      </c>
      <c r="D125" s="118"/>
      <c r="E125" s="119"/>
      <c r="F125" s="119"/>
      <c r="G125" s="119"/>
      <c r="H125" s="119"/>
      <c r="I125" s="119"/>
    </row>
    <row r="126" customFormat="false" ht="14.25" hidden="false" customHeight="false" outlineLevel="0" collapsed="false">
      <c r="A126" s="52" t="s">
        <v>214</v>
      </c>
      <c r="B126" s="32" t="s">
        <v>215</v>
      </c>
      <c r="C126" s="120" t="n">
        <v>0.0065</v>
      </c>
      <c r="D126" s="54" t="n">
        <f aca="false">(($D$140+$D$123+$D$124)/(1-$C$125))*C126</f>
        <v>37.4321429886302</v>
      </c>
      <c r="E126" s="119"/>
      <c r="F126" s="119"/>
      <c r="G126" s="119"/>
      <c r="H126" s="119"/>
      <c r="I126" s="119"/>
    </row>
    <row r="127" customFormat="false" ht="14.25" hidden="false" customHeight="false" outlineLevel="0" collapsed="false">
      <c r="A127" s="52" t="s">
        <v>216</v>
      </c>
      <c r="B127" s="32" t="s">
        <v>217</v>
      </c>
      <c r="C127" s="120" t="n">
        <v>0.03</v>
      </c>
      <c r="D127" s="54" t="n">
        <f aca="false">(($D$140+$D$123+$D$124)/(1-$C$125))*C127</f>
        <v>172.763736870601</v>
      </c>
      <c r="E127" s="119"/>
      <c r="F127" s="119"/>
      <c r="G127" s="119"/>
      <c r="H127" s="119"/>
      <c r="I127" s="119"/>
    </row>
    <row r="128" customFormat="false" ht="14.25" hidden="false" customHeight="false" outlineLevel="0" collapsed="false">
      <c r="A128" s="52" t="s">
        <v>218</v>
      </c>
      <c r="B128" s="32" t="s">
        <v>219</v>
      </c>
      <c r="C128" s="120" t="n">
        <v>0.04</v>
      </c>
      <c r="D128" s="54" t="n">
        <f aca="false">(($D$140+$D$123+$D$124)/(1-$C$125))*C128</f>
        <v>230.351649160801</v>
      </c>
      <c r="E128" s="119"/>
      <c r="F128" s="121"/>
      <c r="G128" s="119"/>
      <c r="H128" s="119"/>
      <c r="I128" s="119"/>
    </row>
    <row r="129" customFormat="false" ht="14.25" hidden="false" customHeight="false" outlineLevel="0" collapsed="false">
      <c r="A129" s="50" t="s">
        <v>47</v>
      </c>
      <c r="B129" s="50"/>
      <c r="C129" s="50"/>
      <c r="D129" s="122" t="n">
        <f aca="false">TRUNC(SUM(D123:D128),2)</f>
        <v>1154.25</v>
      </c>
      <c r="E129" s="119"/>
      <c r="F129" s="119"/>
      <c r="G129" s="119"/>
      <c r="H129" s="119"/>
      <c r="I129" s="119"/>
    </row>
    <row r="130" customFormat="false" ht="14.25" hidden="false" customHeight="true" outlineLevel="0" collapsed="false">
      <c r="A130" s="82" t="s">
        <v>220</v>
      </c>
      <c r="B130" s="82"/>
      <c r="C130" s="82"/>
      <c r="D130" s="82"/>
      <c r="E130" s="30"/>
      <c r="F130" s="30"/>
      <c r="G130" s="62"/>
      <c r="H130" s="30"/>
      <c r="I130" s="30"/>
    </row>
    <row r="131" customFormat="false" ht="14.25" hidden="false" customHeight="true" outlineLevel="0" collapsed="false">
      <c r="A131" s="82" t="s">
        <v>221</v>
      </c>
      <c r="B131" s="82"/>
      <c r="C131" s="82"/>
      <c r="D131" s="82"/>
      <c r="E131" s="30"/>
      <c r="F131" s="30"/>
      <c r="G131" s="62"/>
      <c r="H131" s="30"/>
      <c r="I131" s="30"/>
    </row>
    <row r="132" customFormat="false" ht="14.25" hidden="false" customHeight="false" outlineLevel="0" collapsed="false">
      <c r="A132" s="39"/>
      <c r="B132" s="39"/>
      <c r="C132" s="39"/>
      <c r="D132" s="65"/>
      <c r="E132" s="30"/>
      <c r="F132" s="30"/>
      <c r="G132" s="62"/>
      <c r="H132" s="30"/>
      <c r="I132" s="30"/>
    </row>
    <row r="133" customFormat="false" ht="14.25" hidden="false" customHeight="false" outlineLevel="0" collapsed="false">
      <c r="A133" s="37" t="s">
        <v>222</v>
      </c>
      <c r="B133" s="37"/>
      <c r="C133" s="37"/>
      <c r="D133" s="37"/>
      <c r="E133" s="30"/>
      <c r="F133" s="30"/>
      <c r="G133" s="30"/>
      <c r="H133" s="30"/>
      <c r="I133" s="30"/>
    </row>
    <row r="134" customFormat="false" ht="14.25" hidden="false" customHeight="false" outlineLevel="0" collapsed="false">
      <c r="A134" s="50" t="s">
        <v>223</v>
      </c>
      <c r="B134" s="50"/>
      <c r="C134" s="50"/>
      <c r="D134" s="45" t="s">
        <v>97</v>
      </c>
      <c r="E134" s="30"/>
      <c r="F134" s="30"/>
      <c r="G134" s="30"/>
      <c r="H134" s="30"/>
      <c r="I134" s="30"/>
    </row>
    <row r="135" customFormat="false" ht="14.25" hidden="false" customHeight="false" outlineLevel="0" collapsed="false">
      <c r="A135" s="33" t="s">
        <v>73</v>
      </c>
      <c r="B135" s="32" t="s">
        <v>95</v>
      </c>
      <c r="C135" s="32"/>
      <c r="D135" s="54" t="n">
        <f aca="false">D33</f>
        <v>2307.83</v>
      </c>
      <c r="E135" s="30"/>
      <c r="F135" s="30"/>
      <c r="G135" s="30"/>
      <c r="H135" s="30"/>
      <c r="I135" s="30"/>
    </row>
    <row r="136" customFormat="false" ht="14.25" hidden="false" customHeight="false" outlineLevel="0" collapsed="false">
      <c r="A136" s="33" t="s">
        <v>75</v>
      </c>
      <c r="B136" s="32" t="s">
        <v>159</v>
      </c>
      <c r="C136" s="32"/>
      <c r="D136" s="54" t="n">
        <f aca="false">D80</f>
        <v>2002.69</v>
      </c>
      <c r="E136" s="30"/>
      <c r="F136" s="30"/>
      <c r="G136" s="30"/>
      <c r="H136" s="30"/>
      <c r="I136" s="30"/>
    </row>
    <row r="137" customFormat="false" ht="14.25" hidden="false" customHeight="false" outlineLevel="0" collapsed="false">
      <c r="A137" s="33" t="s">
        <v>78</v>
      </c>
      <c r="B137" s="32" t="s">
        <v>224</v>
      </c>
      <c r="C137" s="32"/>
      <c r="D137" s="54" t="n">
        <f aca="false">D89</f>
        <v>168</v>
      </c>
      <c r="E137" s="30"/>
      <c r="F137" s="30"/>
      <c r="G137" s="30"/>
      <c r="H137" s="30"/>
      <c r="I137" s="30"/>
    </row>
    <row r="138" customFormat="false" ht="14.25" hidden="false" customHeight="false" outlineLevel="0" collapsed="false">
      <c r="A138" s="33" t="s">
        <v>80</v>
      </c>
      <c r="B138" s="32" t="s">
        <v>197</v>
      </c>
      <c r="C138" s="32"/>
      <c r="D138" s="54" t="n">
        <f aca="false">D112</f>
        <v>28.03</v>
      </c>
      <c r="E138" s="30"/>
      <c r="F138" s="30"/>
      <c r="G138" s="30"/>
      <c r="H138" s="30"/>
      <c r="I138" s="30"/>
    </row>
    <row r="139" customFormat="false" ht="14.25" hidden="false" customHeight="false" outlineLevel="0" collapsed="false">
      <c r="A139" s="33" t="s">
        <v>106</v>
      </c>
      <c r="B139" s="32" t="s">
        <v>199</v>
      </c>
      <c r="C139" s="32"/>
      <c r="D139" s="54" t="n">
        <f aca="false">D119</f>
        <v>97.99</v>
      </c>
      <c r="E139" s="30"/>
      <c r="F139" s="30"/>
      <c r="G139" s="30"/>
      <c r="H139" s="30"/>
      <c r="I139" s="30"/>
    </row>
    <row r="140" customFormat="false" ht="14.25" hidden="false" customHeight="false" outlineLevel="0" collapsed="false">
      <c r="A140" s="74" t="s">
        <v>225</v>
      </c>
      <c r="B140" s="74"/>
      <c r="C140" s="74"/>
      <c r="D140" s="123" t="n">
        <f aca="false">TRUNC(SUM(D135:D139),2)</f>
        <v>4604.54</v>
      </c>
      <c r="E140" s="30" t="s">
        <v>226</v>
      </c>
      <c r="F140" s="30"/>
      <c r="G140" s="30"/>
      <c r="H140" s="30"/>
      <c r="I140" s="30"/>
    </row>
    <row r="141" customFormat="false" ht="14.25" hidden="false" customHeight="false" outlineLevel="0" collapsed="false">
      <c r="A141" s="33" t="s">
        <v>109</v>
      </c>
      <c r="B141" s="32" t="s">
        <v>227</v>
      </c>
      <c r="C141" s="32"/>
      <c r="D141" s="54" t="n">
        <f aca="false">D129</f>
        <v>1154.25</v>
      </c>
      <c r="E141" s="30"/>
      <c r="F141" s="30"/>
      <c r="G141" s="30"/>
      <c r="H141" s="30"/>
      <c r="I141" s="30"/>
    </row>
    <row r="142" customFormat="false" ht="14.25" hidden="false" customHeight="false" outlineLevel="0" collapsed="false">
      <c r="A142" s="50" t="s">
        <v>228</v>
      </c>
      <c r="B142" s="50"/>
      <c r="C142" s="50"/>
      <c r="D142" s="61" t="n">
        <f aca="false">TRUNC(SUM(D140:D141),2)</f>
        <v>5758.79</v>
      </c>
      <c r="E142" s="30"/>
      <c r="F142" s="30"/>
      <c r="G142" s="30"/>
      <c r="H142" s="30"/>
      <c r="I142" s="30"/>
    </row>
    <row r="143" customFormat="false" ht="14.25" hidden="false" customHeight="false" outlineLevel="0" collapsed="false">
      <c r="A143" s="30"/>
      <c r="B143" s="30"/>
      <c r="C143" s="30"/>
      <c r="D143" s="124"/>
      <c r="E143" s="30"/>
      <c r="F143" s="30"/>
      <c r="G143" s="30"/>
      <c r="H143" s="30"/>
      <c r="I143" s="30"/>
    </row>
    <row r="144" customFormat="false" ht="14.25" hidden="true" customHeight="false" outlineLevel="0" collapsed="false">
      <c r="A144" s="39"/>
      <c r="B144" s="39" t="s">
        <v>229</v>
      </c>
      <c r="C144" s="64"/>
      <c r="D144" s="64"/>
      <c r="E144" s="30"/>
      <c r="F144" s="30"/>
      <c r="G144" s="30"/>
      <c r="H144" s="30"/>
      <c r="I144" s="30"/>
    </row>
    <row r="145" customFormat="false" ht="24.05" hidden="true" customHeight="true" outlineLevel="0" collapsed="false">
      <c r="A145" s="125" t="s">
        <v>230</v>
      </c>
      <c r="B145" s="125"/>
      <c r="C145" s="125" t="s">
        <v>231</v>
      </c>
      <c r="D145" s="126" t="s">
        <v>232</v>
      </c>
      <c r="E145" s="30"/>
      <c r="F145" s="30"/>
      <c r="G145" s="30"/>
      <c r="H145" s="30"/>
      <c r="I145" s="30"/>
    </row>
    <row r="146" customFormat="false" ht="14.25" hidden="true" customHeight="false" outlineLevel="0" collapsed="false">
      <c r="A146" s="127" t="s">
        <v>233</v>
      </c>
      <c r="B146" s="127"/>
      <c r="C146" s="128"/>
      <c r="D146" s="129" t="n">
        <v>0</v>
      </c>
      <c r="E146" s="30"/>
      <c r="F146" s="30"/>
      <c r="G146" s="30"/>
      <c r="H146" s="30"/>
      <c r="I146" s="30"/>
    </row>
    <row r="147" customFormat="false" ht="14.25" hidden="true" customHeight="false" outlineLevel="0" collapsed="false">
      <c r="A147" s="33" t="s">
        <v>234</v>
      </c>
      <c r="B147" s="33"/>
      <c r="C147" s="130"/>
      <c r="D147" s="131" t="n">
        <v>0</v>
      </c>
      <c r="E147" s="30"/>
      <c r="F147" s="30"/>
      <c r="G147" s="30"/>
      <c r="H147" s="30"/>
      <c r="I147" s="30"/>
    </row>
    <row r="148" customFormat="false" ht="14.25" hidden="true" customHeight="false" outlineLevel="0" collapsed="false">
      <c r="A148" s="33" t="s">
        <v>235</v>
      </c>
      <c r="B148" s="33"/>
      <c r="C148" s="130"/>
      <c r="D148" s="131" t="n">
        <v>0</v>
      </c>
      <c r="E148" s="30"/>
      <c r="F148" s="30"/>
      <c r="G148" s="30"/>
      <c r="H148" s="30"/>
      <c r="I148" s="30"/>
    </row>
    <row r="149" customFormat="false" ht="14.25" hidden="true" customHeight="false" outlineLevel="0" collapsed="false">
      <c r="A149" s="33" t="s">
        <v>236</v>
      </c>
      <c r="B149" s="33"/>
      <c r="C149" s="130"/>
      <c r="D149" s="131" t="n">
        <v>0</v>
      </c>
      <c r="E149" s="30"/>
      <c r="F149" s="30"/>
      <c r="G149" s="30"/>
      <c r="H149" s="30"/>
      <c r="I149" s="30"/>
    </row>
    <row r="150" customFormat="false" ht="14.25" hidden="true" customHeight="false" outlineLevel="0" collapsed="false">
      <c r="A150" s="132"/>
      <c r="B150" s="132"/>
      <c r="C150" s="133"/>
      <c r="D150" s="131"/>
      <c r="E150" s="30"/>
      <c r="F150" s="30"/>
      <c r="G150" s="30"/>
      <c r="H150" s="30"/>
      <c r="I150" s="30"/>
    </row>
    <row r="151" customFormat="false" ht="14.25" hidden="true" customHeight="false" outlineLevel="0" collapsed="false">
      <c r="A151" s="134"/>
      <c r="B151" s="134"/>
      <c r="C151" s="135"/>
      <c r="D151" s="136"/>
      <c r="E151" s="30"/>
      <c r="F151" s="30"/>
      <c r="G151" s="30"/>
      <c r="H151" s="30"/>
      <c r="I151" s="30"/>
    </row>
    <row r="152" customFormat="false" ht="14.25" hidden="true" customHeight="false" outlineLevel="0" collapsed="false">
      <c r="A152" s="137" t="s">
        <v>237</v>
      </c>
      <c r="B152" s="137"/>
      <c r="C152" s="137"/>
      <c r="D152" s="138" t="n">
        <f aca="false">SUM(D150:D151)</f>
        <v>0</v>
      </c>
      <c r="E152" s="30"/>
      <c r="F152" s="30"/>
      <c r="G152" s="30"/>
      <c r="H152" s="30"/>
      <c r="I152" s="30"/>
    </row>
    <row r="153" customFormat="false" ht="14.25" hidden="true" customHeight="false" outlineLevel="0" collapsed="false">
      <c r="A153" s="30"/>
      <c r="B153" s="30"/>
      <c r="C153" s="30"/>
      <c r="D153" s="30"/>
      <c r="E153" s="30"/>
      <c r="F153" s="30"/>
      <c r="G153" s="30"/>
      <c r="H153" s="30"/>
      <c r="I153" s="30"/>
    </row>
    <row r="154" customFormat="false" ht="14.25" hidden="true" customHeight="false" outlineLevel="0" collapsed="false">
      <c r="A154" s="39" t="s">
        <v>238</v>
      </c>
      <c r="B154" s="39" t="s">
        <v>239</v>
      </c>
      <c r="C154" s="64"/>
      <c r="D154" s="64"/>
      <c r="E154" s="30"/>
      <c r="F154" s="30"/>
      <c r="G154" s="30"/>
      <c r="H154" s="30"/>
      <c r="I154" s="30"/>
    </row>
    <row r="155" customFormat="false" ht="14.25" hidden="true" customHeight="false" outlineLevel="0" collapsed="false">
      <c r="A155" s="126" t="s">
        <v>240</v>
      </c>
      <c r="B155" s="126"/>
      <c r="C155" s="126"/>
      <c r="D155" s="126"/>
      <c r="E155" s="30"/>
      <c r="F155" s="30"/>
      <c r="G155" s="30"/>
      <c r="H155" s="30"/>
      <c r="I155" s="30"/>
    </row>
    <row r="156" customFormat="false" ht="14.25" hidden="true" customHeight="false" outlineLevel="0" collapsed="false">
      <c r="A156" s="139"/>
      <c r="B156" s="140" t="s">
        <v>241</v>
      </c>
      <c r="C156" s="140"/>
      <c r="D156" s="126" t="s">
        <v>232</v>
      </c>
      <c r="E156" s="30"/>
      <c r="F156" s="30"/>
      <c r="G156" s="30"/>
      <c r="H156" s="30"/>
      <c r="I156" s="30"/>
    </row>
    <row r="157" customFormat="false" ht="14.25" hidden="true" customHeight="false" outlineLevel="0" collapsed="false">
      <c r="A157" s="141" t="s">
        <v>73</v>
      </c>
      <c r="B157" s="142" t="s">
        <v>242</v>
      </c>
      <c r="C157" s="142"/>
      <c r="D157" s="143" t="n">
        <f aca="false">D126</f>
        <v>37.4321429886302</v>
      </c>
      <c r="E157" s="30"/>
      <c r="F157" s="30"/>
      <c r="G157" s="30"/>
      <c r="H157" s="30"/>
      <c r="I157" s="30"/>
    </row>
    <row r="158" customFormat="false" ht="14.25" hidden="true" customHeight="false" outlineLevel="0" collapsed="false">
      <c r="A158" s="144" t="s">
        <v>75</v>
      </c>
      <c r="B158" s="32" t="s">
        <v>243</v>
      </c>
      <c r="C158" s="32"/>
      <c r="D158" s="145" t="e">
        <f aca="false">#REF!</f>
        <v>#REF!</v>
      </c>
      <c r="E158" s="30"/>
      <c r="F158" s="30"/>
      <c r="G158" s="30"/>
      <c r="H158" s="30"/>
      <c r="I158" s="30"/>
    </row>
    <row r="159" customFormat="false" ht="14.25" hidden="true" customHeight="false" outlineLevel="0" collapsed="false">
      <c r="A159" s="144" t="s">
        <v>78</v>
      </c>
      <c r="B159" s="146" t="s">
        <v>244</v>
      </c>
      <c r="C159" s="146"/>
      <c r="D159" s="145" t="n">
        <f aca="false">D129</f>
        <v>1154.25</v>
      </c>
      <c r="E159" s="30"/>
      <c r="F159" s="30"/>
      <c r="G159" s="30"/>
      <c r="H159" s="30"/>
      <c r="I159" s="30"/>
    </row>
    <row r="160" customFormat="false" ht="14.25" hidden="true" customHeight="false" outlineLevel="0" collapsed="false">
      <c r="A160" s="139" t="s">
        <v>161</v>
      </c>
      <c r="B160" s="139"/>
      <c r="C160" s="139"/>
      <c r="D160" s="138" t="e">
        <f aca="false">SUM(D157:D159)</f>
        <v>#REF!</v>
      </c>
      <c r="E160" s="30"/>
      <c r="F160" s="30"/>
      <c r="G160" s="30"/>
      <c r="H160" s="30"/>
      <c r="I160" s="30"/>
    </row>
    <row r="161" customFormat="false" ht="14.25" hidden="true" customHeight="false" outlineLevel="0" collapsed="false">
      <c r="A161" s="39" t="s">
        <v>245</v>
      </c>
      <c r="B161" s="30" t="s">
        <v>246</v>
      </c>
      <c r="C161" s="30"/>
      <c r="D161" s="30"/>
      <c r="E161" s="30"/>
      <c r="F161" s="30"/>
      <c r="G161" s="30"/>
      <c r="H161" s="30"/>
      <c r="I161" s="30"/>
    </row>
    <row r="162" customFormat="false" ht="15" hidden="false" customHeight="false" outlineLevel="0" collapsed="false">
      <c r="A162" s="30"/>
      <c r="B162" s="30"/>
      <c r="C162" s="30"/>
      <c r="D162" s="30"/>
      <c r="E162" s="30"/>
      <c r="F162" s="30"/>
      <c r="G162" s="30"/>
      <c r="H162" s="30"/>
      <c r="I162" s="30"/>
    </row>
    <row r="163" customFormat="false" ht="15" hidden="false" customHeight="false" outlineLevel="0" collapsed="false">
      <c r="A163" s="30"/>
      <c r="B163" s="30"/>
      <c r="C163" s="30"/>
      <c r="D163" s="30"/>
      <c r="E163" s="30"/>
      <c r="F163" s="30"/>
      <c r="G163" s="30"/>
      <c r="H163" s="30"/>
      <c r="I163" s="30"/>
    </row>
    <row r="164" customFormat="false" ht="15" hidden="false" customHeight="false" outlineLevel="0" collapsed="false">
      <c r="A164" s="30"/>
      <c r="B164" s="30"/>
      <c r="C164" s="30"/>
      <c r="D164" s="30"/>
      <c r="E164" s="30"/>
      <c r="F164" s="30"/>
      <c r="G164" s="30"/>
      <c r="H164" s="30"/>
      <c r="I164" s="30"/>
    </row>
    <row r="165" customFormat="false" ht="15" hidden="false" customHeight="false" outlineLevel="0" collapsed="false">
      <c r="A165" s="30"/>
      <c r="B165" s="30"/>
      <c r="C165" s="30"/>
      <c r="D165" s="30"/>
      <c r="E165" s="30"/>
      <c r="F165" s="30"/>
      <c r="G165" s="30"/>
      <c r="H165" s="30"/>
      <c r="I165" s="30"/>
    </row>
    <row r="166" customFormat="false" ht="15" hidden="false" customHeight="false" outlineLevel="0" collapsed="false">
      <c r="A166" s="30"/>
      <c r="B166" s="30"/>
      <c r="C166" s="30"/>
      <c r="D166" s="30"/>
      <c r="E166" s="30"/>
      <c r="F166" s="30"/>
      <c r="G166" s="30"/>
      <c r="H166" s="30"/>
      <c r="I166" s="30"/>
    </row>
    <row r="167" customFormat="false" ht="15" hidden="false" customHeight="false" outlineLevel="0" collapsed="false">
      <c r="A167" s="30"/>
      <c r="B167" s="30"/>
      <c r="C167" s="30"/>
      <c r="D167" s="30"/>
      <c r="E167" s="30"/>
      <c r="F167" s="30"/>
      <c r="G167" s="30"/>
      <c r="H167" s="30"/>
      <c r="I167" s="30"/>
    </row>
    <row r="168" customFormat="false" ht="15" hidden="false" customHeight="false" outlineLevel="0" collapsed="false">
      <c r="A168" s="30"/>
      <c r="B168" s="30"/>
      <c r="C168" s="30"/>
      <c r="D168" s="30"/>
      <c r="E168" s="30"/>
      <c r="F168" s="30"/>
      <c r="G168" s="30"/>
      <c r="H168" s="30"/>
      <c r="I168" s="30"/>
    </row>
    <row r="169" customFormat="false" ht="15" hidden="false" customHeight="false" outlineLevel="0" collapsed="false">
      <c r="A169" s="30"/>
      <c r="B169" s="30"/>
      <c r="C169" s="30"/>
      <c r="D169" s="30"/>
      <c r="E169" s="30"/>
      <c r="F169" s="30"/>
      <c r="G169" s="30"/>
      <c r="H169" s="30"/>
      <c r="I169" s="30"/>
    </row>
    <row r="170" customFormat="false" ht="15" hidden="false" customHeight="false" outlineLevel="0" collapsed="false">
      <c r="A170" s="30"/>
      <c r="B170" s="30"/>
      <c r="C170" s="30"/>
      <c r="D170" s="30"/>
      <c r="E170" s="30"/>
      <c r="F170" s="30"/>
      <c r="G170" s="30"/>
      <c r="H170" s="30"/>
      <c r="I170" s="30"/>
    </row>
    <row r="171" customFormat="false" ht="15" hidden="false" customHeight="false" outlineLevel="0" collapsed="false">
      <c r="A171" s="30"/>
      <c r="B171" s="30"/>
      <c r="C171" s="30"/>
      <c r="D171" s="30"/>
      <c r="E171" s="30"/>
      <c r="F171" s="30"/>
      <c r="G171" s="30"/>
      <c r="H171" s="30"/>
      <c r="I171" s="30"/>
    </row>
    <row r="172" customFormat="false" ht="15" hidden="false" customHeight="false" outlineLevel="0" collapsed="false">
      <c r="A172" s="30"/>
      <c r="B172" s="30"/>
      <c r="C172" s="30"/>
      <c r="D172" s="30"/>
      <c r="E172" s="30"/>
      <c r="F172" s="30"/>
      <c r="G172" s="30"/>
      <c r="H172" s="30"/>
      <c r="I172" s="30"/>
    </row>
    <row r="173" customFormat="false" ht="15" hidden="false" customHeight="false" outlineLevel="0" collapsed="false">
      <c r="A173" s="30"/>
      <c r="B173" s="30"/>
      <c r="C173" s="30"/>
      <c r="D173" s="30"/>
      <c r="E173" s="30"/>
      <c r="F173" s="30"/>
      <c r="G173" s="30"/>
      <c r="H173" s="30"/>
      <c r="I173" s="30"/>
    </row>
    <row r="174" customFormat="false" ht="15" hidden="false" customHeight="false" outlineLevel="0" collapsed="false">
      <c r="A174" s="30"/>
      <c r="B174" s="30"/>
      <c r="C174" s="30"/>
      <c r="D174" s="30"/>
      <c r="E174" s="30"/>
      <c r="F174" s="30"/>
      <c r="G174" s="30"/>
      <c r="H174" s="30"/>
      <c r="I174" s="30"/>
    </row>
    <row r="175" customFormat="false" ht="15" hidden="false" customHeight="false" outlineLevel="0" collapsed="false">
      <c r="A175" s="30"/>
      <c r="B175" s="30"/>
      <c r="C175" s="30"/>
      <c r="D175" s="30"/>
      <c r="E175" s="30"/>
      <c r="F175" s="30"/>
      <c r="G175" s="30"/>
      <c r="H175" s="30"/>
      <c r="I175" s="30"/>
    </row>
    <row r="176" customFormat="false" ht="15" hidden="false" customHeight="false" outlineLevel="0" collapsed="false">
      <c r="A176" s="30"/>
      <c r="B176" s="30"/>
      <c r="C176" s="30"/>
      <c r="D176" s="30"/>
      <c r="E176" s="30"/>
      <c r="F176" s="30"/>
      <c r="G176" s="30"/>
      <c r="H176" s="30"/>
      <c r="I176" s="30"/>
    </row>
    <row r="177" customFormat="false" ht="15" hidden="false" customHeight="false" outlineLevel="0" collapsed="false">
      <c r="A177" s="30"/>
      <c r="B177" s="30"/>
      <c r="C177" s="30"/>
      <c r="D177" s="30"/>
      <c r="E177" s="30"/>
      <c r="F177" s="30"/>
      <c r="G177" s="30"/>
      <c r="H177" s="30"/>
      <c r="I177" s="30"/>
    </row>
    <row r="178" customFormat="false" ht="15" hidden="false" customHeight="false" outlineLevel="0" collapsed="false">
      <c r="A178" s="30"/>
      <c r="B178" s="30"/>
      <c r="C178" s="30"/>
      <c r="D178" s="30"/>
      <c r="E178" s="30"/>
      <c r="F178" s="30"/>
      <c r="G178" s="30"/>
      <c r="H178" s="30"/>
      <c r="I178" s="30"/>
    </row>
    <row r="179" customFormat="false" ht="15" hidden="false" customHeight="false" outlineLevel="0" collapsed="false">
      <c r="A179" s="30"/>
      <c r="B179" s="30"/>
      <c r="C179" s="30"/>
      <c r="D179" s="30"/>
      <c r="E179" s="30"/>
      <c r="F179" s="30"/>
      <c r="G179" s="30"/>
      <c r="H179" s="30"/>
      <c r="I179" s="30"/>
    </row>
    <row r="180" customFormat="false" ht="15" hidden="false" customHeight="false" outlineLevel="0" collapsed="false">
      <c r="A180" s="30"/>
      <c r="B180" s="30"/>
      <c r="C180" s="30"/>
      <c r="D180" s="30"/>
      <c r="E180" s="30"/>
      <c r="F180" s="30"/>
      <c r="G180" s="30"/>
      <c r="H180" s="30"/>
      <c r="I180" s="30"/>
    </row>
    <row r="181" customFormat="false" ht="15" hidden="false" customHeight="false" outlineLevel="0" collapsed="false">
      <c r="A181" s="30"/>
      <c r="B181" s="30"/>
      <c r="C181" s="30"/>
      <c r="D181" s="30"/>
      <c r="E181" s="30"/>
      <c r="F181" s="30"/>
      <c r="G181" s="30"/>
      <c r="H181" s="30"/>
      <c r="I181" s="30"/>
    </row>
    <row r="182" customFormat="false" ht="15" hidden="false" customHeight="false" outlineLevel="0" collapsed="false">
      <c r="A182" s="30"/>
      <c r="B182" s="30"/>
      <c r="C182" s="30"/>
      <c r="D182" s="30"/>
      <c r="E182" s="30"/>
      <c r="F182" s="30"/>
      <c r="G182" s="30"/>
      <c r="H182" s="30"/>
      <c r="I182" s="30"/>
    </row>
    <row r="183" customFormat="false" ht="15" hidden="false" customHeight="false" outlineLevel="0" collapsed="false">
      <c r="A183" s="30"/>
      <c r="B183" s="30"/>
      <c r="C183" s="30"/>
      <c r="D183" s="30"/>
      <c r="E183" s="30"/>
      <c r="F183" s="30"/>
      <c r="G183" s="30"/>
      <c r="H183" s="30"/>
      <c r="I183" s="30"/>
    </row>
    <row r="184" customFormat="false" ht="15" hidden="false" customHeight="false" outlineLevel="0" collapsed="false">
      <c r="A184" s="30"/>
      <c r="B184" s="30"/>
      <c r="C184" s="30"/>
      <c r="D184" s="30"/>
      <c r="E184" s="30"/>
      <c r="F184" s="30"/>
      <c r="G184" s="30"/>
      <c r="H184" s="30"/>
      <c r="I184" s="30"/>
    </row>
    <row r="185" customFormat="false" ht="15" hidden="false" customHeight="false" outlineLevel="0" collapsed="false">
      <c r="A185" s="30"/>
      <c r="B185" s="30"/>
      <c r="C185" s="30"/>
      <c r="D185" s="30"/>
      <c r="E185" s="30"/>
      <c r="F185" s="30"/>
      <c r="G185" s="30"/>
      <c r="H185" s="30"/>
      <c r="I185" s="30"/>
    </row>
    <row r="186" customFormat="false" ht="15" hidden="false" customHeight="false" outlineLevel="0" collapsed="false">
      <c r="A186" s="30"/>
      <c r="B186" s="30"/>
      <c r="C186" s="30"/>
      <c r="D186" s="30"/>
      <c r="E186" s="30"/>
      <c r="F186" s="30"/>
      <c r="G186" s="30"/>
      <c r="H186" s="30"/>
      <c r="I186" s="30"/>
    </row>
    <row r="187" customFormat="false" ht="15" hidden="false" customHeight="false" outlineLevel="0" collapsed="false">
      <c r="A187" s="30"/>
      <c r="B187" s="30"/>
      <c r="C187" s="30"/>
      <c r="D187" s="30"/>
      <c r="E187" s="30"/>
      <c r="F187" s="30"/>
      <c r="G187" s="30"/>
      <c r="H187" s="30"/>
      <c r="I187" s="30"/>
    </row>
    <row r="188" customFormat="false" ht="15" hidden="false" customHeight="false" outlineLevel="0" collapsed="false">
      <c r="A188" s="30"/>
      <c r="B188" s="30"/>
      <c r="C188" s="30"/>
      <c r="D188" s="30"/>
      <c r="E188" s="30"/>
      <c r="F188" s="30"/>
      <c r="G188" s="30"/>
      <c r="H188" s="30"/>
      <c r="I188" s="30"/>
    </row>
    <row r="189" customFormat="false" ht="15" hidden="false" customHeight="false" outlineLevel="0" collapsed="false">
      <c r="A189" s="30"/>
      <c r="B189" s="30"/>
      <c r="C189" s="30"/>
      <c r="D189" s="30"/>
      <c r="E189" s="30"/>
      <c r="F189" s="30"/>
      <c r="G189" s="30"/>
      <c r="H189" s="30"/>
      <c r="I189" s="30"/>
    </row>
    <row r="190" customFormat="false" ht="15" hidden="false" customHeight="false" outlineLevel="0" collapsed="false">
      <c r="A190" s="30"/>
      <c r="B190" s="30"/>
      <c r="C190" s="30"/>
      <c r="D190" s="30"/>
      <c r="E190" s="30"/>
      <c r="F190" s="30"/>
      <c r="G190" s="30"/>
      <c r="H190" s="30"/>
      <c r="I190" s="30"/>
    </row>
    <row r="191" customFormat="false" ht="15" hidden="false" customHeight="false" outlineLevel="0" collapsed="false">
      <c r="A191" s="30"/>
      <c r="B191" s="30"/>
      <c r="C191" s="30"/>
      <c r="D191" s="30"/>
      <c r="E191" s="30"/>
      <c r="F191" s="30"/>
      <c r="G191" s="30"/>
      <c r="H191" s="30"/>
      <c r="I191" s="30"/>
    </row>
    <row r="192" customFormat="false" ht="15" hidden="false" customHeight="false" outlineLevel="0" collapsed="false">
      <c r="A192" s="30"/>
      <c r="B192" s="30"/>
      <c r="C192" s="30"/>
      <c r="D192" s="30"/>
      <c r="E192" s="30"/>
      <c r="F192" s="30"/>
      <c r="G192" s="30"/>
      <c r="H192" s="30"/>
      <c r="I192" s="30"/>
    </row>
    <row r="193" customFormat="false" ht="15" hidden="false" customHeight="false" outlineLevel="0" collapsed="false">
      <c r="A193" s="30"/>
      <c r="B193" s="30"/>
      <c r="C193" s="30"/>
      <c r="D193" s="30"/>
      <c r="E193" s="30"/>
      <c r="F193" s="30"/>
      <c r="G193" s="30"/>
      <c r="H193" s="30"/>
      <c r="I193" s="30"/>
    </row>
    <row r="194" customFormat="false" ht="15" hidden="false" customHeight="false" outlineLevel="0" collapsed="false">
      <c r="A194" s="30"/>
      <c r="B194" s="30"/>
      <c r="C194" s="30"/>
      <c r="D194" s="30"/>
      <c r="E194" s="30"/>
      <c r="F194" s="30"/>
      <c r="G194" s="30"/>
      <c r="H194" s="30"/>
      <c r="I194" s="30"/>
    </row>
    <row r="195" customFormat="false" ht="15" hidden="false" customHeight="false" outlineLevel="0" collapsed="false">
      <c r="A195" s="30"/>
      <c r="B195" s="30"/>
      <c r="C195" s="30"/>
      <c r="D195" s="30"/>
      <c r="E195" s="30"/>
      <c r="F195" s="30"/>
      <c r="G195" s="30"/>
      <c r="H195" s="30"/>
      <c r="I195" s="30"/>
    </row>
    <row r="196" customFormat="false" ht="15" hidden="false" customHeight="false" outlineLevel="0" collapsed="false">
      <c r="A196" s="30"/>
      <c r="B196" s="30"/>
      <c r="C196" s="30"/>
      <c r="D196" s="30"/>
      <c r="E196" s="30"/>
      <c r="F196" s="30"/>
      <c r="G196" s="30"/>
      <c r="H196" s="30"/>
      <c r="I196" s="30"/>
    </row>
    <row r="197" customFormat="false" ht="15" hidden="false" customHeight="false" outlineLevel="0" collapsed="false">
      <c r="A197" s="30"/>
      <c r="B197" s="30"/>
      <c r="C197" s="30"/>
      <c r="D197" s="30"/>
      <c r="E197" s="30"/>
      <c r="F197" s="30"/>
      <c r="G197" s="30"/>
      <c r="H197" s="30"/>
      <c r="I197" s="30"/>
    </row>
    <row r="198" customFormat="false" ht="15" hidden="false" customHeight="false" outlineLevel="0" collapsed="false">
      <c r="A198" s="30"/>
      <c r="B198" s="30"/>
      <c r="C198" s="30"/>
      <c r="D198" s="30"/>
      <c r="E198" s="30"/>
      <c r="F198" s="30"/>
      <c r="G198" s="30"/>
      <c r="H198" s="30"/>
      <c r="I198" s="30"/>
    </row>
    <row r="199" customFormat="false" ht="15" hidden="false" customHeight="false" outlineLevel="0" collapsed="false">
      <c r="A199" s="30"/>
      <c r="B199" s="30"/>
      <c r="C199" s="30"/>
      <c r="D199" s="30"/>
      <c r="E199" s="30"/>
      <c r="F199" s="30"/>
      <c r="G199" s="30"/>
      <c r="H199" s="30"/>
      <c r="I199" s="30"/>
    </row>
    <row r="200" customFormat="false" ht="15" hidden="false" customHeight="false" outlineLevel="0" collapsed="false">
      <c r="A200" s="30"/>
      <c r="B200" s="30"/>
      <c r="C200" s="30"/>
      <c r="D200" s="30"/>
      <c r="E200" s="30"/>
      <c r="F200" s="30"/>
      <c r="G200" s="30"/>
      <c r="H200" s="30"/>
      <c r="I200" s="30"/>
    </row>
    <row r="201" customFormat="false" ht="15" hidden="false" customHeight="false" outlineLevel="0" collapsed="false">
      <c r="A201" s="30"/>
      <c r="B201" s="30"/>
      <c r="C201" s="30"/>
      <c r="D201" s="30"/>
      <c r="E201" s="30"/>
      <c r="F201" s="30"/>
      <c r="G201" s="30"/>
      <c r="H201" s="30"/>
      <c r="I201" s="30"/>
    </row>
    <row r="202" customFormat="false" ht="15" hidden="false" customHeight="false" outlineLevel="0" collapsed="false">
      <c r="A202" s="30"/>
      <c r="B202" s="30"/>
      <c r="C202" s="30"/>
      <c r="D202" s="30"/>
      <c r="E202" s="30"/>
      <c r="F202" s="30"/>
      <c r="G202" s="30"/>
      <c r="H202" s="30"/>
      <c r="I202" s="30"/>
    </row>
    <row r="203" customFormat="false" ht="15" hidden="false" customHeight="false" outlineLevel="0" collapsed="false">
      <c r="A203" s="30"/>
      <c r="B203" s="30"/>
      <c r="C203" s="30"/>
      <c r="D203" s="30"/>
      <c r="E203" s="30"/>
      <c r="F203" s="30"/>
      <c r="G203" s="30"/>
      <c r="H203" s="30"/>
      <c r="I203" s="30"/>
    </row>
    <row r="204" customFormat="false" ht="15" hidden="false" customHeight="false" outlineLevel="0" collapsed="false">
      <c r="A204" s="30"/>
      <c r="B204" s="30"/>
      <c r="C204" s="30"/>
      <c r="D204" s="30"/>
      <c r="E204" s="30"/>
      <c r="F204" s="30"/>
      <c r="G204" s="30"/>
      <c r="H204" s="30"/>
      <c r="I204" s="30"/>
    </row>
    <row r="205" customFormat="false" ht="15" hidden="false" customHeight="false" outlineLevel="0" collapsed="false">
      <c r="A205" s="30"/>
      <c r="B205" s="30"/>
      <c r="C205" s="30"/>
      <c r="D205" s="30"/>
      <c r="E205" s="30"/>
      <c r="F205" s="30"/>
      <c r="G205" s="30"/>
      <c r="H205" s="30"/>
      <c r="I205" s="30"/>
    </row>
    <row r="206" customFormat="false" ht="15" hidden="false" customHeight="false" outlineLevel="0" collapsed="false">
      <c r="A206" s="30"/>
      <c r="B206" s="30"/>
      <c r="C206" s="30"/>
      <c r="D206" s="30"/>
      <c r="E206" s="30"/>
      <c r="F206" s="30"/>
      <c r="G206" s="30"/>
      <c r="H206" s="30"/>
      <c r="I206" s="30"/>
    </row>
    <row r="207" customFormat="false" ht="15" hidden="false" customHeight="false" outlineLevel="0" collapsed="false">
      <c r="A207" s="30"/>
      <c r="B207" s="30"/>
      <c r="C207" s="30"/>
      <c r="D207" s="30"/>
      <c r="E207" s="30"/>
      <c r="F207" s="30"/>
      <c r="G207" s="30"/>
      <c r="H207" s="30"/>
      <c r="I207" s="30"/>
    </row>
    <row r="208" customFormat="false" ht="15" hidden="false" customHeight="false" outlineLevel="0" collapsed="false">
      <c r="A208" s="30"/>
      <c r="B208" s="30"/>
      <c r="C208" s="30"/>
      <c r="D208" s="30"/>
      <c r="E208" s="30"/>
      <c r="F208" s="30"/>
      <c r="G208" s="30"/>
      <c r="H208" s="30"/>
      <c r="I208" s="30"/>
    </row>
    <row r="209" customFormat="false" ht="15" hidden="false" customHeight="false" outlineLevel="0" collapsed="false">
      <c r="A209" s="30"/>
      <c r="B209" s="30"/>
      <c r="C209" s="30"/>
      <c r="D209" s="30"/>
      <c r="E209" s="30"/>
      <c r="F209" s="30"/>
      <c r="G209" s="30"/>
      <c r="H209" s="30"/>
      <c r="I209" s="30"/>
    </row>
    <row r="210" customFormat="false" ht="15" hidden="false" customHeight="false" outlineLevel="0" collapsed="false">
      <c r="A210" s="30"/>
      <c r="B210" s="30"/>
      <c r="C210" s="30"/>
      <c r="D210" s="30"/>
      <c r="E210" s="30"/>
      <c r="F210" s="30"/>
      <c r="G210" s="30"/>
      <c r="H210" s="30"/>
      <c r="I210" s="30"/>
    </row>
    <row r="211" customFormat="false" ht="15" hidden="false" customHeight="false" outlineLevel="0" collapsed="false">
      <c r="A211" s="30"/>
      <c r="B211" s="30"/>
      <c r="C211" s="30"/>
      <c r="D211" s="30"/>
      <c r="E211" s="30"/>
      <c r="F211" s="30"/>
      <c r="G211" s="30"/>
      <c r="H211" s="30"/>
      <c r="I211" s="30"/>
    </row>
    <row r="212" customFormat="false" ht="15" hidden="false" customHeight="false" outlineLevel="0" collapsed="false">
      <c r="A212" s="30"/>
      <c r="B212" s="30"/>
      <c r="C212" s="30"/>
      <c r="D212" s="30"/>
      <c r="E212" s="30"/>
      <c r="F212" s="30"/>
      <c r="G212" s="30"/>
      <c r="H212" s="30"/>
      <c r="I212" s="30"/>
    </row>
    <row r="213" customFormat="false" ht="15" hidden="false" customHeight="false" outlineLevel="0" collapsed="false">
      <c r="A213" s="30"/>
      <c r="B213" s="30"/>
      <c r="C213" s="30"/>
      <c r="D213" s="30"/>
      <c r="E213" s="30"/>
      <c r="F213" s="30"/>
      <c r="G213" s="30"/>
      <c r="H213" s="30"/>
      <c r="I213" s="30"/>
    </row>
    <row r="214" customFormat="false" ht="15" hidden="false" customHeight="false" outlineLevel="0" collapsed="false">
      <c r="A214" s="30"/>
      <c r="B214" s="30"/>
      <c r="C214" s="30"/>
      <c r="D214" s="30"/>
      <c r="E214" s="30"/>
      <c r="F214" s="30"/>
      <c r="G214" s="30"/>
      <c r="H214" s="30"/>
      <c r="I214" s="30"/>
    </row>
    <row r="215" customFormat="false" ht="15" hidden="false" customHeight="false" outlineLevel="0" collapsed="false">
      <c r="A215" s="30"/>
      <c r="B215" s="30"/>
      <c r="C215" s="30"/>
      <c r="D215" s="30"/>
      <c r="E215" s="30"/>
      <c r="F215" s="30"/>
      <c r="G215" s="30"/>
      <c r="H215" s="30"/>
      <c r="I215" s="30"/>
    </row>
    <row r="216" customFormat="false" ht="15" hidden="false" customHeight="false" outlineLevel="0" collapsed="false">
      <c r="A216" s="30"/>
      <c r="B216" s="30"/>
      <c r="C216" s="30"/>
      <c r="D216" s="30"/>
      <c r="E216" s="30"/>
      <c r="F216" s="30"/>
      <c r="G216" s="30"/>
      <c r="H216" s="30"/>
      <c r="I216" s="30"/>
    </row>
    <row r="217" customFormat="false" ht="15" hidden="false" customHeight="false" outlineLevel="0" collapsed="false">
      <c r="A217" s="30"/>
      <c r="B217" s="30"/>
      <c r="C217" s="30"/>
      <c r="D217" s="30"/>
      <c r="E217" s="30"/>
      <c r="F217" s="30"/>
      <c r="G217" s="30"/>
      <c r="H217" s="30"/>
      <c r="I217" s="30"/>
    </row>
    <row r="218" customFormat="false" ht="15" hidden="false" customHeight="false" outlineLevel="0" collapsed="false">
      <c r="A218" s="30"/>
      <c r="B218" s="30"/>
      <c r="C218" s="30"/>
      <c r="D218" s="30"/>
      <c r="E218" s="30"/>
      <c r="F218" s="30"/>
      <c r="G218" s="30"/>
      <c r="H218" s="30"/>
      <c r="I218" s="30"/>
    </row>
    <row r="219" customFormat="false" ht="15" hidden="false" customHeight="false" outlineLevel="0" collapsed="false">
      <c r="A219" s="30"/>
      <c r="B219" s="30"/>
      <c r="C219" s="30"/>
      <c r="D219" s="30"/>
      <c r="E219" s="30"/>
      <c r="F219" s="30"/>
      <c r="G219" s="30"/>
      <c r="H219" s="30"/>
      <c r="I219" s="30"/>
    </row>
    <row r="220" customFormat="false" ht="15" hidden="false" customHeight="false" outlineLevel="0" collapsed="false">
      <c r="A220" s="30"/>
      <c r="B220" s="30"/>
      <c r="C220" s="30"/>
      <c r="D220" s="30"/>
      <c r="E220" s="30"/>
      <c r="F220" s="30"/>
      <c r="G220" s="30"/>
      <c r="H220" s="30"/>
      <c r="I220" s="30"/>
    </row>
    <row r="221" customFormat="false" ht="15" hidden="false" customHeight="false" outlineLevel="0" collapsed="false">
      <c r="A221" s="30"/>
      <c r="B221" s="30"/>
      <c r="C221" s="30"/>
      <c r="D221" s="30"/>
      <c r="E221" s="30"/>
      <c r="F221" s="30"/>
      <c r="G221" s="30"/>
      <c r="H221" s="30"/>
      <c r="I221" s="30"/>
    </row>
    <row r="222" customFormat="false" ht="15" hidden="false" customHeight="false" outlineLevel="0" collapsed="false">
      <c r="A222" s="30"/>
      <c r="B222" s="30"/>
      <c r="C222" s="30"/>
      <c r="D222" s="30"/>
      <c r="E222" s="30"/>
      <c r="F222" s="30"/>
      <c r="G222" s="30"/>
      <c r="H222" s="30"/>
      <c r="I222" s="30"/>
    </row>
    <row r="223" customFormat="false" ht="15" hidden="false" customHeight="false" outlineLevel="0" collapsed="false">
      <c r="A223" s="30"/>
      <c r="B223" s="30"/>
      <c r="C223" s="30"/>
      <c r="D223" s="30"/>
      <c r="E223" s="30"/>
      <c r="F223" s="30"/>
      <c r="G223" s="30"/>
      <c r="H223" s="30"/>
      <c r="I223" s="30"/>
    </row>
    <row r="224" customFormat="false" ht="15" hidden="false" customHeight="false" outlineLevel="0" collapsed="false">
      <c r="A224" s="30"/>
      <c r="B224" s="30"/>
      <c r="C224" s="30"/>
      <c r="D224" s="30"/>
      <c r="E224" s="30"/>
      <c r="F224" s="30"/>
      <c r="G224" s="30"/>
      <c r="H224" s="30"/>
      <c r="I224" s="30"/>
    </row>
    <row r="225" customFormat="false" ht="15" hidden="false" customHeight="false" outlineLevel="0" collapsed="false">
      <c r="A225" s="30"/>
      <c r="B225" s="30"/>
      <c r="C225" s="30"/>
      <c r="D225" s="30"/>
      <c r="E225" s="30"/>
      <c r="F225" s="30"/>
      <c r="G225" s="30"/>
      <c r="H225" s="30"/>
      <c r="I225" s="30"/>
    </row>
    <row r="226" customFormat="false" ht="15" hidden="false" customHeight="false" outlineLevel="0" collapsed="false">
      <c r="A226" s="30"/>
      <c r="B226" s="30"/>
      <c r="C226" s="30"/>
      <c r="D226" s="30"/>
      <c r="E226" s="30"/>
      <c r="F226" s="30"/>
      <c r="G226" s="30"/>
      <c r="H226" s="30"/>
      <c r="I226" s="30"/>
    </row>
    <row r="227" customFormat="false" ht="15" hidden="false" customHeight="false" outlineLevel="0" collapsed="false">
      <c r="A227" s="30"/>
      <c r="B227" s="30"/>
      <c r="C227" s="30"/>
      <c r="D227" s="30"/>
      <c r="E227" s="30"/>
      <c r="F227" s="30"/>
      <c r="G227" s="30"/>
      <c r="H227" s="30"/>
      <c r="I227" s="30"/>
    </row>
    <row r="228" customFormat="false" ht="15" hidden="false" customHeight="false" outlineLevel="0" collapsed="false">
      <c r="A228" s="30"/>
      <c r="B228" s="30"/>
      <c r="C228" s="30"/>
      <c r="D228" s="30"/>
      <c r="E228" s="30"/>
      <c r="F228" s="30"/>
      <c r="G228" s="30"/>
      <c r="H228" s="30"/>
      <c r="I228" s="30"/>
    </row>
    <row r="229" customFormat="false" ht="15" hidden="false" customHeight="false" outlineLevel="0" collapsed="false">
      <c r="A229" s="30"/>
      <c r="B229" s="30"/>
      <c r="C229" s="30"/>
      <c r="D229" s="30"/>
      <c r="E229" s="30"/>
      <c r="F229" s="30"/>
      <c r="G229" s="30"/>
      <c r="H229" s="30"/>
      <c r="I229" s="30"/>
    </row>
    <row r="230" customFormat="false" ht="15" hidden="false" customHeight="false" outlineLevel="0" collapsed="false">
      <c r="A230" s="30"/>
      <c r="B230" s="30"/>
      <c r="C230" s="30"/>
      <c r="D230" s="30"/>
      <c r="E230" s="30"/>
      <c r="F230" s="30"/>
      <c r="G230" s="30"/>
      <c r="H230" s="30"/>
      <c r="I230" s="30"/>
    </row>
    <row r="231" customFormat="false" ht="15" hidden="false" customHeight="false" outlineLevel="0" collapsed="false">
      <c r="A231" s="30"/>
      <c r="B231" s="30"/>
      <c r="C231" s="30"/>
      <c r="D231" s="30"/>
      <c r="E231" s="30"/>
      <c r="F231" s="30"/>
      <c r="G231" s="30"/>
      <c r="H231" s="30"/>
      <c r="I231" s="30"/>
    </row>
    <row r="232" customFormat="false" ht="15" hidden="false" customHeight="false" outlineLevel="0" collapsed="false">
      <c r="A232" s="30"/>
      <c r="B232" s="30"/>
      <c r="C232" s="30"/>
      <c r="D232" s="30"/>
      <c r="E232" s="30"/>
      <c r="F232" s="30"/>
      <c r="G232" s="30"/>
      <c r="H232" s="30"/>
      <c r="I232" s="30"/>
    </row>
    <row r="233" customFormat="false" ht="15" hidden="false" customHeight="false" outlineLevel="0" collapsed="false">
      <c r="A233" s="30"/>
      <c r="B233" s="30"/>
      <c r="C233" s="30"/>
      <c r="D233" s="30"/>
      <c r="E233" s="30"/>
      <c r="F233" s="30"/>
      <c r="G233" s="30"/>
      <c r="H233" s="30"/>
      <c r="I233" s="30"/>
    </row>
    <row r="234" customFormat="false" ht="15" hidden="false" customHeight="false" outlineLevel="0" collapsed="false">
      <c r="A234" s="30"/>
      <c r="B234" s="30"/>
      <c r="C234" s="30"/>
      <c r="D234" s="30"/>
      <c r="E234" s="30"/>
      <c r="F234" s="30"/>
      <c r="G234" s="30"/>
      <c r="H234" s="30"/>
      <c r="I234" s="30"/>
    </row>
    <row r="235" customFormat="false" ht="15" hidden="false" customHeight="false" outlineLevel="0" collapsed="false">
      <c r="A235" s="30"/>
      <c r="B235" s="30"/>
      <c r="C235" s="30"/>
      <c r="D235" s="30"/>
      <c r="E235" s="30"/>
      <c r="F235" s="30"/>
      <c r="G235" s="30"/>
      <c r="H235" s="30"/>
      <c r="I235" s="30"/>
    </row>
    <row r="236" customFormat="false" ht="15" hidden="false" customHeight="false" outlineLevel="0" collapsed="false">
      <c r="A236" s="30"/>
      <c r="B236" s="30"/>
      <c r="C236" s="30"/>
      <c r="D236" s="30"/>
      <c r="E236" s="30"/>
      <c r="F236" s="30"/>
      <c r="G236" s="30"/>
      <c r="H236" s="30"/>
      <c r="I236" s="30"/>
    </row>
    <row r="237" customFormat="false" ht="15" hidden="false" customHeight="false" outlineLevel="0" collapsed="false">
      <c r="A237" s="30"/>
      <c r="B237" s="30"/>
      <c r="C237" s="30"/>
      <c r="D237" s="30"/>
      <c r="E237" s="30"/>
      <c r="F237" s="30"/>
      <c r="G237" s="30"/>
      <c r="H237" s="30"/>
      <c r="I237" s="30"/>
    </row>
    <row r="238" customFormat="false" ht="15" hidden="false" customHeight="false" outlineLevel="0" collapsed="false">
      <c r="A238" s="30"/>
      <c r="B238" s="30"/>
      <c r="C238" s="30"/>
      <c r="D238" s="30"/>
      <c r="E238" s="30"/>
      <c r="F238" s="30"/>
      <c r="G238" s="30"/>
      <c r="H238" s="30"/>
      <c r="I238" s="30"/>
    </row>
    <row r="239" customFormat="false" ht="15" hidden="false" customHeight="false" outlineLevel="0" collapsed="false">
      <c r="A239" s="30"/>
      <c r="B239" s="30"/>
      <c r="C239" s="30"/>
      <c r="D239" s="30"/>
      <c r="E239" s="30"/>
      <c r="F239" s="30"/>
      <c r="G239" s="30"/>
      <c r="H239" s="30"/>
      <c r="I239" s="30"/>
    </row>
    <row r="240" customFormat="false" ht="15" hidden="false" customHeight="false" outlineLevel="0" collapsed="false">
      <c r="A240" s="30"/>
      <c r="B240" s="30"/>
      <c r="C240" s="30"/>
      <c r="D240" s="30"/>
      <c r="E240" s="30"/>
      <c r="F240" s="30"/>
      <c r="G240" s="30"/>
      <c r="H240" s="30"/>
      <c r="I240" s="30"/>
    </row>
    <row r="241" customFormat="false" ht="15" hidden="false" customHeight="false" outlineLevel="0" collapsed="false">
      <c r="A241" s="30"/>
      <c r="B241" s="30"/>
      <c r="C241" s="30"/>
      <c r="D241" s="30"/>
      <c r="E241" s="30"/>
      <c r="F241" s="30"/>
      <c r="G241" s="30"/>
      <c r="H241" s="30"/>
      <c r="I241" s="30"/>
    </row>
    <row r="242" customFormat="false" ht="15" hidden="false" customHeight="false" outlineLevel="0" collapsed="false">
      <c r="A242" s="30"/>
      <c r="B242" s="30"/>
      <c r="C242" s="30"/>
      <c r="D242" s="30"/>
      <c r="E242" s="30"/>
      <c r="F242" s="30"/>
      <c r="G242" s="30"/>
      <c r="H242" s="30"/>
      <c r="I242" s="30"/>
    </row>
    <row r="243" customFormat="false" ht="15" hidden="false" customHeight="false" outlineLevel="0" collapsed="false">
      <c r="A243" s="30"/>
      <c r="B243" s="30"/>
      <c r="C243" s="30"/>
      <c r="D243" s="30"/>
      <c r="E243" s="30"/>
      <c r="F243" s="30"/>
      <c r="G243" s="30"/>
      <c r="H243" s="30"/>
      <c r="I243" s="30"/>
    </row>
    <row r="244" customFormat="false" ht="15" hidden="false" customHeight="false" outlineLevel="0" collapsed="false">
      <c r="A244" s="30"/>
      <c r="B244" s="30"/>
      <c r="C244" s="30"/>
      <c r="D244" s="30"/>
      <c r="E244" s="30"/>
      <c r="F244" s="30"/>
      <c r="G244" s="30"/>
      <c r="H244" s="30"/>
      <c r="I244" s="30"/>
    </row>
    <row r="245" customFormat="false" ht="15" hidden="false" customHeight="false" outlineLevel="0" collapsed="false">
      <c r="A245" s="30"/>
      <c r="B245" s="30"/>
      <c r="C245" s="30"/>
      <c r="D245" s="30"/>
      <c r="E245" s="30"/>
      <c r="F245" s="30"/>
      <c r="G245" s="30"/>
      <c r="H245" s="30"/>
      <c r="I245" s="30"/>
    </row>
    <row r="246" customFormat="false" ht="15" hidden="false" customHeight="false" outlineLevel="0" collapsed="false">
      <c r="A246" s="30"/>
      <c r="B246" s="30"/>
      <c r="C246" s="30"/>
      <c r="D246" s="30"/>
      <c r="E246" s="30"/>
      <c r="F246" s="30"/>
      <c r="G246" s="30"/>
      <c r="H246" s="30"/>
      <c r="I246" s="30"/>
    </row>
    <row r="247" customFormat="false" ht="15" hidden="false" customHeight="false" outlineLevel="0" collapsed="false">
      <c r="A247" s="30"/>
      <c r="B247" s="30"/>
      <c r="C247" s="30"/>
      <c r="D247" s="30"/>
      <c r="E247" s="30"/>
      <c r="F247" s="30"/>
      <c r="G247" s="30"/>
      <c r="H247" s="30"/>
      <c r="I247" s="30"/>
    </row>
    <row r="248" customFormat="false" ht="15" hidden="false" customHeight="false" outlineLevel="0" collapsed="false">
      <c r="A248" s="30"/>
      <c r="B248" s="30"/>
      <c r="C248" s="30"/>
      <c r="D248" s="30"/>
      <c r="E248" s="30"/>
      <c r="F248" s="30"/>
      <c r="G248" s="30"/>
      <c r="H248" s="30"/>
      <c r="I248" s="30"/>
    </row>
    <row r="249" customFormat="false" ht="15" hidden="false" customHeight="false" outlineLevel="0" collapsed="false">
      <c r="A249" s="30"/>
      <c r="B249" s="30"/>
      <c r="C249" s="30"/>
      <c r="D249" s="30"/>
      <c r="E249" s="30"/>
      <c r="F249" s="30"/>
      <c r="G249" s="30"/>
      <c r="H249" s="30"/>
      <c r="I249" s="30"/>
    </row>
    <row r="250" customFormat="false" ht="15" hidden="false" customHeight="false" outlineLevel="0" collapsed="false">
      <c r="A250" s="30"/>
      <c r="B250" s="30"/>
      <c r="C250" s="30"/>
      <c r="D250" s="30"/>
      <c r="E250" s="30"/>
      <c r="F250" s="30"/>
      <c r="G250" s="30"/>
      <c r="H250" s="30"/>
      <c r="I250" s="30"/>
    </row>
    <row r="251" customFormat="false" ht="15" hidden="false" customHeight="false" outlineLevel="0" collapsed="false">
      <c r="A251" s="30"/>
      <c r="B251" s="30"/>
      <c r="C251" s="30"/>
      <c r="D251" s="30"/>
      <c r="E251" s="30"/>
      <c r="F251" s="30"/>
      <c r="G251" s="30"/>
      <c r="H251" s="30"/>
      <c r="I251" s="30"/>
    </row>
    <row r="252" customFormat="false" ht="15" hidden="false" customHeight="false" outlineLevel="0" collapsed="false">
      <c r="A252" s="30"/>
      <c r="B252" s="30"/>
      <c r="C252" s="30"/>
      <c r="D252" s="30"/>
      <c r="E252" s="30"/>
      <c r="F252" s="30"/>
      <c r="G252" s="30"/>
      <c r="H252" s="30"/>
      <c r="I252" s="30"/>
    </row>
    <row r="253" customFormat="false" ht="15" hidden="false" customHeight="false" outlineLevel="0" collapsed="false">
      <c r="A253" s="30"/>
      <c r="B253" s="30"/>
      <c r="C253" s="30"/>
      <c r="D253" s="30"/>
      <c r="E253" s="30"/>
      <c r="F253" s="30"/>
      <c r="G253" s="30"/>
      <c r="H253" s="30"/>
      <c r="I253" s="30"/>
    </row>
    <row r="254" customFormat="false" ht="15" hidden="false" customHeight="false" outlineLevel="0" collapsed="false">
      <c r="A254" s="30"/>
      <c r="B254" s="30"/>
      <c r="C254" s="30"/>
      <c r="D254" s="30"/>
      <c r="E254" s="30"/>
      <c r="F254" s="30"/>
      <c r="G254" s="30"/>
      <c r="H254" s="30"/>
      <c r="I254" s="30"/>
    </row>
    <row r="255" customFormat="false" ht="15" hidden="false" customHeight="false" outlineLevel="0" collapsed="false">
      <c r="A255" s="30"/>
      <c r="B255" s="30"/>
      <c r="C255" s="30"/>
      <c r="D255" s="30"/>
      <c r="E255" s="30"/>
      <c r="F255" s="30"/>
      <c r="G255" s="30"/>
      <c r="H255" s="30"/>
      <c r="I255" s="30"/>
    </row>
    <row r="256" customFormat="false" ht="15" hidden="false" customHeight="false" outlineLevel="0" collapsed="false">
      <c r="A256" s="30"/>
      <c r="B256" s="30"/>
      <c r="C256" s="30"/>
      <c r="D256" s="30"/>
      <c r="E256" s="30"/>
      <c r="F256" s="30"/>
      <c r="G256" s="30"/>
      <c r="H256" s="30"/>
      <c r="I256" s="30"/>
    </row>
    <row r="257" customFormat="false" ht="15" hidden="false" customHeight="false" outlineLevel="0" collapsed="false">
      <c r="A257" s="30"/>
      <c r="B257" s="30"/>
      <c r="C257" s="30"/>
      <c r="D257" s="30"/>
      <c r="E257" s="30"/>
      <c r="F257" s="30"/>
      <c r="G257" s="30"/>
      <c r="H257" s="30"/>
      <c r="I257" s="30"/>
    </row>
    <row r="258" customFormat="false" ht="15" hidden="false" customHeight="false" outlineLevel="0" collapsed="false">
      <c r="A258" s="30"/>
      <c r="B258" s="30"/>
      <c r="C258" s="30"/>
      <c r="D258" s="30"/>
      <c r="E258" s="30"/>
      <c r="F258" s="30"/>
      <c r="G258" s="30"/>
      <c r="H258" s="30"/>
      <c r="I258" s="30"/>
    </row>
    <row r="259" customFormat="false" ht="15" hidden="false" customHeight="false" outlineLevel="0" collapsed="false">
      <c r="A259" s="30"/>
      <c r="B259" s="30"/>
      <c r="C259" s="30"/>
      <c r="D259" s="30"/>
      <c r="E259" s="30"/>
      <c r="F259" s="30"/>
      <c r="G259" s="30"/>
      <c r="H259" s="30"/>
      <c r="I259" s="30"/>
    </row>
    <row r="260" customFormat="false" ht="15" hidden="false" customHeight="false" outlineLevel="0" collapsed="false">
      <c r="A260" s="30"/>
      <c r="B260" s="30"/>
      <c r="C260" s="30"/>
      <c r="D260" s="30"/>
      <c r="E260" s="30"/>
      <c r="F260" s="30"/>
      <c r="G260" s="30"/>
      <c r="H260" s="30"/>
      <c r="I260" s="30"/>
    </row>
    <row r="261" customFormat="false" ht="15" hidden="false" customHeight="false" outlineLevel="0" collapsed="false">
      <c r="A261" s="30"/>
      <c r="B261" s="30"/>
      <c r="C261" s="30"/>
      <c r="D261" s="30"/>
      <c r="E261" s="30"/>
      <c r="F261" s="30"/>
      <c r="G261" s="30"/>
      <c r="H261" s="30"/>
      <c r="I261" s="30"/>
    </row>
    <row r="262" customFormat="false" ht="15" hidden="false" customHeight="false" outlineLevel="0" collapsed="false">
      <c r="A262" s="30"/>
      <c r="B262" s="30"/>
      <c r="C262" s="30"/>
      <c r="D262" s="30"/>
      <c r="E262" s="30"/>
      <c r="F262" s="30"/>
      <c r="G262" s="30"/>
      <c r="H262" s="30"/>
      <c r="I262" s="30"/>
    </row>
    <row r="263" customFormat="false" ht="15" hidden="false" customHeight="false" outlineLevel="0" collapsed="false">
      <c r="A263" s="30"/>
      <c r="B263" s="30"/>
      <c r="C263" s="30"/>
      <c r="D263" s="30"/>
      <c r="E263" s="30"/>
      <c r="F263" s="30"/>
      <c r="G263" s="30"/>
      <c r="H263" s="30"/>
      <c r="I263" s="30"/>
    </row>
    <row r="264" customFormat="false" ht="15" hidden="false" customHeight="false" outlineLevel="0" collapsed="false">
      <c r="A264" s="30"/>
      <c r="B264" s="30"/>
      <c r="C264" s="30"/>
      <c r="D264" s="30"/>
      <c r="E264" s="30"/>
      <c r="F264" s="30"/>
      <c r="G264" s="30"/>
      <c r="H264" s="30"/>
      <c r="I264" s="30"/>
    </row>
    <row r="265" customFormat="false" ht="15" hidden="false" customHeight="false" outlineLevel="0" collapsed="false">
      <c r="A265" s="30"/>
      <c r="B265" s="30"/>
      <c r="C265" s="30"/>
      <c r="D265" s="30"/>
      <c r="E265" s="30"/>
      <c r="F265" s="30"/>
      <c r="G265" s="30"/>
      <c r="H265" s="30"/>
      <c r="I265" s="30"/>
    </row>
    <row r="266" customFormat="false" ht="15" hidden="false" customHeight="false" outlineLevel="0" collapsed="false">
      <c r="A266" s="30"/>
      <c r="B266" s="30"/>
      <c r="C266" s="30"/>
      <c r="D266" s="30"/>
      <c r="E266" s="30"/>
      <c r="F266" s="30"/>
      <c r="G266" s="30"/>
      <c r="H266" s="30"/>
      <c r="I266" s="30"/>
    </row>
    <row r="267" customFormat="false" ht="15" hidden="false" customHeight="false" outlineLevel="0" collapsed="false">
      <c r="A267" s="30"/>
      <c r="B267" s="30"/>
      <c r="C267" s="30"/>
      <c r="D267" s="30"/>
      <c r="E267" s="30"/>
      <c r="F267" s="30"/>
      <c r="G267" s="30"/>
      <c r="H267" s="30"/>
      <c r="I267" s="30"/>
    </row>
    <row r="268" customFormat="false" ht="15" hidden="false" customHeight="false" outlineLevel="0" collapsed="false">
      <c r="A268" s="30"/>
      <c r="B268" s="30"/>
      <c r="C268" s="30"/>
      <c r="D268" s="30"/>
      <c r="E268" s="30"/>
      <c r="F268" s="30"/>
      <c r="G268" s="30"/>
      <c r="H268" s="30"/>
      <c r="I268" s="30"/>
    </row>
    <row r="269" customFormat="false" ht="15" hidden="false" customHeight="false" outlineLevel="0" collapsed="false">
      <c r="A269" s="30"/>
      <c r="B269" s="30"/>
      <c r="C269" s="30"/>
      <c r="D269" s="30"/>
      <c r="E269" s="30"/>
      <c r="F269" s="30"/>
      <c r="G269" s="30"/>
      <c r="H269" s="30"/>
      <c r="I269" s="30"/>
    </row>
    <row r="270" customFormat="false" ht="15" hidden="false" customHeight="false" outlineLevel="0" collapsed="false">
      <c r="A270" s="30"/>
      <c r="B270" s="30"/>
      <c r="C270" s="30"/>
      <c r="D270" s="30"/>
      <c r="E270" s="30"/>
      <c r="F270" s="30"/>
      <c r="G270" s="30"/>
      <c r="H270" s="30"/>
      <c r="I270" s="30"/>
    </row>
    <row r="271" customFormat="false" ht="15" hidden="false" customHeight="false" outlineLevel="0" collapsed="false">
      <c r="A271" s="30"/>
      <c r="B271" s="30"/>
      <c r="C271" s="30"/>
      <c r="D271" s="30"/>
      <c r="E271" s="30"/>
      <c r="F271" s="30"/>
      <c r="G271" s="30"/>
      <c r="H271" s="30"/>
      <c r="I271" s="30"/>
    </row>
    <row r="272" customFormat="false" ht="15" hidden="false" customHeight="false" outlineLevel="0" collapsed="false">
      <c r="A272" s="30"/>
      <c r="B272" s="30"/>
      <c r="C272" s="30"/>
      <c r="D272" s="30"/>
      <c r="E272" s="30"/>
      <c r="F272" s="30"/>
      <c r="G272" s="30"/>
      <c r="H272" s="30"/>
      <c r="I272" s="30"/>
    </row>
    <row r="273" customFormat="false" ht="15" hidden="false" customHeight="false" outlineLevel="0" collapsed="false">
      <c r="A273" s="30"/>
      <c r="B273" s="30"/>
      <c r="C273" s="30"/>
      <c r="D273" s="30"/>
      <c r="E273" s="30"/>
      <c r="F273" s="30"/>
      <c r="G273" s="30"/>
      <c r="H273" s="30"/>
      <c r="I273" s="30"/>
    </row>
    <row r="274" customFormat="false" ht="15" hidden="false" customHeight="false" outlineLevel="0" collapsed="false">
      <c r="A274" s="30"/>
      <c r="B274" s="30"/>
      <c r="C274" s="30"/>
      <c r="D274" s="30"/>
      <c r="E274" s="30"/>
      <c r="F274" s="30"/>
      <c r="G274" s="30"/>
      <c r="H274" s="30"/>
      <c r="I274" s="30"/>
    </row>
    <row r="275" customFormat="false" ht="15" hidden="false" customHeight="false" outlineLevel="0" collapsed="false">
      <c r="A275" s="30"/>
      <c r="B275" s="30"/>
      <c r="C275" s="30"/>
      <c r="D275" s="30"/>
      <c r="E275" s="30"/>
      <c r="F275" s="30"/>
      <c r="G275" s="30"/>
      <c r="H275" s="30"/>
      <c r="I275" s="30"/>
    </row>
    <row r="276" customFormat="false" ht="15" hidden="false" customHeight="false" outlineLevel="0" collapsed="false">
      <c r="A276" s="30"/>
      <c r="B276" s="30"/>
      <c r="C276" s="30"/>
      <c r="D276" s="30"/>
      <c r="E276" s="30"/>
      <c r="F276" s="30"/>
      <c r="G276" s="30"/>
      <c r="H276" s="30"/>
      <c r="I276" s="30"/>
    </row>
    <row r="277" customFormat="false" ht="15" hidden="false" customHeight="false" outlineLevel="0" collapsed="false">
      <c r="A277" s="30"/>
      <c r="B277" s="30"/>
      <c r="C277" s="30"/>
      <c r="D277" s="30"/>
      <c r="E277" s="30"/>
      <c r="F277" s="30"/>
      <c r="G277" s="30"/>
      <c r="H277" s="30"/>
      <c r="I277" s="30"/>
    </row>
    <row r="278" customFormat="false" ht="15" hidden="false" customHeight="false" outlineLevel="0" collapsed="false">
      <c r="A278" s="30"/>
      <c r="B278" s="30"/>
      <c r="C278" s="30"/>
      <c r="D278" s="30"/>
      <c r="E278" s="30"/>
      <c r="F278" s="30"/>
      <c r="G278" s="30"/>
      <c r="H278" s="30"/>
      <c r="I278" s="30"/>
    </row>
    <row r="279" customFormat="false" ht="15" hidden="false" customHeight="false" outlineLevel="0" collapsed="false">
      <c r="A279" s="30"/>
      <c r="B279" s="30"/>
      <c r="C279" s="30"/>
      <c r="D279" s="30"/>
      <c r="E279" s="30"/>
      <c r="F279" s="30"/>
      <c r="G279" s="30"/>
      <c r="H279" s="30"/>
      <c r="I279" s="30"/>
    </row>
    <row r="280" customFormat="false" ht="15" hidden="false" customHeight="false" outlineLevel="0" collapsed="false">
      <c r="A280" s="30"/>
      <c r="B280" s="30"/>
      <c r="C280" s="30"/>
      <c r="D280" s="30"/>
      <c r="E280" s="30"/>
      <c r="F280" s="30"/>
      <c r="G280" s="30"/>
      <c r="H280" s="30"/>
      <c r="I280" s="30"/>
    </row>
    <row r="281" customFormat="false" ht="15" hidden="false" customHeight="false" outlineLevel="0" collapsed="false">
      <c r="A281" s="30"/>
      <c r="B281" s="30"/>
      <c r="C281" s="30"/>
      <c r="D281" s="30"/>
      <c r="E281" s="30"/>
      <c r="F281" s="30"/>
      <c r="G281" s="30"/>
      <c r="H281" s="30"/>
      <c r="I281" s="30"/>
    </row>
    <row r="282" customFormat="false" ht="15" hidden="false" customHeight="false" outlineLevel="0" collapsed="false">
      <c r="A282" s="30"/>
      <c r="B282" s="30"/>
      <c r="C282" s="30"/>
      <c r="D282" s="30"/>
      <c r="E282" s="30"/>
      <c r="F282" s="30"/>
      <c r="G282" s="30"/>
      <c r="H282" s="30"/>
      <c r="I282" s="30"/>
    </row>
    <row r="283" customFormat="false" ht="15" hidden="false" customHeight="false" outlineLevel="0" collapsed="false">
      <c r="A283" s="30"/>
      <c r="B283" s="30"/>
      <c r="C283" s="30"/>
      <c r="D283" s="30"/>
      <c r="E283" s="30"/>
      <c r="F283" s="30"/>
      <c r="G283" s="30"/>
      <c r="H283" s="30"/>
      <c r="I283" s="30"/>
    </row>
    <row r="284" customFormat="false" ht="15" hidden="false" customHeight="false" outlineLevel="0" collapsed="false">
      <c r="A284" s="30"/>
      <c r="B284" s="30"/>
      <c r="C284" s="30"/>
      <c r="D284" s="30"/>
      <c r="E284" s="30"/>
      <c r="F284" s="30"/>
      <c r="G284" s="30"/>
      <c r="H284" s="30"/>
      <c r="I284" s="30"/>
    </row>
    <row r="285" customFormat="false" ht="15" hidden="false" customHeight="false" outlineLevel="0" collapsed="false">
      <c r="A285" s="30"/>
      <c r="B285" s="30"/>
      <c r="C285" s="30"/>
      <c r="D285" s="30"/>
      <c r="E285" s="30"/>
      <c r="F285" s="30"/>
      <c r="G285" s="30"/>
      <c r="H285" s="30"/>
      <c r="I285" s="30"/>
    </row>
    <row r="286" customFormat="false" ht="15" hidden="false" customHeight="false" outlineLevel="0" collapsed="false">
      <c r="A286" s="30"/>
      <c r="B286" s="30"/>
      <c r="C286" s="30"/>
      <c r="D286" s="30"/>
      <c r="E286" s="30"/>
      <c r="F286" s="30"/>
      <c r="G286" s="30"/>
      <c r="H286" s="30"/>
      <c r="I286" s="30"/>
    </row>
    <row r="287" customFormat="false" ht="15" hidden="false" customHeight="false" outlineLevel="0" collapsed="false">
      <c r="A287" s="30"/>
      <c r="B287" s="30"/>
      <c r="C287" s="30"/>
      <c r="D287" s="30"/>
      <c r="E287" s="30"/>
      <c r="F287" s="30"/>
      <c r="G287" s="30"/>
      <c r="H287" s="30"/>
      <c r="I287" s="30"/>
    </row>
    <row r="288" customFormat="false" ht="15" hidden="false" customHeight="false" outlineLevel="0" collapsed="false">
      <c r="A288" s="30"/>
      <c r="B288" s="30"/>
      <c r="C288" s="30"/>
      <c r="D288" s="30"/>
      <c r="E288" s="30"/>
      <c r="F288" s="30"/>
      <c r="G288" s="30"/>
      <c r="H288" s="30"/>
      <c r="I288" s="30"/>
    </row>
    <row r="289" customFormat="false" ht="15" hidden="false" customHeight="false" outlineLevel="0" collapsed="false">
      <c r="A289" s="30"/>
      <c r="B289" s="30"/>
      <c r="C289" s="30"/>
      <c r="D289" s="30"/>
      <c r="E289" s="30"/>
      <c r="F289" s="30"/>
      <c r="G289" s="30"/>
      <c r="H289" s="30"/>
      <c r="I289" s="30"/>
    </row>
    <row r="290" customFormat="false" ht="15" hidden="false" customHeight="false" outlineLevel="0" collapsed="false">
      <c r="A290" s="30"/>
      <c r="B290" s="30"/>
      <c r="C290" s="30"/>
      <c r="D290" s="30"/>
      <c r="E290" s="30"/>
      <c r="F290" s="30"/>
      <c r="G290" s="30"/>
      <c r="H290" s="30"/>
      <c r="I290" s="30"/>
    </row>
    <row r="291" customFormat="false" ht="15" hidden="false" customHeight="false" outlineLevel="0" collapsed="false">
      <c r="A291" s="30"/>
      <c r="B291" s="30"/>
      <c r="C291" s="30"/>
      <c r="D291" s="30"/>
      <c r="E291" s="30"/>
      <c r="F291" s="30"/>
      <c r="G291" s="30"/>
      <c r="H291" s="30"/>
      <c r="I291" s="30"/>
    </row>
    <row r="292" customFormat="false" ht="15" hidden="false" customHeight="false" outlineLevel="0" collapsed="false">
      <c r="A292" s="30"/>
      <c r="B292" s="30"/>
      <c r="C292" s="30"/>
      <c r="D292" s="30"/>
      <c r="E292" s="30"/>
      <c r="F292" s="30"/>
      <c r="G292" s="30"/>
      <c r="H292" s="30"/>
      <c r="I292" s="30"/>
    </row>
    <row r="293" customFormat="false" ht="15" hidden="false" customHeight="false" outlineLevel="0" collapsed="false">
      <c r="A293" s="30"/>
      <c r="B293" s="30"/>
      <c r="C293" s="30"/>
      <c r="D293" s="30"/>
      <c r="E293" s="30"/>
      <c r="F293" s="30"/>
      <c r="G293" s="30"/>
      <c r="H293" s="30"/>
      <c r="I293" s="30"/>
    </row>
    <row r="294" customFormat="false" ht="15" hidden="false" customHeight="false" outlineLevel="0" collapsed="false">
      <c r="A294" s="30"/>
      <c r="B294" s="30"/>
      <c r="C294" s="30"/>
      <c r="D294" s="30"/>
      <c r="E294" s="30"/>
      <c r="F294" s="30"/>
      <c r="G294" s="30"/>
      <c r="H294" s="30"/>
      <c r="I294" s="30"/>
    </row>
    <row r="295" customFormat="false" ht="15" hidden="false" customHeight="false" outlineLevel="0" collapsed="false">
      <c r="A295" s="30"/>
      <c r="B295" s="30"/>
      <c r="C295" s="30"/>
      <c r="D295" s="30"/>
      <c r="E295" s="30"/>
      <c r="F295" s="30"/>
      <c r="G295" s="30"/>
      <c r="H295" s="30"/>
      <c r="I295" s="30"/>
    </row>
    <row r="296" customFormat="false" ht="15" hidden="false" customHeight="false" outlineLevel="0" collapsed="false">
      <c r="A296" s="30"/>
      <c r="B296" s="30"/>
      <c r="C296" s="30"/>
      <c r="D296" s="30"/>
      <c r="E296" s="30"/>
      <c r="F296" s="30"/>
      <c r="G296" s="30"/>
      <c r="H296" s="30"/>
      <c r="I296" s="30"/>
    </row>
    <row r="297" customFormat="false" ht="15" hidden="false" customHeight="false" outlineLevel="0" collapsed="false">
      <c r="A297" s="30"/>
      <c r="B297" s="30"/>
      <c r="C297" s="30"/>
      <c r="D297" s="30"/>
      <c r="E297" s="30"/>
      <c r="F297" s="30"/>
      <c r="G297" s="30"/>
      <c r="H297" s="30"/>
      <c r="I297" s="30"/>
    </row>
    <row r="298" customFormat="false" ht="15" hidden="false" customHeight="false" outlineLevel="0" collapsed="false">
      <c r="A298" s="30"/>
      <c r="B298" s="30"/>
      <c r="C298" s="30"/>
      <c r="D298" s="30"/>
      <c r="E298" s="30"/>
      <c r="F298" s="30"/>
      <c r="G298" s="30"/>
      <c r="H298" s="30"/>
      <c r="I298" s="30"/>
    </row>
    <row r="299" customFormat="false" ht="15" hidden="false" customHeight="false" outlineLevel="0" collapsed="false">
      <c r="A299" s="30"/>
      <c r="B299" s="30"/>
      <c r="C299" s="30"/>
      <c r="D299" s="30"/>
      <c r="E299" s="30"/>
      <c r="F299" s="30"/>
      <c r="G299" s="30"/>
      <c r="H299" s="30"/>
      <c r="I299" s="30"/>
    </row>
    <row r="300" customFormat="false" ht="15" hidden="false" customHeight="false" outlineLevel="0" collapsed="false">
      <c r="A300" s="30"/>
      <c r="B300" s="30"/>
      <c r="C300" s="30"/>
      <c r="D300" s="30"/>
      <c r="E300" s="30"/>
      <c r="F300" s="30"/>
      <c r="G300" s="30"/>
      <c r="H300" s="30"/>
      <c r="I300" s="30"/>
    </row>
    <row r="301" customFormat="false" ht="15" hidden="false" customHeight="false" outlineLevel="0" collapsed="false">
      <c r="A301" s="30"/>
      <c r="B301" s="30"/>
      <c r="C301" s="30"/>
      <c r="D301" s="30"/>
      <c r="E301" s="30"/>
      <c r="F301" s="30"/>
      <c r="G301" s="30"/>
      <c r="H301" s="30"/>
      <c r="I301" s="30"/>
    </row>
    <row r="302" customFormat="false" ht="15" hidden="false" customHeight="false" outlineLevel="0" collapsed="false">
      <c r="A302" s="30"/>
      <c r="B302" s="30"/>
      <c r="C302" s="30"/>
      <c r="D302" s="30"/>
      <c r="E302" s="30"/>
      <c r="F302" s="30"/>
      <c r="G302" s="30"/>
      <c r="H302" s="30"/>
      <c r="I302" s="30"/>
    </row>
    <row r="303" customFormat="false" ht="15" hidden="false" customHeight="false" outlineLevel="0" collapsed="false">
      <c r="A303" s="30"/>
      <c r="B303" s="30"/>
      <c r="C303" s="30"/>
      <c r="D303" s="30"/>
      <c r="E303" s="30"/>
      <c r="F303" s="30"/>
      <c r="G303" s="30"/>
      <c r="H303" s="30"/>
      <c r="I303" s="30"/>
    </row>
    <row r="304" customFormat="false" ht="15" hidden="false" customHeight="false" outlineLevel="0" collapsed="false">
      <c r="A304" s="30"/>
      <c r="B304" s="30"/>
      <c r="C304" s="30"/>
      <c r="D304" s="30"/>
      <c r="E304" s="30"/>
      <c r="F304" s="30"/>
      <c r="G304" s="30"/>
      <c r="H304" s="30"/>
      <c r="I304" s="30"/>
    </row>
    <row r="305" customFormat="false" ht="15" hidden="false" customHeight="false" outlineLevel="0" collapsed="false">
      <c r="A305" s="30"/>
      <c r="B305" s="30"/>
      <c r="C305" s="30"/>
      <c r="D305" s="30"/>
      <c r="E305" s="30"/>
      <c r="F305" s="30"/>
      <c r="G305" s="30"/>
      <c r="H305" s="30"/>
      <c r="I305" s="30"/>
    </row>
    <row r="306" customFormat="false" ht="15" hidden="false" customHeight="false" outlineLevel="0" collapsed="false">
      <c r="A306" s="30"/>
      <c r="B306" s="30"/>
      <c r="C306" s="30"/>
      <c r="D306" s="30"/>
      <c r="E306" s="30"/>
      <c r="F306" s="30"/>
      <c r="G306" s="30"/>
      <c r="H306" s="30"/>
      <c r="I306" s="30"/>
    </row>
    <row r="307" customFormat="false" ht="15" hidden="false" customHeight="false" outlineLevel="0" collapsed="false">
      <c r="A307" s="30"/>
      <c r="B307" s="30"/>
      <c r="C307" s="30"/>
      <c r="D307" s="30"/>
      <c r="E307" s="30"/>
      <c r="F307" s="30"/>
      <c r="G307" s="30"/>
      <c r="H307" s="30"/>
      <c r="I307" s="30"/>
    </row>
    <row r="308" customFormat="false" ht="15" hidden="false" customHeight="false" outlineLevel="0" collapsed="false">
      <c r="A308" s="30"/>
      <c r="B308" s="30"/>
      <c r="C308" s="30"/>
      <c r="D308" s="30"/>
      <c r="E308" s="30"/>
      <c r="F308" s="30"/>
      <c r="G308" s="30"/>
      <c r="H308" s="30"/>
      <c r="I308" s="30"/>
    </row>
    <row r="309" customFormat="false" ht="15" hidden="false" customHeight="false" outlineLevel="0" collapsed="false">
      <c r="A309" s="30"/>
      <c r="B309" s="30"/>
      <c r="C309" s="30"/>
      <c r="D309" s="30"/>
      <c r="E309" s="30"/>
      <c r="F309" s="30"/>
      <c r="G309" s="30"/>
      <c r="H309" s="30"/>
      <c r="I309" s="30"/>
    </row>
    <row r="310" customFormat="false" ht="15" hidden="false" customHeight="false" outlineLevel="0" collapsed="false">
      <c r="A310" s="30"/>
      <c r="B310" s="30"/>
      <c r="C310" s="30"/>
      <c r="D310" s="30"/>
      <c r="E310" s="30"/>
      <c r="F310" s="30"/>
      <c r="G310" s="30"/>
      <c r="H310" s="30"/>
      <c r="I310" s="30"/>
    </row>
    <row r="311" customFormat="false" ht="15" hidden="false" customHeight="false" outlineLevel="0" collapsed="false">
      <c r="A311" s="30"/>
      <c r="B311" s="30"/>
      <c r="C311" s="30"/>
      <c r="D311" s="30"/>
      <c r="E311" s="30"/>
      <c r="F311" s="30"/>
      <c r="G311" s="30"/>
      <c r="H311" s="30"/>
      <c r="I311" s="30"/>
    </row>
    <row r="312" customFormat="false" ht="15" hidden="false" customHeight="false" outlineLevel="0" collapsed="false">
      <c r="A312" s="30"/>
      <c r="B312" s="30"/>
      <c r="C312" s="30"/>
      <c r="D312" s="30"/>
      <c r="E312" s="30"/>
      <c r="F312" s="30"/>
      <c r="G312" s="30"/>
      <c r="H312" s="30"/>
      <c r="I312" s="30"/>
    </row>
    <row r="313" customFormat="false" ht="15" hidden="false" customHeight="false" outlineLevel="0" collapsed="false">
      <c r="A313" s="30"/>
      <c r="B313" s="30"/>
      <c r="C313" s="30"/>
      <c r="D313" s="30"/>
      <c r="E313" s="30"/>
      <c r="F313" s="30"/>
      <c r="G313" s="30"/>
      <c r="H313" s="30"/>
      <c r="I313" s="30"/>
    </row>
    <row r="314" customFormat="false" ht="15" hidden="false" customHeight="false" outlineLevel="0" collapsed="false">
      <c r="A314" s="30"/>
      <c r="B314" s="30"/>
      <c r="C314" s="30"/>
      <c r="D314" s="30"/>
      <c r="E314" s="30"/>
      <c r="F314" s="30"/>
      <c r="G314" s="30"/>
      <c r="H314" s="30"/>
      <c r="I314" s="30"/>
    </row>
    <row r="315" customFormat="false" ht="15" hidden="false" customHeight="false" outlineLevel="0" collapsed="false">
      <c r="A315" s="30"/>
      <c r="B315" s="30"/>
      <c r="C315" s="30"/>
      <c r="D315" s="30"/>
      <c r="E315" s="30"/>
      <c r="F315" s="30"/>
      <c r="G315" s="30"/>
      <c r="H315" s="30"/>
      <c r="I315" s="30"/>
    </row>
    <row r="316" customFormat="false" ht="15" hidden="false" customHeight="false" outlineLevel="0" collapsed="false">
      <c r="A316" s="30"/>
      <c r="B316" s="30"/>
      <c r="C316" s="30"/>
      <c r="D316" s="30"/>
      <c r="E316" s="30"/>
      <c r="F316" s="30"/>
      <c r="G316" s="30"/>
      <c r="H316" s="30"/>
      <c r="I316" s="30"/>
    </row>
    <row r="317" customFormat="false" ht="15" hidden="false" customHeight="false" outlineLevel="0" collapsed="false">
      <c r="A317" s="30"/>
      <c r="B317" s="30"/>
      <c r="C317" s="30"/>
      <c r="D317" s="30"/>
      <c r="E317" s="30"/>
      <c r="F317" s="30"/>
      <c r="G317" s="30"/>
      <c r="H317" s="30"/>
      <c r="I317" s="30"/>
    </row>
    <row r="318" customFormat="false" ht="15" hidden="false" customHeight="false" outlineLevel="0" collapsed="false">
      <c r="A318" s="30"/>
      <c r="B318" s="30"/>
      <c r="C318" s="30"/>
      <c r="D318" s="30"/>
      <c r="E318" s="30"/>
      <c r="F318" s="30"/>
      <c r="G318" s="30"/>
      <c r="H318" s="30"/>
      <c r="I318" s="30"/>
    </row>
    <row r="319" customFormat="false" ht="15" hidden="false" customHeight="false" outlineLevel="0" collapsed="false">
      <c r="A319" s="30"/>
      <c r="B319" s="30"/>
      <c r="C319" s="30"/>
      <c r="D319" s="30"/>
      <c r="E319" s="30"/>
      <c r="F319" s="30"/>
      <c r="G319" s="30"/>
      <c r="H319" s="30"/>
      <c r="I319" s="30"/>
    </row>
    <row r="320" customFormat="false" ht="15" hidden="false" customHeight="false" outlineLevel="0" collapsed="false">
      <c r="A320" s="30"/>
      <c r="B320" s="30"/>
      <c r="C320" s="30"/>
      <c r="D320" s="30"/>
      <c r="E320" s="30"/>
      <c r="F320" s="30"/>
      <c r="G320" s="30"/>
      <c r="H320" s="30"/>
      <c r="I320" s="30"/>
    </row>
    <row r="321" customFormat="false" ht="15" hidden="false" customHeight="false" outlineLevel="0" collapsed="false">
      <c r="A321" s="30"/>
      <c r="B321" s="30"/>
      <c r="C321" s="30"/>
      <c r="D321" s="30"/>
      <c r="E321" s="30"/>
      <c r="F321" s="30"/>
      <c r="G321" s="30"/>
      <c r="H321" s="30"/>
      <c r="I321" s="30"/>
    </row>
    <row r="322" customFormat="false" ht="15" hidden="false" customHeight="false" outlineLevel="0" collapsed="false">
      <c r="A322" s="30"/>
      <c r="B322" s="30"/>
      <c r="C322" s="30"/>
      <c r="D322" s="30"/>
      <c r="E322" s="30"/>
      <c r="F322" s="30"/>
      <c r="G322" s="30"/>
      <c r="H322" s="30"/>
      <c r="I322" s="30"/>
    </row>
    <row r="323" customFormat="false" ht="15" hidden="false" customHeight="false" outlineLevel="0" collapsed="false">
      <c r="A323" s="30"/>
      <c r="B323" s="30"/>
      <c r="C323" s="30"/>
      <c r="D323" s="30"/>
      <c r="E323" s="30"/>
      <c r="F323" s="30"/>
      <c r="G323" s="30"/>
      <c r="H323" s="30"/>
      <c r="I323" s="30"/>
    </row>
    <row r="324" customFormat="false" ht="15" hidden="false" customHeight="false" outlineLevel="0" collapsed="false">
      <c r="A324" s="30"/>
      <c r="B324" s="30"/>
      <c r="C324" s="30"/>
      <c r="D324" s="30"/>
      <c r="E324" s="30"/>
      <c r="F324" s="30"/>
      <c r="G324" s="30"/>
      <c r="H324" s="30"/>
      <c r="I324" s="30"/>
    </row>
    <row r="325" customFormat="false" ht="15" hidden="false" customHeight="false" outlineLevel="0" collapsed="false">
      <c r="A325" s="30"/>
      <c r="B325" s="30"/>
      <c r="C325" s="30"/>
      <c r="D325" s="30"/>
      <c r="E325" s="30"/>
      <c r="F325" s="30"/>
      <c r="G325" s="30"/>
      <c r="H325" s="30"/>
      <c r="I325" s="30"/>
    </row>
    <row r="326" customFormat="false" ht="15" hidden="false" customHeight="false" outlineLevel="0" collapsed="false">
      <c r="A326" s="30"/>
      <c r="B326" s="30"/>
      <c r="C326" s="30"/>
      <c r="D326" s="30"/>
      <c r="E326" s="30"/>
      <c r="F326" s="30"/>
      <c r="G326" s="30"/>
      <c r="H326" s="30"/>
      <c r="I326" s="30"/>
    </row>
    <row r="327" customFormat="false" ht="15" hidden="false" customHeight="false" outlineLevel="0" collapsed="false">
      <c r="A327" s="30"/>
      <c r="B327" s="30"/>
      <c r="C327" s="30"/>
      <c r="D327" s="30"/>
      <c r="E327" s="30"/>
      <c r="F327" s="30"/>
      <c r="G327" s="30"/>
      <c r="H327" s="30"/>
      <c r="I327" s="30"/>
    </row>
    <row r="328" customFormat="false" ht="15" hidden="false" customHeight="false" outlineLevel="0" collapsed="false">
      <c r="A328" s="30"/>
      <c r="B328" s="30"/>
      <c r="C328" s="30"/>
      <c r="D328" s="30"/>
      <c r="E328" s="30"/>
      <c r="F328" s="30"/>
      <c r="G328" s="30"/>
      <c r="H328" s="30"/>
      <c r="I328" s="30"/>
    </row>
    <row r="329" customFormat="false" ht="15" hidden="false" customHeight="false" outlineLevel="0" collapsed="false">
      <c r="A329" s="30"/>
      <c r="B329" s="30"/>
      <c r="C329" s="30"/>
      <c r="D329" s="30"/>
      <c r="E329" s="30"/>
      <c r="F329" s="30"/>
      <c r="G329" s="30"/>
      <c r="H329" s="30"/>
      <c r="I329" s="30"/>
    </row>
    <row r="330" customFormat="false" ht="15" hidden="false" customHeight="false" outlineLevel="0" collapsed="false">
      <c r="A330" s="30"/>
      <c r="B330" s="30"/>
      <c r="C330" s="30"/>
      <c r="D330" s="30"/>
      <c r="E330" s="30"/>
      <c r="F330" s="30"/>
      <c r="G330" s="30"/>
      <c r="H330" s="30"/>
      <c r="I330" s="30"/>
    </row>
    <row r="331" customFormat="false" ht="15" hidden="false" customHeight="false" outlineLevel="0" collapsed="false">
      <c r="A331" s="30"/>
      <c r="B331" s="30"/>
      <c r="C331" s="30"/>
      <c r="D331" s="30"/>
      <c r="E331" s="30"/>
      <c r="F331" s="30"/>
      <c r="G331" s="30"/>
      <c r="H331" s="30"/>
      <c r="I331" s="30"/>
    </row>
    <row r="332" customFormat="false" ht="15" hidden="false" customHeight="false" outlineLevel="0" collapsed="false">
      <c r="A332" s="30"/>
      <c r="B332" s="30"/>
      <c r="C332" s="30"/>
      <c r="D332" s="30"/>
      <c r="E332" s="30"/>
      <c r="F332" s="30"/>
      <c r="G332" s="30"/>
      <c r="H332" s="30"/>
      <c r="I332" s="30"/>
    </row>
    <row r="333" customFormat="false" ht="15" hidden="false" customHeight="false" outlineLevel="0" collapsed="false">
      <c r="A333" s="30"/>
      <c r="B333" s="30"/>
      <c r="C333" s="30"/>
      <c r="D333" s="30"/>
      <c r="E333" s="30"/>
      <c r="F333" s="30"/>
      <c r="G333" s="30"/>
      <c r="H333" s="30"/>
      <c r="I333" s="30"/>
    </row>
    <row r="334" customFormat="false" ht="15" hidden="false" customHeight="false" outlineLevel="0" collapsed="false">
      <c r="A334" s="30"/>
      <c r="B334" s="30"/>
      <c r="C334" s="30"/>
      <c r="D334" s="30"/>
      <c r="E334" s="30"/>
      <c r="F334" s="30"/>
      <c r="G334" s="30"/>
      <c r="H334" s="30"/>
      <c r="I334" s="30"/>
    </row>
    <row r="335" customFormat="false" ht="15" hidden="false" customHeight="false" outlineLevel="0" collapsed="false">
      <c r="A335" s="30"/>
      <c r="B335" s="30"/>
      <c r="C335" s="30"/>
      <c r="D335" s="30"/>
      <c r="E335" s="30"/>
      <c r="F335" s="30"/>
      <c r="G335" s="30"/>
      <c r="H335" s="30"/>
      <c r="I335" s="30"/>
    </row>
    <row r="336" customFormat="false" ht="15" hidden="false" customHeight="false" outlineLevel="0" collapsed="false">
      <c r="A336" s="30"/>
      <c r="B336" s="30"/>
      <c r="C336" s="30"/>
      <c r="D336" s="30"/>
      <c r="E336" s="30"/>
      <c r="F336" s="30"/>
      <c r="G336" s="30"/>
      <c r="H336" s="30"/>
      <c r="I336" s="30"/>
    </row>
    <row r="337" customFormat="false" ht="15" hidden="false" customHeight="false" outlineLevel="0" collapsed="false">
      <c r="A337" s="30"/>
      <c r="B337" s="30"/>
      <c r="C337" s="30"/>
      <c r="D337" s="30"/>
      <c r="E337" s="30"/>
      <c r="F337" s="30"/>
      <c r="G337" s="30"/>
      <c r="H337" s="30"/>
      <c r="I337" s="30"/>
    </row>
    <row r="338" customFormat="false" ht="15" hidden="false" customHeight="false" outlineLevel="0" collapsed="false">
      <c r="A338" s="30"/>
      <c r="B338" s="30"/>
      <c r="C338" s="30"/>
      <c r="D338" s="30"/>
      <c r="E338" s="30"/>
      <c r="F338" s="30"/>
      <c r="G338" s="30"/>
      <c r="H338" s="30"/>
      <c r="I338" s="30"/>
    </row>
    <row r="339" customFormat="false" ht="15" hidden="false" customHeight="false" outlineLevel="0" collapsed="false">
      <c r="A339" s="30"/>
      <c r="B339" s="30"/>
      <c r="C339" s="30"/>
      <c r="D339" s="30"/>
      <c r="E339" s="30"/>
      <c r="F339" s="30"/>
      <c r="G339" s="30"/>
      <c r="H339" s="30"/>
      <c r="I339" s="30"/>
    </row>
    <row r="340" customFormat="false" ht="15" hidden="false" customHeight="false" outlineLevel="0" collapsed="false">
      <c r="A340" s="30"/>
      <c r="B340" s="30"/>
      <c r="C340" s="30"/>
      <c r="D340" s="30"/>
      <c r="E340" s="30"/>
      <c r="F340" s="30"/>
      <c r="G340" s="30"/>
      <c r="H340" s="30"/>
      <c r="I340" s="30"/>
    </row>
    <row r="341" customFormat="false" ht="15" hidden="false" customHeight="false" outlineLevel="0" collapsed="false">
      <c r="A341" s="30"/>
      <c r="B341" s="30"/>
      <c r="C341" s="30"/>
      <c r="D341" s="30"/>
      <c r="E341" s="30"/>
      <c r="F341" s="30"/>
      <c r="G341" s="30"/>
      <c r="H341" s="30"/>
      <c r="I341" s="30"/>
    </row>
    <row r="342" customFormat="false" ht="15" hidden="false" customHeight="false" outlineLevel="0" collapsed="false">
      <c r="A342" s="30"/>
      <c r="B342" s="30"/>
      <c r="C342" s="30"/>
      <c r="D342" s="30"/>
      <c r="E342" s="30"/>
      <c r="F342" s="30"/>
      <c r="G342" s="30"/>
      <c r="H342" s="30"/>
      <c r="I342" s="30"/>
    </row>
    <row r="343" customFormat="false" ht="15" hidden="false" customHeight="false" outlineLevel="0" collapsed="false">
      <c r="A343" s="30"/>
      <c r="B343" s="30"/>
      <c r="C343" s="30"/>
      <c r="D343" s="30"/>
      <c r="E343" s="30"/>
      <c r="F343" s="30"/>
      <c r="G343" s="30"/>
      <c r="H343" s="30"/>
      <c r="I343" s="30"/>
    </row>
    <row r="344" customFormat="false" ht="15" hidden="false" customHeight="false" outlineLevel="0" collapsed="false">
      <c r="A344" s="30"/>
      <c r="B344" s="30"/>
      <c r="C344" s="30"/>
      <c r="D344" s="30"/>
      <c r="E344" s="30"/>
      <c r="F344" s="30"/>
      <c r="G344" s="30"/>
      <c r="H344" s="30"/>
      <c r="I344" s="30"/>
    </row>
    <row r="345" customFormat="false" ht="15" hidden="false" customHeight="false" outlineLevel="0" collapsed="false">
      <c r="A345" s="30"/>
      <c r="B345" s="30"/>
      <c r="C345" s="30"/>
      <c r="D345" s="30"/>
      <c r="E345" s="30"/>
      <c r="F345" s="30"/>
      <c r="G345" s="30"/>
      <c r="H345" s="30"/>
      <c r="I345" s="30"/>
    </row>
    <row r="346" customFormat="false" ht="15" hidden="false" customHeight="false" outlineLevel="0" collapsed="false">
      <c r="A346" s="30"/>
      <c r="B346" s="30"/>
      <c r="C346" s="30"/>
      <c r="D346" s="30"/>
      <c r="E346" s="30"/>
      <c r="F346" s="30"/>
      <c r="G346" s="30"/>
      <c r="H346" s="30"/>
      <c r="I346" s="30"/>
    </row>
    <row r="347" customFormat="false" ht="15" hidden="false" customHeight="false" outlineLevel="0" collapsed="false">
      <c r="A347" s="30"/>
      <c r="B347" s="30"/>
      <c r="C347" s="30"/>
      <c r="D347" s="30"/>
      <c r="E347" s="30"/>
      <c r="F347" s="30"/>
      <c r="G347" s="30"/>
      <c r="H347" s="30"/>
      <c r="I347" s="30"/>
    </row>
    <row r="348" customFormat="false" ht="15" hidden="false" customHeight="false" outlineLevel="0" collapsed="false">
      <c r="A348" s="30"/>
      <c r="B348" s="30"/>
      <c r="C348" s="30"/>
      <c r="D348" s="30"/>
      <c r="E348" s="30"/>
      <c r="F348" s="30"/>
      <c r="G348" s="30"/>
      <c r="H348" s="30"/>
      <c r="I348" s="30"/>
    </row>
    <row r="349" customFormat="false" ht="15" hidden="false" customHeight="false" outlineLevel="0" collapsed="false">
      <c r="A349" s="30"/>
      <c r="B349" s="30"/>
      <c r="C349" s="30"/>
      <c r="D349" s="30"/>
      <c r="E349" s="30"/>
      <c r="F349" s="30"/>
      <c r="G349" s="30"/>
      <c r="H349" s="30"/>
      <c r="I349" s="30"/>
    </row>
    <row r="350" customFormat="false" ht="15" hidden="false" customHeight="false" outlineLevel="0" collapsed="false">
      <c r="A350" s="30"/>
      <c r="B350" s="30"/>
      <c r="C350" s="30"/>
      <c r="D350" s="30"/>
      <c r="E350" s="30"/>
      <c r="F350" s="30"/>
      <c r="G350" s="30"/>
      <c r="H350" s="30"/>
      <c r="I350" s="30"/>
    </row>
    <row r="351" customFormat="false" ht="15" hidden="false" customHeight="false" outlineLevel="0" collapsed="false">
      <c r="A351" s="30"/>
      <c r="B351" s="30"/>
      <c r="C351" s="30"/>
      <c r="D351" s="30"/>
      <c r="E351" s="30"/>
      <c r="F351" s="30"/>
      <c r="G351" s="30"/>
      <c r="H351" s="30"/>
      <c r="I351" s="30"/>
    </row>
    <row r="352" customFormat="false" ht="15" hidden="false" customHeight="false" outlineLevel="0" collapsed="false">
      <c r="A352" s="30"/>
      <c r="B352" s="30"/>
      <c r="C352" s="30"/>
      <c r="D352" s="30"/>
      <c r="E352" s="30"/>
      <c r="F352" s="30"/>
      <c r="G352" s="30"/>
      <c r="H352" s="30"/>
      <c r="I352" s="30"/>
    </row>
    <row r="353" customFormat="false" ht="15" hidden="false" customHeight="false" outlineLevel="0" collapsed="false">
      <c r="A353" s="30"/>
      <c r="B353" s="30"/>
      <c r="C353" s="30"/>
      <c r="D353" s="30"/>
      <c r="E353" s="30"/>
      <c r="F353" s="30"/>
      <c r="G353" s="30"/>
      <c r="H353" s="30"/>
      <c r="I353" s="30"/>
    </row>
    <row r="354" customFormat="false" ht="15" hidden="false" customHeight="false" outlineLevel="0" collapsed="false">
      <c r="A354" s="30"/>
      <c r="B354" s="30"/>
      <c r="C354" s="30"/>
      <c r="D354" s="30"/>
      <c r="E354" s="30"/>
      <c r="F354" s="30"/>
      <c r="G354" s="30"/>
      <c r="H354" s="30"/>
      <c r="I354" s="30"/>
    </row>
    <row r="355" customFormat="false" ht="15" hidden="false" customHeight="false" outlineLevel="0" collapsed="false">
      <c r="A355" s="30"/>
      <c r="B355" s="30"/>
      <c r="C355" s="30"/>
      <c r="D355" s="30"/>
      <c r="E355" s="30"/>
      <c r="F355" s="30"/>
      <c r="G355" s="30"/>
      <c r="H355" s="30"/>
      <c r="I355" s="30"/>
    </row>
    <row r="356" customFormat="false" ht="15" hidden="false" customHeight="false" outlineLevel="0" collapsed="false">
      <c r="A356" s="30"/>
      <c r="B356" s="30"/>
      <c r="C356" s="30"/>
      <c r="D356" s="30"/>
      <c r="E356" s="30"/>
      <c r="F356" s="30"/>
      <c r="G356" s="30"/>
      <c r="H356" s="30"/>
      <c r="I356" s="30"/>
    </row>
    <row r="357" customFormat="false" ht="15" hidden="false" customHeight="false" outlineLevel="0" collapsed="false">
      <c r="A357" s="30"/>
      <c r="B357" s="30"/>
      <c r="C357" s="30"/>
      <c r="D357" s="30"/>
      <c r="E357" s="30"/>
      <c r="F357" s="30"/>
      <c r="G357" s="30"/>
      <c r="H357" s="30"/>
      <c r="I357" s="30"/>
    </row>
    <row r="358" customFormat="false" ht="15" hidden="false" customHeight="false" outlineLevel="0" collapsed="false">
      <c r="A358" s="30"/>
      <c r="B358" s="30"/>
      <c r="C358" s="30"/>
      <c r="D358" s="30"/>
      <c r="E358" s="30"/>
      <c r="F358" s="30"/>
      <c r="G358" s="30"/>
      <c r="H358" s="30"/>
      <c r="I358" s="30"/>
    </row>
    <row r="359" customFormat="false" ht="15" hidden="false" customHeight="false" outlineLevel="0" collapsed="false">
      <c r="A359" s="30"/>
      <c r="B359" s="30"/>
      <c r="C359" s="30"/>
      <c r="D359" s="30"/>
      <c r="E359" s="30"/>
      <c r="F359" s="30"/>
      <c r="G359" s="30"/>
      <c r="H359" s="30"/>
      <c r="I359" s="30"/>
    </row>
    <row r="360" customFormat="false" ht="15" hidden="false" customHeight="false" outlineLevel="0" collapsed="false">
      <c r="A360" s="30"/>
      <c r="B360" s="30"/>
      <c r="C360" s="30"/>
      <c r="D360" s="30"/>
      <c r="E360" s="30"/>
      <c r="F360" s="30"/>
      <c r="G360" s="30"/>
      <c r="H360" s="30"/>
      <c r="I360" s="30"/>
    </row>
    <row r="361" customFormat="false" ht="15" hidden="false" customHeight="false" outlineLevel="0" collapsed="false">
      <c r="A361" s="30"/>
      <c r="B361" s="30"/>
      <c r="C361" s="30"/>
      <c r="D361" s="30"/>
      <c r="E361" s="30"/>
      <c r="F361" s="30"/>
      <c r="G361" s="30"/>
      <c r="H361" s="30"/>
      <c r="I361" s="30"/>
    </row>
  </sheetData>
  <mergeCells count="95">
    <mergeCell ref="A1:D1"/>
    <mergeCell ref="A2:D2"/>
    <mergeCell ref="A3:B3"/>
    <mergeCell ref="C3:D3"/>
    <mergeCell ref="A4:B4"/>
    <mergeCell ref="C4:D4"/>
    <mergeCell ref="A5:B5"/>
    <mergeCell ref="C5:D5"/>
    <mergeCell ref="A7:D7"/>
    <mergeCell ref="B8:C8"/>
    <mergeCell ref="B9:C9"/>
    <mergeCell ref="B10:C10"/>
    <mergeCell ref="B11:C11"/>
    <mergeCell ref="A13:D13"/>
    <mergeCell ref="A14:B14"/>
    <mergeCell ref="A15:B15"/>
    <mergeCell ref="A17:D17"/>
    <mergeCell ref="A19:D19"/>
    <mergeCell ref="B20:C20"/>
    <mergeCell ref="B21:C21"/>
    <mergeCell ref="B22:C22"/>
    <mergeCell ref="B23:C23"/>
    <mergeCell ref="B24:C24"/>
    <mergeCell ref="A25:D25"/>
    <mergeCell ref="E26:F26"/>
    <mergeCell ref="E27:F27"/>
    <mergeCell ref="A33:C33"/>
    <mergeCell ref="A34:D34"/>
    <mergeCell ref="A36:D36"/>
    <mergeCell ref="A41:B41"/>
    <mergeCell ref="A43:C43"/>
    <mergeCell ref="A44:D44"/>
    <mergeCell ref="A45:D45"/>
    <mergeCell ref="A46:D46"/>
    <mergeCell ref="A47:D47"/>
    <mergeCell ref="A58:B58"/>
    <mergeCell ref="A59:D59"/>
    <mergeCell ref="A60:D60"/>
    <mergeCell ref="A61:D61"/>
    <mergeCell ref="A62:D62"/>
    <mergeCell ref="A67:C67"/>
    <mergeCell ref="A68:D68"/>
    <mergeCell ref="A69:D69"/>
    <mergeCell ref="A74:D74"/>
    <mergeCell ref="B75:C75"/>
    <mergeCell ref="B76:C76"/>
    <mergeCell ref="B77:C77"/>
    <mergeCell ref="B78:C78"/>
    <mergeCell ref="B79:C79"/>
    <mergeCell ref="A80:C80"/>
    <mergeCell ref="A81:D81"/>
    <mergeCell ref="A89:C89"/>
    <mergeCell ref="A90:D90"/>
    <mergeCell ref="A91:D91"/>
    <mergeCell ref="A92:D92"/>
    <mergeCell ref="A100:B100"/>
    <mergeCell ref="A102:C102"/>
    <mergeCell ref="A103:D103"/>
    <mergeCell ref="A107:D107"/>
    <mergeCell ref="A108:D108"/>
    <mergeCell ref="B109:C109"/>
    <mergeCell ref="B110:C110"/>
    <mergeCell ref="B111:C111"/>
    <mergeCell ref="A112:C112"/>
    <mergeCell ref="A113:D113"/>
    <mergeCell ref="A119:C119"/>
    <mergeCell ref="A120:D120"/>
    <mergeCell ref="A121:D121"/>
    <mergeCell ref="A129:C129"/>
    <mergeCell ref="A130:D130"/>
    <mergeCell ref="A131:D131"/>
    <mergeCell ref="A133:D133"/>
    <mergeCell ref="A134:C134"/>
    <mergeCell ref="B135:C135"/>
    <mergeCell ref="B136:C136"/>
    <mergeCell ref="B137:C137"/>
    <mergeCell ref="B138:C138"/>
    <mergeCell ref="B139:C139"/>
    <mergeCell ref="A140:C140"/>
    <mergeCell ref="B141:C141"/>
    <mergeCell ref="A142:C142"/>
    <mergeCell ref="A145:B145"/>
    <mergeCell ref="A146:B146"/>
    <mergeCell ref="A147:B147"/>
    <mergeCell ref="A148:B148"/>
    <mergeCell ref="A149:B149"/>
    <mergeCell ref="A150:B150"/>
    <mergeCell ref="A151:B151"/>
    <mergeCell ref="A152:C152"/>
    <mergeCell ref="A155:D155"/>
    <mergeCell ref="B156:C156"/>
    <mergeCell ref="B157:C157"/>
    <mergeCell ref="B158:C158"/>
    <mergeCell ref="B159:C159"/>
    <mergeCell ref="A160:C16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D7D31"/>
    <pageSetUpPr fitToPage="false"/>
  </sheetPr>
  <dimension ref="A1:G1002"/>
  <sheetViews>
    <sheetView showFormulas="false" showGridLines="true" showRowColHeaders="true" showZeros="true" rightToLeft="false" tabSelected="false" showOutlineSymbols="true" defaultGridColor="true" view="normal" topLeftCell="A19" colorId="64" zoomScale="100" zoomScaleNormal="100" zoomScalePageLayoutView="100" workbookViewId="0">
      <selection pane="topLeft" activeCell="B9" activeCellId="0" sqref="B9"/>
    </sheetView>
  </sheetViews>
  <sheetFormatPr defaultColWidth="12.625" defaultRowHeight="15" customHeight="true" zeroHeight="false" outlineLevelRow="0" outlineLevelCol="0"/>
  <cols>
    <col collapsed="false" customWidth="true" hidden="false" outlineLevel="0" max="1" min="1" style="0" width="8.62"/>
    <col collapsed="false" customWidth="true" hidden="false" outlineLevel="0" max="2" min="2" style="0" width="38.62"/>
    <col collapsed="false" customWidth="true" hidden="false" outlineLevel="0" max="3" min="3" style="0" width="18.12"/>
    <col collapsed="false" customWidth="true" hidden="false" outlineLevel="0" max="5" min="4" style="0" width="14.25"/>
    <col collapsed="false" customWidth="true" hidden="false" outlineLevel="0" max="6" min="6" style="0" width="14.12"/>
    <col collapsed="false" customWidth="true" hidden="false" outlineLevel="0" max="7" min="7" style="0" width="15.12"/>
  </cols>
  <sheetData>
    <row r="1" customFormat="false" ht="14.25" hidden="false" customHeight="true" outlineLevel="0" collapsed="false"/>
    <row r="2" customFormat="false" ht="14.25" hidden="false" customHeight="true" outlineLevel="0" collapsed="false">
      <c r="A2" s="180" t="s">
        <v>273</v>
      </c>
      <c r="B2" s="180"/>
      <c r="C2" s="180"/>
      <c r="D2" s="180"/>
      <c r="E2" s="180"/>
      <c r="F2" s="180"/>
      <c r="G2" s="180"/>
    </row>
    <row r="3" customFormat="false" ht="33.75" hidden="false" customHeight="true" outlineLevel="0" collapsed="false">
      <c r="A3" s="20" t="s">
        <v>1</v>
      </c>
      <c r="B3" s="20" t="s">
        <v>241</v>
      </c>
      <c r="C3" s="20" t="s">
        <v>274</v>
      </c>
      <c r="D3" s="20" t="s">
        <v>275</v>
      </c>
      <c r="E3" s="20" t="s">
        <v>276</v>
      </c>
      <c r="F3" s="20" t="s">
        <v>277</v>
      </c>
      <c r="G3" s="20" t="s">
        <v>278</v>
      </c>
    </row>
    <row r="4" customFormat="false" ht="14.25" hidden="false" customHeight="true" outlineLevel="0" collapsed="false">
      <c r="A4" s="8" t="n">
        <v>1</v>
      </c>
      <c r="B4" s="26" t="s">
        <v>279</v>
      </c>
      <c r="C4" s="181" t="n">
        <v>1</v>
      </c>
      <c r="D4" s="181"/>
      <c r="E4" s="181" t="n">
        <v>2</v>
      </c>
      <c r="F4" s="9" t="n">
        <f aca="false">(500+200)/2</f>
        <v>350</v>
      </c>
      <c r="G4" s="9" t="n">
        <f aca="false">F4*E4</f>
        <v>700</v>
      </c>
    </row>
    <row r="5" customFormat="false" ht="14.25" hidden="false" customHeight="true" outlineLevel="0" collapsed="false">
      <c r="A5" s="8" t="n">
        <v>3</v>
      </c>
      <c r="B5" s="26" t="s">
        <v>280</v>
      </c>
      <c r="C5" s="181" t="n">
        <v>2</v>
      </c>
      <c r="D5" s="181"/>
      <c r="E5" s="181" t="n">
        <v>2</v>
      </c>
      <c r="F5" s="9" t="n">
        <v>50.25</v>
      </c>
      <c r="G5" s="9" t="n">
        <f aca="false">F5*E5</f>
        <v>100.5</v>
      </c>
    </row>
    <row r="6" customFormat="false" ht="14.25" hidden="false" customHeight="true" outlineLevel="0" collapsed="false">
      <c r="A6" s="8" t="n">
        <v>7</v>
      </c>
      <c r="B6" s="26" t="s">
        <v>281</v>
      </c>
      <c r="C6" s="181" t="n">
        <v>1</v>
      </c>
      <c r="D6" s="181"/>
      <c r="E6" s="181" t="n">
        <v>2</v>
      </c>
      <c r="F6" s="9" t="n">
        <v>58.79</v>
      </c>
      <c r="G6" s="9" t="n">
        <f aca="false">F6*E6</f>
        <v>117.58</v>
      </c>
    </row>
    <row r="7" customFormat="false" ht="14.25" hidden="false" customHeight="true" outlineLevel="0" collapsed="false">
      <c r="A7" s="8" t="n">
        <v>10</v>
      </c>
      <c r="B7" s="26" t="s">
        <v>282</v>
      </c>
      <c r="C7" s="181" t="n">
        <v>1</v>
      </c>
      <c r="D7" s="181"/>
      <c r="E7" s="181" t="n">
        <v>2</v>
      </c>
      <c r="F7" s="9" t="n">
        <v>49</v>
      </c>
      <c r="G7" s="9" t="n">
        <f aca="false">F7*E7</f>
        <v>98</v>
      </c>
    </row>
    <row r="8" customFormat="false" ht="14.25" hidden="false" customHeight="true" outlineLevel="0" collapsed="false">
      <c r="A8" s="8" t="n">
        <v>11</v>
      </c>
      <c r="B8" s="21" t="s">
        <v>283</v>
      </c>
      <c r="C8" s="181" t="n">
        <v>1</v>
      </c>
      <c r="D8" s="181"/>
      <c r="E8" s="181" t="n">
        <f aca="false">C8*2</f>
        <v>2</v>
      </c>
      <c r="F8" s="9" t="n">
        <v>79.9</v>
      </c>
      <c r="G8" s="9" t="n">
        <f aca="false">F8*E8</f>
        <v>159.8</v>
      </c>
    </row>
    <row r="9" customFormat="false" ht="14.25" hidden="false" customHeight="true" outlineLevel="0" collapsed="false">
      <c r="F9" s="182" t="s">
        <v>284</v>
      </c>
      <c r="G9" s="16" t="n">
        <f aca="false">SUM(G4:G8)</f>
        <v>1175.88</v>
      </c>
    </row>
    <row r="10" customFormat="false" ht="14.25" hidden="false" customHeight="true" outlineLevel="0" collapsed="false"/>
    <row r="11" customFormat="false" ht="14.25" hidden="false" customHeight="true" outlineLevel="0" collapsed="false"/>
    <row r="12" customFormat="false" ht="14.25" hidden="false" customHeight="true" outlineLevel="0" collapsed="false">
      <c r="A12" s="180" t="s">
        <v>285</v>
      </c>
      <c r="B12" s="180"/>
      <c r="C12" s="180"/>
      <c r="D12" s="180"/>
      <c r="E12" s="180"/>
      <c r="F12" s="180"/>
      <c r="G12" s="180"/>
    </row>
    <row r="13" customFormat="false" ht="14.25" hidden="false" customHeight="true" outlineLevel="0" collapsed="false">
      <c r="A13" s="20" t="s">
        <v>1</v>
      </c>
      <c r="B13" s="20" t="s">
        <v>241</v>
      </c>
      <c r="C13" s="20" t="s">
        <v>286</v>
      </c>
      <c r="D13" s="20" t="s">
        <v>275</v>
      </c>
      <c r="E13" s="20" t="s">
        <v>276</v>
      </c>
      <c r="F13" s="20" t="s">
        <v>277</v>
      </c>
      <c r="G13" s="20" t="s">
        <v>278</v>
      </c>
    </row>
    <row r="14" customFormat="false" ht="14.25" hidden="false" customHeight="true" outlineLevel="0" collapsed="false">
      <c r="A14" s="21" t="n">
        <v>1</v>
      </c>
      <c r="B14" s="21" t="s">
        <v>287</v>
      </c>
      <c r="C14" s="181"/>
      <c r="D14" s="181"/>
      <c r="E14" s="181" t="n">
        <f aca="false">C14*2</f>
        <v>0</v>
      </c>
      <c r="F14" s="9" t="s">
        <v>288</v>
      </c>
      <c r="G14" s="9" t="s">
        <v>288</v>
      </c>
    </row>
    <row r="15" customFormat="false" ht="14.25" hidden="false" customHeight="true" outlineLevel="0" collapsed="false">
      <c r="A15" s="21" t="n">
        <v>2</v>
      </c>
      <c r="B15" s="21" t="s">
        <v>287</v>
      </c>
      <c r="C15" s="181"/>
      <c r="D15" s="181"/>
      <c r="E15" s="181" t="n">
        <f aca="false">C15*2</f>
        <v>0</v>
      </c>
      <c r="F15" s="9" t="s">
        <v>288</v>
      </c>
      <c r="G15" s="9" t="s">
        <v>288</v>
      </c>
    </row>
    <row r="16" customFormat="false" ht="14.25" hidden="false" customHeight="true" outlineLevel="0" collapsed="false">
      <c r="A16" s="21" t="n">
        <v>3</v>
      </c>
      <c r="B16" s="21" t="s">
        <v>287</v>
      </c>
      <c r="C16" s="181"/>
      <c r="D16" s="181"/>
      <c r="E16" s="181" t="n">
        <f aca="false">C16*2</f>
        <v>0</v>
      </c>
      <c r="F16" s="9" t="s">
        <v>288</v>
      </c>
      <c r="G16" s="9" t="s">
        <v>288</v>
      </c>
    </row>
    <row r="17" customFormat="false" ht="14.25" hidden="false" customHeight="true" outlineLevel="0" collapsed="false">
      <c r="F17" s="182" t="s">
        <v>284</v>
      </c>
      <c r="G17" s="16"/>
    </row>
    <row r="18" customFormat="false" ht="14.25" hidden="false" customHeight="true" outlineLevel="0" collapsed="false"/>
    <row r="19" customFormat="false" ht="14.25" hidden="false" customHeight="true" outlineLevel="0" collapsed="false"/>
    <row r="20" customFormat="false" ht="14.25" hidden="false" customHeight="true" outlineLevel="0" collapsed="false">
      <c r="A20" s="180" t="s">
        <v>289</v>
      </c>
      <c r="B20" s="180"/>
      <c r="C20" s="180"/>
      <c r="D20" s="180"/>
      <c r="E20" s="180"/>
      <c r="F20" s="180"/>
    </row>
    <row r="21" customFormat="false" ht="14.25" hidden="false" customHeight="true" outlineLevel="0" collapsed="false">
      <c r="A21" s="20" t="s">
        <v>1</v>
      </c>
      <c r="B21" s="20" t="s">
        <v>241</v>
      </c>
      <c r="C21" s="20" t="s">
        <v>286</v>
      </c>
      <c r="D21" s="20"/>
      <c r="E21" s="20" t="s">
        <v>277</v>
      </c>
      <c r="F21" s="20" t="s">
        <v>278</v>
      </c>
    </row>
    <row r="22" customFormat="false" ht="14.25" hidden="false" customHeight="true" outlineLevel="0" collapsed="false">
      <c r="A22" s="21" t="n">
        <v>1</v>
      </c>
      <c r="B22" s="21"/>
      <c r="C22" s="181"/>
      <c r="D22" s="181"/>
      <c r="E22" s="9"/>
      <c r="F22" s="9" t="n">
        <f aca="false">E22*C22</f>
        <v>0</v>
      </c>
    </row>
    <row r="23" customFormat="false" ht="14.25" hidden="false" customHeight="true" outlineLevel="0" collapsed="false">
      <c r="E23" s="182" t="s">
        <v>284</v>
      </c>
      <c r="F23" s="16" t="n">
        <f aca="false">SUM(F22)</f>
        <v>0</v>
      </c>
    </row>
    <row r="24" customFormat="false" ht="14.25" hidden="false" customHeight="true" outlineLevel="0" collapsed="false"/>
    <row r="25" customFormat="false" ht="14.25" hidden="false" customHeight="true" outlineLevel="0" collapsed="false"/>
    <row r="26" customFormat="false" ht="14.25" hidden="false" customHeight="true" outlineLevel="0" collapsed="false">
      <c r="A26" s="180" t="s">
        <v>290</v>
      </c>
      <c r="B26" s="180"/>
      <c r="C26" s="180"/>
      <c r="D26" s="180"/>
      <c r="E26" s="180"/>
      <c r="F26" s="180"/>
    </row>
    <row r="27" customFormat="false" ht="14.25" hidden="false" customHeight="true" outlineLevel="0" collapsed="false">
      <c r="A27" s="20" t="s">
        <v>1</v>
      </c>
      <c r="B27" s="20" t="s">
        <v>241</v>
      </c>
      <c r="C27" s="20" t="s">
        <v>286</v>
      </c>
      <c r="D27" s="20"/>
      <c r="E27" s="20" t="s">
        <v>277</v>
      </c>
      <c r="F27" s="20" t="s">
        <v>278</v>
      </c>
    </row>
    <row r="28" customFormat="false" ht="14.25" hidden="false" customHeight="true" outlineLevel="0" collapsed="false">
      <c r="A28" s="21" t="n">
        <v>1</v>
      </c>
      <c r="B28" s="21" t="s">
        <v>291</v>
      </c>
      <c r="C28" s="181"/>
      <c r="D28" s="181"/>
      <c r="E28" s="9"/>
      <c r="F28" s="9" t="n">
        <v>2000</v>
      </c>
    </row>
    <row r="29" customFormat="false" ht="14.25" hidden="false" customHeight="true" outlineLevel="0" collapsed="false">
      <c r="E29" s="182" t="s">
        <v>284</v>
      </c>
      <c r="F29" s="16" t="n">
        <v>2000</v>
      </c>
    </row>
    <row r="30" customFormat="false" ht="14.25" hidden="false" customHeight="true" outlineLevel="0" collapsed="false"/>
    <row r="31" customFormat="false" ht="14.25" hidden="false" customHeight="true" outlineLevel="0" collapsed="false"/>
    <row r="32" customFormat="false" ht="14.25" hidden="false" customHeight="true" outlineLevel="0" collapsed="false"/>
    <row r="33" customFormat="false" ht="14.25" hidden="false" customHeight="true" outlineLevel="0" collapsed="false"/>
    <row r="34" customFormat="false" ht="14.25" hidden="false" customHeight="true" outlineLevel="0" collapsed="false"/>
    <row r="35" customFormat="false" ht="14.25" hidden="false" customHeight="true" outlineLevel="0" collapsed="false"/>
    <row r="36" customFormat="false" ht="14.25" hidden="false" customHeight="true" outlineLevel="0" collapsed="false"/>
    <row r="37" customFormat="false" ht="14.25" hidden="false" customHeight="true" outlineLevel="0" collapsed="false"/>
    <row r="38" customFormat="false" ht="14.25" hidden="false" customHeight="true" outlineLevel="0" collapsed="false"/>
    <row r="39" customFormat="false" ht="14.25" hidden="false" customHeight="true" outlineLevel="0" collapsed="false"/>
    <row r="40" customFormat="false" ht="14.25" hidden="false" customHeight="true" outlineLevel="0" collapsed="false"/>
    <row r="41" customFormat="false" ht="14.25" hidden="false" customHeight="true" outlineLevel="0" collapsed="false"/>
    <row r="42" customFormat="false" ht="14.25" hidden="false" customHeight="true" outlineLevel="0" collapsed="false"/>
    <row r="43" customFormat="false" ht="14.25" hidden="false" customHeight="true" outlineLevel="0" collapsed="false"/>
    <row r="44" customFormat="false" ht="14.25" hidden="false" customHeight="true" outlineLevel="0" collapsed="false"/>
    <row r="45" customFormat="false" ht="14.25" hidden="false" customHeight="true" outlineLevel="0" collapsed="false"/>
    <row r="46" customFormat="false" ht="14.25" hidden="false" customHeight="true" outlineLevel="0" collapsed="false"/>
    <row r="47" customFormat="false" ht="14.25" hidden="false" customHeight="true" outlineLevel="0" collapsed="false"/>
    <row r="48" customFormat="false" ht="14.25" hidden="false" customHeight="true" outlineLevel="0" collapsed="false"/>
    <row r="49" customFormat="false" ht="14.25" hidden="false" customHeight="true" outlineLevel="0" collapsed="false"/>
    <row r="50" customFormat="false" ht="14.25" hidden="false" customHeight="true" outlineLevel="0" collapsed="false"/>
    <row r="51" customFormat="false" ht="14.25" hidden="false" customHeight="true" outlineLevel="0" collapsed="false"/>
    <row r="52" customFormat="false" ht="14.25" hidden="false" customHeight="true" outlineLevel="0" collapsed="false"/>
    <row r="53" customFormat="false" ht="14.25" hidden="false" customHeight="true" outlineLevel="0" collapsed="false"/>
    <row r="54" customFormat="false" ht="14.25" hidden="false" customHeight="true" outlineLevel="0" collapsed="false"/>
    <row r="55" customFormat="false" ht="14.25" hidden="false" customHeight="true" outlineLevel="0" collapsed="false"/>
    <row r="56" customFormat="false" ht="14.25" hidden="false" customHeight="true" outlineLevel="0" collapsed="false"/>
    <row r="57" customFormat="false" ht="14.25" hidden="false" customHeight="true" outlineLevel="0" collapsed="false"/>
    <row r="58" customFormat="false" ht="14.25" hidden="false" customHeight="true" outlineLevel="0" collapsed="false"/>
    <row r="59" customFormat="false" ht="14.25" hidden="false" customHeight="true" outlineLevel="0" collapsed="false"/>
    <row r="60" customFormat="false" ht="14.25" hidden="false" customHeight="true" outlineLevel="0" collapsed="false"/>
    <row r="61" customFormat="false" ht="14.25" hidden="false" customHeight="true" outlineLevel="0" collapsed="false"/>
    <row r="62" customFormat="false" ht="14.25" hidden="false" customHeight="true" outlineLevel="0" collapsed="false"/>
    <row r="63" customFormat="false" ht="14.25" hidden="false" customHeight="true" outlineLevel="0" collapsed="false"/>
    <row r="64" customFormat="false" ht="14.25" hidden="false" customHeight="true" outlineLevel="0" collapsed="false"/>
    <row r="65" customFormat="false" ht="14.25" hidden="false" customHeight="true" outlineLevel="0" collapsed="false"/>
    <row r="66" customFormat="false" ht="14.25" hidden="false" customHeight="true" outlineLevel="0" collapsed="false"/>
    <row r="67" customFormat="false" ht="14.25" hidden="false" customHeight="true" outlineLevel="0" collapsed="false"/>
    <row r="68" customFormat="false" ht="14.25" hidden="false" customHeight="true" outlineLevel="0" collapsed="false"/>
    <row r="69" customFormat="false" ht="14.25" hidden="false" customHeight="true" outlineLevel="0" collapsed="false"/>
    <row r="70" customFormat="false" ht="14.25" hidden="false" customHeight="true" outlineLevel="0" collapsed="false"/>
    <row r="71" customFormat="false" ht="14.25" hidden="false" customHeight="true" outlineLevel="0" collapsed="false"/>
    <row r="72" customFormat="false" ht="14.25" hidden="false" customHeight="true" outlineLevel="0" collapsed="false"/>
    <row r="73" customFormat="false" ht="14.25" hidden="false" customHeight="true" outlineLevel="0" collapsed="false"/>
    <row r="74" customFormat="false" ht="14.25" hidden="false" customHeight="true" outlineLevel="0" collapsed="false"/>
    <row r="75" customFormat="false" ht="14.25" hidden="false" customHeight="true" outlineLevel="0" collapsed="false"/>
    <row r="76" customFormat="false" ht="14.25" hidden="false" customHeight="true" outlineLevel="0" collapsed="false"/>
    <row r="77" customFormat="false" ht="14.25" hidden="false" customHeight="true" outlineLevel="0" collapsed="false"/>
    <row r="78" customFormat="false" ht="14.25" hidden="false" customHeight="true" outlineLevel="0" collapsed="false"/>
    <row r="79" customFormat="false" ht="14.25" hidden="false" customHeight="true" outlineLevel="0" collapsed="false"/>
    <row r="80" customFormat="false" ht="14.25" hidden="false" customHeight="true" outlineLevel="0" collapsed="false"/>
    <row r="81" customFormat="false" ht="14.25" hidden="false" customHeight="true" outlineLevel="0" collapsed="false"/>
    <row r="82" customFormat="false" ht="14.25" hidden="false" customHeight="true" outlineLevel="0" collapsed="false"/>
    <row r="83" customFormat="false" ht="14.25" hidden="false" customHeight="true" outlineLevel="0" collapsed="false"/>
    <row r="84" customFormat="false" ht="14.25" hidden="false" customHeight="true" outlineLevel="0" collapsed="false"/>
    <row r="85" customFormat="false" ht="14.25" hidden="false" customHeight="true" outlineLevel="0" collapsed="false"/>
    <row r="86" customFormat="false" ht="14.25" hidden="false" customHeight="true" outlineLevel="0" collapsed="false"/>
    <row r="87" customFormat="false" ht="14.25" hidden="false" customHeight="true" outlineLevel="0" collapsed="false"/>
    <row r="88" customFormat="false" ht="14.25" hidden="false" customHeight="true" outlineLevel="0" collapsed="false"/>
    <row r="89" customFormat="false" ht="14.25" hidden="false" customHeight="true" outlineLevel="0" collapsed="false"/>
    <row r="90" customFormat="false" ht="14.25" hidden="false" customHeight="true" outlineLevel="0" collapsed="false"/>
    <row r="91" customFormat="false" ht="14.25" hidden="false" customHeight="true" outlineLevel="0" collapsed="false"/>
    <row r="92" customFormat="false" ht="14.25" hidden="false" customHeight="true" outlineLevel="0" collapsed="false"/>
    <row r="93" customFormat="false" ht="14.25" hidden="false" customHeight="true" outlineLevel="0" collapsed="false"/>
    <row r="94" customFormat="false" ht="14.25" hidden="false" customHeight="true" outlineLevel="0" collapsed="false"/>
    <row r="95" customFormat="false" ht="14.25" hidden="false" customHeight="true" outlineLevel="0" collapsed="false"/>
    <row r="96" customFormat="false" ht="14.25" hidden="false" customHeight="true" outlineLevel="0" collapsed="false"/>
    <row r="97" customFormat="false" ht="14.25" hidden="false" customHeight="true" outlineLevel="0" collapsed="false"/>
    <row r="98" customFormat="false" ht="14.25" hidden="false" customHeight="true" outlineLevel="0" collapsed="false"/>
    <row r="99" customFormat="false" ht="14.25" hidden="false" customHeight="true" outlineLevel="0" collapsed="false"/>
    <row r="100" customFormat="false" ht="14.25" hidden="false" customHeight="true" outlineLevel="0" collapsed="false"/>
    <row r="101" customFormat="false" ht="14.25" hidden="false" customHeight="true" outlineLevel="0" collapsed="false"/>
    <row r="102" customFormat="false" ht="14.25" hidden="false" customHeight="true" outlineLevel="0" collapsed="false"/>
    <row r="103" customFormat="false" ht="14.25" hidden="false" customHeight="true" outlineLevel="0" collapsed="false"/>
    <row r="104" customFormat="false" ht="14.25" hidden="false" customHeight="true" outlineLevel="0" collapsed="false"/>
    <row r="105" customFormat="false" ht="14.25" hidden="false" customHeight="true" outlineLevel="0" collapsed="false"/>
    <row r="106" customFormat="false" ht="14.25" hidden="false" customHeight="true" outlineLevel="0" collapsed="false"/>
    <row r="107" customFormat="false" ht="14.25" hidden="false" customHeight="true" outlineLevel="0" collapsed="false"/>
    <row r="108" customFormat="false" ht="14.25" hidden="false" customHeight="true" outlineLevel="0" collapsed="false"/>
    <row r="109" customFormat="false" ht="14.25" hidden="false" customHeight="true" outlineLevel="0" collapsed="false"/>
    <row r="110" customFormat="false" ht="14.25" hidden="false" customHeight="true" outlineLevel="0" collapsed="false"/>
    <row r="111" customFormat="false" ht="14.25" hidden="false" customHeight="true" outlineLevel="0" collapsed="false"/>
    <row r="112" customFormat="false" ht="14.25" hidden="false" customHeight="true" outlineLevel="0" collapsed="false"/>
    <row r="113" customFormat="false" ht="14.25" hidden="false" customHeight="true" outlineLevel="0" collapsed="false"/>
    <row r="114" customFormat="false" ht="14.25" hidden="false" customHeight="true" outlineLevel="0" collapsed="false"/>
    <row r="115" customFormat="false" ht="14.25" hidden="false" customHeight="true" outlineLevel="0" collapsed="false"/>
    <row r="116" customFormat="false" ht="14.25" hidden="false" customHeight="true" outlineLevel="0" collapsed="false"/>
    <row r="117" customFormat="false" ht="14.25" hidden="false" customHeight="true" outlineLevel="0" collapsed="false"/>
    <row r="118" customFormat="false" ht="14.25" hidden="false" customHeight="true" outlineLevel="0" collapsed="false"/>
    <row r="119" customFormat="false" ht="14.25" hidden="false" customHeight="true" outlineLevel="0" collapsed="false"/>
    <row r="120" customFormat="false" ht="14.25" hidden="false" customHeight="true" outlineLevel="0" collapsed="false"/>
    <row r="121" customFormat="false" ht="14.25" hidden="false" customHeight="true" outlineLevel="0" collapsed="false"/>
    <row r="122" customFormat="false" ht="14.25" hidden="false" customHeight="true" outlineLevel="0" collapsed="false"/>
    <row r="123" customFormat="false" ht="14.25" hidden="false" customHeight="true" outlineLevel="0" collapsed="false"/>
    <row r="124" customFormat="false" ht="14.25" hidden="false" customHeight="true" outlineLevel="0" collapsed="false"/>
    <row r="125" customFormat="false" ht="14.25" hidden="false" customHeight="true" outlineLevel="0" collapsed="false"/>
    <row r="126" customFormat="false" ht="14.25" hidden="false" customHeight="true" outlineLevel="0" collapsed="false"/>
    <row r="127" customFormat="false" ht="14.25" hidden="false" customHeight="true" outlineLevel="0" collapsed="false"/>
    <row r="128" customFormat="false" ht="14.25" hidden="false" customHeight="true" outlineLevel="0" collapsed="false"/>
    <row r="129" customFormat="false" ht="14.25" hidden="false" customHeight="true" outlineLevel="0" collapsed="false"/>
    <row r="130" customFormat="false" ht="14.25" hidden="false" customHeight="true" outlineLevel="0" collapsed="false"/>
    <row r="131" customFormat="false" ht="14.25" hidden="false" customHeight="true" outlineLevel="0" collapsed="false"/>
    <row r="132" customFormat="false" ht="14.25" hidden="false" customHeight="true" outlineLevel="0" collapsed="false"/>
    <row r="133" customFormat="false" ht="14.25" hidden="false" customHeight="true" outlineLevel="0" collapsed="false"/>
    <row r="134" customFormat="false" ht="14.25" hidden="false" customHeight="true" outlineLevel="0" collapsed="false"/>
    <row r="135" customFormat="false" ht="14.25" hidden="false" customHeight="true" outlineLevel="0" collapsed="false"/>
    <row r="136" customFormat="false" ht="14.25" hidden="false" customHeight="true" outlineLevel="0" collapsed="false"/>
    <row r="137" customFormat="false" ht="14.25" hidden="false" customHeight="true" outlineLevel="0" collapsed="false"/>
    <row r="138" customFormat="false" ht="14.25" hidden="false" customHeight="true" outlineLevel="0" collapsed="false"/>
    <row r="139" customFormat="false" ht="14.25" hidden="false" customHeight="true" outlineLevel="0" collapsed="false"/>
    <row r="140" customFormat="false" ht="14.25" hidden="false" customHeight="true" outlineLevel="0" collapsed="false"/>
    <row r="141" customFormat="false" ht="14.25" hidden="false" customHeight="true" outlineLevel="0" collapsed="false"/>
    <row r="142" customFormat="false" ht="14.25" hidden="false" customHeight="true" outlineLevel="0" collapsed="false"/>
    <row r="143" customFormat="false" ht="14.25" hidden="false" customHeight="true" outlineLevel="0" collapsed="false"/>
    <row r="144" customFormat="false" ht="14.25" hidden="false" customHeight="true" outlineLevel="0" collapsed="false"/>
    <row r="145" customFormat="false" ht="14.25" hidden="false" customHeight="true" outlineLevel="0" collapsed="false"/>
    <row r="146" customFormat="false" ht="14.25" hidden="false" customHeight="true" outlineLevel="0" collapsed="false"/>
    <row r="147" customFormat="false" ht="14.25" hidden="false" customHeight="true" outlineLevel="0" collapsed="false"/>
    <row r="148" customFormat="false" ht="14.25" hidden="false" customHeight="true" outlineLevel="0" collapsed="false"/>
    <row r="149" customFormat="false" ht="14.25" hidden="false" customHeight="true" outlineLevel="0" collapsed="false"/>
    <row r="150" customFormat="false" ht="14.25" hidden="false" customHeight="true" outlineLevel="0" collapsed="false"/>
    <row r="151" customFormat="false" ht="14.25" hidden="false" customHeight="true" outlineLevel="0" collapsed="false"/>
    <row r="152" customFormat="false" ht="14.25" hidden="false" customHeight="true" outlineLevel="0" collapsed="false"/>
    <row r="153" customFormat="false" ht="14.25" hidden="false" customHeight="true" outlineLevel="0" collapsed="false"/>
    <row r="154" customFormat="false" ht="14.25" hidden="false" customHeight="true" outlineLevel="0" collapsed="false"/>
    <row r="155" customFormat="false" ht="14.25" hidden="false" customHeight="true" outlineLevel="0" collapsed="false"/>
    <row r="156" customFormat="false" ht="14.25" hidden="false" customHeight="true" outlineLevel="0" collapsed="false"/>
    <row r="157" customFormat="false" ht="14.25" hidden="false" customHeight="true" outlineLevel="0" collapsed="false"/>
    <row r="158" customFormat="false" ht="14.25" hidden="false" customHeight="true" outlineLevel="0" collapsed="false"/>
    <row r="159" customFormat="false" ht="14.25" hidden="false" customHeight="true" outlineLevel="0" collapsed="false"/>
    <row r="160" customFormat="false" ht="14.25" hidden="false" customHeight="true" outlineLevel="0" collapsed="false"/>
    <row r="161" customFormat="false" ht="14.25" hidden="false" customHeight="true" outlineLevel="0" collapsed="false"/>
    <row r="162" customFormat="false" ht="14.25" hidden="false" customHeight="true" outlineLevel="0" collapsed="false"/>
    <row r="163" customFormat="false" ht="14.25" hidden="false" customHeight="true" outlineLevel="0" collapsed="false"/>
    <row r="164" customFormat="false" ht="14.25" hidden="false" customHeight="true" outlineLevel="0" collapsed="false"/>
    <row r="165" customFormat="false" ht="14.25" hidden="false" customHeight="true" outlineLevel="0" collapsed="false"/>
    <row r="166" customFormat="false" ht="14.25" hidden="false" customHeight="true" outlineLevel="0" collapsed="false"/>
    <row r="167" customFormat="false" ht="14.25" hidden="false" customHeight="true" outlineLevel="0" collapsed="false"/>
    <row r="168" customFormat="false" ht="14.25" hidden="false" customHeight="true" outlineLevel="0" collapsed="false"/>
    <row r="169" customFormat="false" ht="14.25" hidden="false" customHeight="true" outlineLevel="0" collapsed="false"/>
    <row r="170" customFormat="false" ht="14.25" hidden="false" customHeight="true" outlineLevel="0" collapsed="false"/>
    <row r="171" customFormat="false" ht="14.25" hidden="false" customHeight="true" outlineLevel="0" collapsed="false"/>
    <row r="172" customFormat="false" ht="14.25" hidden="false" customHeight="true" outlineLevel="0" collapsed="false"/>
    <row r="173" customFormat="false" ht="14.25" hidden="false" customHeight="true" outlineLevel="0" collapsed="false"/>
    <row r="174" customFormat="false" ht="14.25" hidden="false" customHeight="true" outlineLevel="0" collapsed="false"/>
    <row r="175" customFormat="false" ht="14.25" hidden="false" customHeight="true" outlineLevel="0" collapsed="false"/>
    <row r="176" customFormat="false" ht="14.25" hidden="false" customHeight="true" outlineLevel="0" collapsed="false"/>
    <row r="177" customFormat="false" ht="14.25" hidden="false" customHeight="true" outlineLevel="0" collapsed="false"/>
    <row r="178" customFormat="false" ht="14.25" hidden="false" customHeight="true" outlineLevel="0" collapsed="false"/>
    <row r="179" customFormat="false" ht="14.25" hidden="false" customHeight="true" outlineLevel="0" collapsed="false"/>
    <row r="180" customFormat="false" ht="14.25" hidden="false" customHeight="true" outlineLevel="0" collapsed="false"/>
    <row r="181" customFormat="false" ht="14.25" hidden="false" customHeight="true" outlineLevel="0" collapsed="false"/>
    <row r="182" customFormat="false" ht="14.25" hidden="false" customHeight="true" outlineLevel="0" collapsed="false"/>
    <row r="183" customFormat="false" ht="14.25" hidden="false" customHeight="true" outlineLevel="0" collapsed="false"/>
    <row r="184" customFormat="false" ht="14.25" hidden="false" customHeight="true" outlineLevel="0" collapsed="false"/>
    <row r="185" customFormat="false" ht="14.25" hidden="false" customHeight="true" outlineLevel="0" collapsed="false"/>
    <row r="186" customFormat="false" ht="14.25" hidden="false" customHeight="true" outlineLevel="0" collapsed="false"/>
    <row r="187" customFormat="false" ht="14.25" hidden="false" customHeight="true" outlineLevel="0" collapsed="false"/>
    <row r="188" customFormat="false" ht="14.25" hidden="false" customHeight="true" outlineLevel="0" collapsed="false"/>
    <row r="189" customFormat="false" ht="14.25" hidden="false" customHeight="true" outlineLevel="0" collapsed="false"/>
    <row r="190" customFormat="false" ht="14.25" hidden="false" customHeight="true" outlineLevel="0" collapsed="false"/>
    <row r="191" customFormat="false" ht="14.25" hidden="false" customHeight="true" outlineLevel="0" collapsed="false"/>
    <row r="192" customFormat="false" ht="14.25" hidden="false" customHeight="true" outlineLevel="0" collapsed="false"/>
    <row r="193" customFormat="false" ht="14.25" hidden="false" customHeight="true" outlineLevel="0" collapsed="false"/>
    <row r="194" customFormat="false" ht="14.25" hidden="false" customHeight="true" outlineLevel="0" collapsed="false"/>
    <row r="195" customFormat="false" ht="14.25" hidden="false" customHeight="true" outlineLevel="0" collapsed="false"/>
    <row r="196" customFormat="false" ht="14.25" hidden="false" customHeight="true" outlineLevel="0" collapsed="false"/>
    <row r="197" customFormat="false" ht="14.25" hidden="false" customHeight="true" outlineLevel="0" collapsed="false"/>
    <row r="198" customFormat="false" ht="14.25" hidden="false" customHeight="true" outlineLevel="0" collapsed="false"/>
    <row r="199" customFormat="false" ht="14.25" hidden="false" customHeight="true" outlineLevel="0" collapsed="false"/>
    <row r="200" customFormat="false" ht="14.25" hidden="false" customHeight="true" outlineLevel="0" collapsed="false"/>
    <row r="201" customFormat="false" ht="14.25" hidden="false" customHeight="true" outlineLevel="0" collapsed="false"/>
    <row r="202" customFormat="false" ht="14.25" hidden="false" customHeight="true" outlineLevel="0" collapsed="false"/>
    <row r="203" customFormat="false" ht="14.25" hidden="false" customHeight="true" outlineLevel="0" collapsed="false"/>
    <row r="204" customFormat="false" ht="14.25" hidden="false" customHeight="true" outlineLevel="0" collapsed="false"/>
    <row r="205" customFormat="false" ht="14.25" hidden="false" customHeight="true" outlineLevel="0" collapsed="false"/>
    <row r="206" customFormat="false" ht="14.25" hidden="false" customHeight="true" outlineLevel="0" collapsed="false"/>
    <row r="207" customFormat="false" ht="14.25" hidden="false" customHeight="true" outlineLevel="0" collapsed="false"/>
    <row r="208" customFormat="false" ht="14.25" hidden="false" customHeight="true" outlineLevel="0" collapsed="false"/>
    <row r="209" customFormat="false" ht="14.25" hidden="false" customHeight="true" outlineLevel="0" collapsed="false"/>
    <row r="210" customFormat="false" ht="14.25" hidden="false" customHeight="true" outlineLevel="0" collapsed="false"/>
    <row r="211" customFormat="false" ht="14.25" hidden="false" customHeight="true" outlineLevel="0" collapsed="false"/>
    <row r="212" customFormat="false" ht="14.25" hidden="false" customHeight="true" outlineLevel="0" collapsed="false"/>
    <row r="213" customFormat="false" ht="14.25" hidden="false" customHeight="true" outlineLevel="0" collapsed="false"/>
    <row r="214" customFormat="false" ht="14.25" hidden="false" customHeight="true" outlineLevel="0" collapsed="false"/>
    <row r="215" customFormat="false" ht="14.25" hidden="false" customHeight="true" outlineLevel="0" collapsed="false"/>
    <row r="216" customFormat="false" ht="14.25" hidden="false" customHeight="true" outlineLevel="0" collapsed="false"/>
    <row r="217" customFormat="false" ht="14.25" hidden="false" customHeight="true" outlineLevel="0" collapsed="false"/>
    <row r="218" customFormat="false" ht="14.25" hidden="false" customHeight="true" outlineLevel="0" collapsed="false"/>
    <row r="219" customFormat="false" ht="14.25" hidden="false" customHeight="true" outlineLevel="0" collapsed="false"/>
    <row r="220" customFormat="false" ht="14.25" hidden="false" customHeight="true" outlineLevel="0" collapsed="false"/>
    <row r="221" customFormat="false" ht="14.25" hidden="false" customHeight="true" outlineLevel="0" collapsed="false"/>
    <row r="222" customFormat="false" ht="14.25" hidden="false" customHeight="true" outlineLevel="0" collapsed="false"/>
    <row r="223" customFormat="false" ht="14.2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row r="1001" customFormat="false" ht="15.75" hidden="false" customHeight="true" outlineLevel="0" collapsed="false"/>
    <row r="1002" customFormat="false" ht="15.75" hidden="false" customHeight="true" outlineLevel="0" collapsed="false"/>
  </sheetData>
  <mergeCells count="4">
    <mergeCell ref="A2:G2"/>
    <mergeCell ref="A12:G12"/>
    <mergeCell ref="A20:F20"/>
    <mergeCell ref="A26:F26"/>
  </mergeCells>
  <printOptions headings="false" gridLines="false" gridLinesSet="true" horizontalCentered="false" verticalCentered="false"/>
  <pageMargins left="0.511805555555556" right="0.511805555555556" top="0.7875" bottom="0.7875" header="0.511811023622047" footer="0.511811023622047"/>
  <pageSetup paperSize="9" scale="99"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0000"/>
    <pageSetUpPr fitToPage="false"/>
  </sheetPr>
  <dimension ref="A1:AH4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2" activeCellId="0" sqref="I2"/>
    </sheetView>
  </sheetViews>
  <sheetFormatPr defaultColWidth="8.4921875" defaultRowHeight="14.25" customHeight="false" zeroHeight="false" outlineLevelRow="0" outlineLevelCol="0"/>
  <cols>
    <col collapsed="false" customWidth="true" hidden="false" outlineLevel="0" max="1" min="1" style="0" width="21.38"/>
    <col collapsed="false" customWidth="true" hidden="false" outlineLevel="0" max="2" min="2" style="183" width="13.88"/>
    <col collapsed="false" customWidth="true" hidden="false" outlineLevel="0" max="4" min="4" style="0" width="32.25"/>
    <col collapsed="false" customWidth="true" hidden="false" outlineLevel="0" max="5" min="5" style="0" width="13.38"/>
    <col collapsed="false" customWidth="true" hidden="false" outlineLevel="0" max="6" min="6" style="0" width="14.75"/>
    <col collapsed="false" customWidth="true" hidden="false" outlineLevel="0" max="7" min="7" style="0" width="11"/>
  </cols>
  <sheetData>
    <row r="1" customFormat="false" ht="14.25" hidden="false" customHeight="false" outlineLevel="0" collapsed="false">
      <c r="A1" s="184" t="s">
        <v>292</v>
      </c>
      <c r="B1" s="184"/>
      <c r="C1" s="184"/>
      <c r="D1" s="184"/>
      <c r="E1" s="184"/>
    </row>
    <row r="2" customFormat="false" ht="14.25" hidden="false" customHeight="true" outlineLevel="0" collapsed="false">
      <c r="A2" s="185" t="s">
        <v>293</v>
      </c>
      <c r="B2" s="185"/>
      <c r="C2" s="185"/>
      <c r="D2" s="185" t="s">
        <v>294</v>
      </c>
      <c r="E2" s="185"/>
      <c r="I2" s="186" t="s">
        <v>295</v>
      </c>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row>
    <row r="3" customFormat="false" ht="14.25" hidden="false" customHeight="false" outlineLevel="0" collapsed="false">
      <c r="A3" s="26" t="s">
        <v>296</v>
      </c>
      <c r="B3" s="187"/>
      <c r="C3" s="188" t="e">
        <f aca="false">B3/$B$14</f>
        <v>#DIV/0!</v>
      </c>
      <c r="D3" s="26" t="s">
        <v>297</v>
      </c>
      <c r="E3" s="187"/>
      <c r="I3" s="186"/>
      <c r="J3" s="186"/>
      <c r="K3" s="186"/>
      <c r="L3" s="186"/>
      <c r="M3" s="186"/>
      <c r="N3" s="186"/>
      <c r="O3" s="186"/>
      <c r="P3" s="186"/>
      <c r="Q3" s="186"/>
      <c r="R3" s="186"/>
      <c r="S3" s="186"/>
      <c r="T3" s="186"/>
      <c r="U3" s="186"/>
      <c r="V3" s="186"/>
      <c r="W3" s="186"/>
      <c r="X3" s="186"/>
      <c r="Y3" s="186"/>
      <c r="Z3" s="186"/>
      <c r="AA3" s="186"/>
      <c r="AB3" s="186"/>
      <c r="AC3" s="186"/>
      <c r="AD3" s="186"/>
      <c r="AE3" s="186"/>
      <c r="AF3" s="186"/>
      <c r="AG3" s="186"/>
      <c r="AH3" s="186"/>
    </row>
    <row r="4" customFormat="false" ht="14.25" hidden="false" customHeight="false" outlineLevel="0" collapsed="false">
      <c r="A4" s="26" t="s">
        <v>298</v>
      </c>
      <c r="B4" s="187"/>
      <c r="C4" s="13"/>
      <c r="D4" s="26" t="s">
        <v>299</v>
      </c>
      <c r="E4" s="187"/>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row>
    <row r="5" customFormat="false" ht="14.25" hidden="false" customHeight="false" outlineLevel="0" collapsed="false">
      <c r="A5" s="26" t="s">
        <v>300</v>
      </c>
      <c r="B5" s="187"/>
      <c r="C5" s="13"/>
      <c r="D5" s="26" t="s">
        <v>301</v>
      </c>
      <c r="E5" s="187"/>
      <c r="I5" s="186"/>
      <c r="J5" s="186"/>
      <c r="K5" s="186"/>
      <c r="L5" s="186"/>
      <c r="M5" s="186"/>
      <c r="N5" s="186"/>
      <c r="O5" s="186"/>
      <c r="P5" s="186"/>
      <c r="Q5" s="186"/>
      <c r="R5" s="186"/>
      <c r="S5" s="186"/>
      <c r="T5" s="186"/>
      <c r="U5" s="186"/>
      <c r="V5" s="186"/>
      <c r="W5" s="186"/>
      <c r="X5" s="186"/>
      <c r="Y5" s="186"/>
      <c r="Z5" s="186"/>
      <c r="AA5" s="186"/>
      <c r="AB5" s="186"/>
      <c r="AC5" s="186"/>
      <c r="AD5" s="186"/>
      <c r="AE5" s="186"/>
      <c r="AF5" s="186"/>
      <c r="AG5" s="186"/>
      <c r="AH5" s="186"/>
    </row>
    <row r="6" customFormat="false" ht="14.25" hidden="false" customHeight="false" outlineLevel="0" collapsed="false">
      <c r="A6" s="26" t="s">
        <v>302</v>
      </c>
      <c r="B6" s="187"/>
      <c r="C6" s="13"/>
      <c r="D6" s="26" t="s">
        <v>303</v>
      </c>
      <c r="E6" s="187"/>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6"/>
    </row>
    <row r="7" customFormat="false" ht="14.25" hidden="false" customHeight="false" outlineLevel="0" collapsed="false">
      <c r="A7" s="26" t="s">
        <v>304</v>
      </c>
      <c r="B7" s="187"/>
      <c r="C7" s="13"/>
      <c r="D7" s="26" t="s">
        <v>305</v>
      </c>
      <c r="E7" s="187"/>
      <c r="I7" s="186"/>
      <c r="J7" s="186"/>
      <c r="K7" s="186"/>
      <c r="L7" s="186"/>
      <c r="M7" s="186"/>
      <c r="N7" s="186"/>
      <c r="O7" s="186"/>
      <c r="P7" s="186"/>
      <c r="Q7" s="186"/>
      <c r="R7" s="186"/>
      <c r="S7" s="186"/>
      <c r="T7" s="186"/>
      <c r="U7" s="186"/>
      <c r="V7" s="186"/>
      <c r="W7" s="186"/>
      <c r="X7" s="186"/>
      <c r="Y7" s="186"/>
      <c r="Z7" s="186"/>
      <c r="AA7" s="186"/>
      <c r="AB7" s="186"/>
      <c r="AC7" s="186"/>
      <c r="AD7" s="186"/>
      <c r="AE7" s="186"/>
      <c r="AF7" s="186"/>
      <c r="AG7" s="186"/>
      <c r="AH7" s="186"/>
    </row>
    <row r="8" customFormat="false" ht="14.25" hidden="false" customHeight="false" outlineLevel="0" collapsed="false">
      <c r="A8" s="26" t="s">
        <v>306</v>
      </c>
      <c r="B8" s="187"/>
      <c r="C8" s="13"/>
      <c r="D8" s="26" t="s">
        <v>307</v>
      </c>
      <c r="E8" s="187"/>
      <c r="I8" s="186"/>
      <c r="J8" s="186"/>
      <c r="K8" s="186"/>
      <c r="L8" s="186"/>
      <c r="M8" s="186"/>
      <c r="N8" s="186"/>
      <c r="O8" s="186"/>
      <c r="P8" s="186"/>
      <c r="Q8" s="186"/>
      <c r="R8" s="186"/>
      <c r="S8" s="186"/>
      <c r="T8" s="186"/>
      <c r="U8" s="186"/>
      <c r="V8" s="186"/>
      <c r="W8" s="186"/>
      <c r="X8" s="186"/>
      <c r="Y8" s="186"/>
      <c r="Z8" s="186"/>
      <c r="AA8" s="186"/>
      <c r="AB8" s="186"/>
      <c r="AC8" s="186"/>
      <c r="AD8" s="186"/>
      <c r="AE8" s="186"/>
      <c r="AF8" s="186"/>
      <c r="AG8" s="186"/>
      <c r="AH8" s="186"/>
    </row>
    <row r="9" customFormat="false" ht="14.25" hidden="false" customHeight="false" outlineLevel="0" collapsed="false">
      <c r="A9" s="26" t="s">
        <v>308</v>
      </c>
      <c r="B9" s="187"/>
      <c r="C9" s="13"/>
      <c r="D9" s="26" t="s">
        <v>309</v>
      </c>
      <c r="E9" s="187"/>
      <c r="I9" s="186"/>
      <c r="J9" s="186"/>
      <c r="K9" s="186"/>
      <c r="L9" s="186"/>
      <c r="M9" s="186"/>
      <c r="N9" s="186"/>
      <c r="O9" s="186"/>
      <c r="P9" s="186"/>
      <c r="Q9" s="186"/>
      <c r="R9" s="186"/>
      <c r="S9" s="186"/>
      <c r="T9" s="186"/>
      <c r="U9" s="186"/>
      <c r="V9" s="186"/>
      <c r="W9" s="186"/>
      <c r="X9" s="186"/>
      <c r="Y9" s="186"/>
      <c r="Z9" s="186"/>
      <c r="AA9" s="186"/>
      <c r="AB9" s="186"/>
      <c r="AC9" s="186"/>
      <c r="AD9" s="186"/>
      <c r="AE9" s="186"/>
      <c r="AF9" s="186"/>
      <c r="AG9" s="186"/>
      <c r="AH9" s="186"/>
    </row>
    <row r="10" customFormat="false" ht="14.25" hidden="false" customHeight="false" outlineLevel="0" collapsed="false">
      <c r="A10" s="26" t="s">
        <v>310</v>
      </c>
      <c r="B10" s="187"/>
      <c r="C10" s="13"/>
      <c r="D10" s="26" t="s">
        <v>311</v>
      </c>
      <c r="E10" s="187"/>
      <c r="I10" s="186"/>
      <c r="J10" s="186"/>
      <c r="K10" s="186"/>
      <c r="L10" s="186"/>
      <c r="M10" s="186"/>
      <c r="N10" s="186"/>
      <c r="O10" s="186"/>
      <c r="P10" s="186"/>
      <c r="Q10" s="186"/>
      <c r="R10" s="186"/>
      <c r="S10" s="186"/>
      <c r="T10" s="186"/>
      <c r="U10" s="186"/>
      <c r="V10" s="186"/>
      <c r="W10" s="186"/>
      <c r="X10" s="186"/>
      <c r="Y10" s="186"/>
      <c r="Z10" s="186"/>
      <c r="AA10" s="186"/>
      <c r="AB10" s="186"/>
      <c r="AC10" s="186"/>
      <c r="AD10" s="186"/>
      <c r="AE10" s="186"/>
      <c r="AF10" s="186"/>
      <c r="AG10" s="186"/>
      <c r="AH10" s="186"/>
    </row>
    <row r="11" customFormat="false" ht="14.25" hidden="false" customHeight="false" outlineLevel="0" collapsed="false">
      <c r="A11" s="26" t="s">
        <v>312</v>
      </c>
      <c r="B11" s="187"/>
      <c r="C11" s="13"/>
      <c r="D11" s="26" t="s">
        <v>313</v>
      </c>
      <c r="E11" s="187"/>
      <c r="I11" s="186"/>
      <c r="J11" s="186"/>
      <c r="K11" s="186"/>
      <c r="L11" s="186"/>
      <c r="M11" s="186"/>
      <c r="N11" s="186"/>
      <c r="O11" s="186"/>
      <c r="P11" s="186"/>
      <c r="Q11" s="186"/>
      <c r="R11" s="186"/>
      <c r="S11" s="186"/>
      <c r="T11" s="186"/>
      <c r="U11" s="186"/>
      <c r="V11" s="186"/>
      <c r="W11" s="186"/>
      <c r="X11" s="186"/>
      <c r="Y11" s="186"/>
      <c r="Z11" s="186"/>
      <c r="AA11" s="186"/>
      <c r="AB11" s="186"/>
      <c r="AC11" s="186"/>
      <c r="AD11" s="186"/>
      <c r="AE11" s="186"/>
      <c r="AF11" s="186"/>
      <c r="AG11" s="186"/>
      <c r="AH11" s="186"/>
    </row>
    <row r="12" customFormat="false" ht="14.25" hidden="false" customHeight="false" outlineLevel="0" collapsed="false">
      <c r="A12" s="26" t="s">
        <v>314</v>
      </c>
      <c r="B12" s="187"/>
      <c r="C12" s="13"/>
      <c r="D12" s="26" t="s">
        <v>315</v>
      </c>
      <c r="E12" s="187"/>
      <c r="I12" s="186"/>
      <c r="J12" s="186"/>
      <c r="K12" s="186"/>
      <c r="L12" s="186"/>
      <c r="M12" s="186"/>
      <c r="N12" s="186"/>
      <c r="O12" s="186"/>
      <c r="P12" s="186"/>
      <c r="Q12" s="186"/>
      <c r="R12" s="186"/>
      <c r="S12" s="186"/>
      <c r="T12" s="186"/>
      <c r="U12" s="186"/>
      <c r="V12" s="186"/>
      <c r="W12" s="186"/>
      <c r="X12" s="186"/>
      <c r="Y12" s="186"/>
      <c r="Z12" s="186"/>
      <c r="AA12" s="186"/>
      <c r="AB12" s="186"/>
      <c r="AC12" s="186"/>
      <c r="AD12" s="186"/>
      <c r="AE12" s="186"/>
      <c r="AF12" s="186"/>
      <c r="AG12" s="186"/>
      <c r="AH12" s="186"/>
    </row>
    <row r="13" customFormat="false" ht="14.25" hidden="false" customHeight="false" outlineLevel="0" collapsed="false">
      <c r="A13" s="26" t="s">
        <v>316</v>
      </c>
      <c r="B13" s="187"/>
      <c r="C13" s="13"/>
      <c r="D13" s="26" t="s">
        <v>317</v>
      </c>
      <c r="E13" s="187"/>
      <c r="F13" s="189" t="s">
        <v>318</v>
      </c>
      <c r="G13" s="189"/>
      <c r="I13" s="186"/>
      <c r="J13" s="186"/>
      <c r="K13" s="186"/>
      <c r="L13" s="186"/>
      <c r="M13" s="186"/>
      <c r="N13" s="186"/>
      <c r="O13" s="186"/>
      <c r="P13" s="186"/>
      <c r="Q13" s="186"/>
      <c r="R13" s="186"/>
      <c r="S13" s="186"/>
      <c r="T13" s="186"/>
      <c r="U13" s="186"/>
      <c r="V13" s="186"/>
      <c r="W13" s="186"/>
      <c r="X13" s="186"/>
      <c r="Y13" s="186"/>
      <c r="Z13" s="186"/>
      <c r="AA13" s="186"/>
      <c r="AB13" s="186"/>
      <c r="AC13" s="186"/>
      <c r="AD13" s="186"/>
      <c r="AE13" s="186"/>
      <c r="AF13" s="186"/>
      <c r="AG13" s="186"/>
      <c r="AH13" s="186"/>
    </row>
    <row r="14" customFormat="false" ht="14.25" hidden="false" customHeight="false" outlineLevel="0" collapsed="false">
      <c r="A14" s="190" t="s">
        <v>161</v>
      </c>
      <c r="B14" s="187" t="n">
        <f aca="false">SUM(B3:B12)</f>
        <v>0</v>
      </c>
      <c r="C14" s="13"/>
      <c r="D14" s="191" t="s">
        <v>161</v>
      </c>
      <c r="E14" s="192" t="n">
        <f aca="false">SUM(E3:E13)</f>
        <v>0</v>
      </c>
      <c r="F14" s="193" t="e">
        <f aca="false">(E14*C3)/RESUMO!F26</f>
        <v>#DIV/0!</v>
      </c>
      <c r="G14" s="193"/>
      <c r="I14" s="186"/>
      <c r="J14" s="186"/>
      <c r="K14" s="186"/>
      <c r="L14" s="186"/>
      <c r="M14" s="186"/>
      <c r="N14" s="186"/>
      <c r="O14" s="186"/>
      <c r="P14" s="186"/>
      <c r="Q14" s="186"/>
      <c r="R14" s="186"/>
      <c r="S14" s="186"/>
      <c r="T14" s="186"/>
      <c r="U14" s="186"/>
      <c r="V14" s="186"/>
      <c r="W14" s="186"/>
      <c r="X14" s="186"/>
      <c r="Y14" s="186"/>
      <c r="Z14" s="186"/>
      <c r="AA14" s="186"/>
      <c r="AB14" s="186"/>
      <c r="AC14" s="186"/>
      <c r="AD14" s="186"/>
      <c r="AE14" s="186"/>
      <c r="AF14" s="186"/>
      <c r="AG14" s="186"/>
      <c r="AH14" s="186"/>
    </row>
    <row r="15" customFormat="false" ht="14.25" hidden="false" customHeight="false" outlineLevel="0" collapsed="false">
      <c r="I15" s="186"/>
      <c r="J15" s="186"/>
      <c r="K15" s="186"/>
      <c r="L15" s="186"/>
      <c r="M15" s="186"/>
      <c r="N15" s="186"/>
      <c r="O15" s="186"/>
      <c r="P15" s="186"/>
      <c r="Q15" s="186"/>
      <c r="R15" s="186"/>
      <c r="S15" s="186"/>
      <c r="T15" s="186"/>
      <c r="U15" s="186"/>
      <c r="V15" s="186"/>
      <c r="W15" s="186"/>
      <c r="X15" s="186"/>
      <c r="Y15" s="186"/>
      <c r="Z15" s="186"/>
      <c r="AA15" s="186"/>
      <c r="AB15" s="186"/>
      <c r="AC15" s="186"/>
      <c r="AD15" s="186"/>
      <c r="AE15" s="186"/>
      <c r="AF15" s="186"/>
      <c r="AG15" s="186"/>
      <c r="AH15" s="186"/>
    </row>
    <row r="16" customFormat="false" ht="14.25" hidden="false" customHeight="false" outlineLevel="0" collapsed="false">
      <c r="A16" s="194"/>
      <c r="B16" s="194"/>
      <c r="C16" s="194"/>
      <c r="D16" s="194"/>
      <c r="E16" s="194"/>
      <c r="I16" s="186"/>
      <c r="J16" s="186"/>
      <c r="K16" s="186"/>
      <c r="L16" s="186"/>
      <c r="M16" s="186"/>
      <c r="N16" s="186"/>
      <c r="O16" s="186"/>
      <c r="P16" s="186"/>
      <c r="Q16" s="186"/>
      <c r="R16" s="186"/>
      <c r="S16" s="186"/>
      <c r="T16" s="186"/>
      <c r="U16" s="186"/>
      <c r="V16" s="186"/>
      <c r="W16" s="186"/>
      <c r="X16" s="186"/>
      <c r="Y16" s="186"/>
      <c r="Z16" s="186"/>
      <c r="AA16" s="186"/>
      <c r="AB16" s="186"/>
      <c r="AC16" s="186"/>
      <c r="AD16" s="186"/>
      <c r="AE16" s="186"/>
      <c r="AF16" s="186"/>
      <c r="AG16" s="186"/>
      <c r="AH16" s="186"/>
    </row>
    <row r="17" customFormat="false" ht="14.25" hidden="false" customHeight="false" outlineLevel="0" collapsed="false">
      <c r="A17" s="185"/>
      <c r="B17" s="185"/>
      <c r="C17" s="185"/>
      <c r="D17" s="185"/>
      <c r="E17" s="185"/>
      <c r="I17" s="186"/>
      <c r="J17" s="186"/>
      <c r="K17" s="186"/>
      <c r="L17" s="186"/>
      <c r="M17" s="186"/>
      <c r="N17" s="186"/>
      <c r="O17" s="186"/>
      <c r="P17" s="186"/>
      <c r="Q17" s="186"/>
      <c r="R17" s="186"/>
      <c r="S17" s="186"/>
      <c r="T17" s="186"/>
      <c r="U17" s="186"/>
      <c r="V17" s="186"/>
      <c r="W17" s="186"/>
      <c r="X17" s="186"/>
      <c r="Y17" s="186"/>
      <c r="Z17" s="186"/>
      <c r="AA17" s="186"/>
      <c r="AB17" s="186"/>
      <c r="AC17" s="186"/>
      <c r="AD17" s="186"/>
      <c r="AE17" s="186"/>
      <c r="AF17" s="186"/>
      <c r="AG17" s="186"/>
      <c r="AH17" s="186"/>
    </row>
    <row r="18" customFormat="false" ht="14.25" hidden="false" customHeight="false" outlineLevel="0" collapsed="false">
      <c r="A18" s="26"/>
      <c r="B18" s="187"/>
      <c r="C18" s="188"/>
      <c r="D18" s="26"/>
      <c r="E18" s="187"/>
      <c r="I18" s="186"/>
      <c r="J18" s="186"/>
      <c r="K18" s="186"/>
      <c r="L18" s="186"/>
      <c r="M18" s="186"/>
      <c r="N18" s="186"/>
      <c r="O18" s="186"/>
      <c r="P18" s="186"/>
      <c r="Q18" s="186"/>
      <c r="R18" s="186"/>
      <c r="S18" s="186"/>
      <c r="T18" s="186"/>
      <c r="U18" s="186"/>
      <c r="V18" s="186"/>
      <c r="W18" s="186"/>
      <c r="X18" s="186"/>
      <c r="Y18" s="186"/>
      <c r="Z18" s="186"/>
      <c r="AA18" s="186"/>
      <c r="AB18" s="186"/>
      <c r="AC18" s="186"/>
      <c r="AD18" s="186"/>
      <c r="AE18" s="186"/>
      <c r="AF18" s="186"/>
      <c r="AG18" s="186"/>
      <c r="AH18" s="186"/>
    </row>
    <row r="19" customFormat="false" ht="14.25" hidden="false" customHeight="false" outlineLevel="0" collapsed="false">
      <c r="A19" s="26"/>
      <c r="B19" s="187"/>
      <c r="C19" s="188"/>
      <c r="D19" s="26"/>
      <c r="E19" s="187"/>
      <c r="I19" s="186"/>
      <c r="J19" s="186"/>
      <c r="K19" s="186"/>
      <c r="L19" s="186"/>
      <c r="M19" s="186"/>
      <c r="N19" s="186"/>
      <c r="O19" s="186"/>
      <c r="P19" s="186"/>
      <c r="Q19" s="186"/>
      <c r="R19" s="186"/>
      <c r="S19" s="186"/>
      <c r="T19" s="186"/>
      <c r="U19" s="186"/>
      <c r="V19" s="186"/>
      <c r="W19" s="186"/>
      <c r="X19" s="186"/>
      <c r="Y19" s="186"/>
      <c r="Z19" s="186"/>
      <c r="AA19" s="186"/>
      <c r="AB19" s="186"/>
      <c r="AC19" s="186"/>
      <c r="AD19" s="186"/>
      <c r="AE19" s="186"/>
      <c r="AF19" s="186"/>
      <c r="AG19" s="186"/>
      <c r="AH19" s="186"/>
    </row>
    <row r="20" customFormat="false" ht="14.25" hidden="false" customHeight="false" outlineLevel="0" collapsed="false">
      <c r="A20" s="26"/>
      <c r="B20" s="187"/>
      <c r="C20" s="188"/>
      <c r="D20" s="26"/>
      <c r="E20" s="187"/>
      <c r="I20" s="186"/>
      <c r="J20" s="186"/>
      <c r="K20" s="186"/>
      <c r="L20" s="186"/>
      <c r="M20" s="186"/>
      <c r="N20" s="186"/>
      <c r="O20" s="186"/>
      <c r="P20" s="186"/>
      <c r="Q20" s="186"/>
      <c r="R20" s="186"/>
      <c r="S20" s="186"/>
      <c r="T20" s="186"/>
      <c r="U20" s="186"/>
      <c r="V20" s="186"/>
      <c r="W20" s="186"/>
      <c r="X20" s="186"/>
      <c r="Y20" s="186"/>
      <c r="Z20" s="186"/>
      <c r="AA20" s="186"/>
      <c r="AB20" s="186"/>
      <c r="AC20" s="186"/>
      <c r="AD20" s="186"/>
      <c r="AE20" s="186"/>
      <c r="AF20" s="186"/>
      <c r="AG20" s="186"/>
      <c r="AH20" s="186"/>
    </row>
    <row r="21" customFormat="false" ht="14.25" hidden="false" customHeight="false" outlineLevel="0" collapsed="false">
      <c r="A21" s="26"/>
      <c r="B21" s="187"/>
      <c r="C21" s="188"/>
      <c r="D21" s="26"/>
      <c r="E21" s="187"/>
      <c r="I21" s="186"/>
      <c r="J21" s="186"/>
      <c r="K21" s="186"/>
      <c r="L21" s="186"/>
      <c r="M21" s="186"/>
      <c r="N21" s="186"/>
      <c r="O21" s="186"/>
      <c r="P21" s="186"/>
      <c r="Q21" s="186"/>
      <c r="R21" s="186"/>
      <c r="S21" s="186"/>
      <c r="T21" s="186"/>
      <c r="U21" s="186"/>
      <c r="V21" s="186"/>
      <c r="W21" s="186"/>
      <c r="X21" s="186"/>
      <c r="Y21" s="186"/>
      <c r="Z21" s="186"/>
      <c r="AA21" s="186"/>
      <c r="AB21" s="186"/>
      <c r="AC21" s="186"/>
      <c r="AD21" s="186"/>
      <c r="AE21" s="186"/>
      <c r="AF21" s="186"/>
      <c r="AG21" s="186"/>
      <c r="AH21" s="186"/>
    </row>
    <row r="22" customFormat="false" ht="14.25" hidden="false" customHeight="false" outlineLevel="0" collapsed="false">
      <c r="A22" s="26"/>
      <c r="B22" s="187"/>
      <c r="C22" s="188"/>
      <c r="D22" s="26"/>
      <c r="E22" s="187"/>
      <c r="I22" s="186"/>
      <c r="J22" s="186"/>
      <c r="K22" s="186"/>
      <c r="L22" s="186"/>
      <c r="M22" s="186"/>
      <c r="N22" s="186"/>
      <c r="O22" s="186"/>
      <c r="P22" s="186"/>
      <c r="Q22" s="186"/>
      <c r="R22" s="186"/>
      <c r="S22" s="186"/>
      <c r="T22" s="186"/>
      <c r="U22" s="186"/>
      <c r="V22" s="186"/>
      <c r="W22" s="186"/>
      <c r="X22" s="186"/>
      <c r="Y22" s="186"/>
      <c r="Z22" s="186"/>
      <c r="AA22" s="186"/>
      <c r="AB22" s="186"/>
      <c r="AC22" s="186"/>
      <c r="AD22" s="186"/>
      <c r="AE22" s="186"/>
      <c r="AF22" s="186"/>
      <c r="AG22" s="186"/>
      <c r="AH22" s="186"/>
    </row>
    <row r="23" customFormat="false" ht="14.25" hidden="false" customHeight="false" outlineLevel="0" collapsed="false">
      <c r="A23" s="26"/>
      <c r="B23" s="187"/>
      <c r="C23" s="188"/>
      <c r="D23" s="26"/>
      <c r="E23" s="187"/>
      <c r="I23" s="186"/>
      <c r="J23" s="186"/>
      <c r="K23" s="186"/>
      <c r="L23" s="186"/>
      <c r="M23" s="186"/>
      <c r="N23" s="186"/>
      <c r="O23" s="186"/>
      <c r="P23" s="186"/>
      <c r="Q23" s="186"/>
      <c r="R23" s="186"/>
      <c r="S23" s="186"/>
      <c r="T23" s="186"/>
      <c r="U23" s="186"/>
      <c r="V23" s="186"/>
      <c r="W23" s="186"/>
      <c r="X23" s="186"/>
      <c r="Y23" s="186"/>
      <c r="Z23" s="186"/>
      <c r="AA23" s="186"/>
      <c r="AB23" s="186"/>
      <c r="AC23" s="186"/>
      <c r="AD23" s="186"/>
      <c r="AE23" s="186"/>
      <c r="AF23" s="186"/>
      <c r="AG23" s="186"/>
      <c r="AH23" s="186"/>
    </row>
    <row r="24" customFormat="false" ht="14.25" hidden="false" customHeight="false" outlineLevel="0" collapsed="false">
      <c r="A24" s="26"/>
      <c r="B24" s="187"/>
      <c r="C24" s="188"/>
      <c r="D24" s="26"/>
      <c r="E24" s="187"/>
      <c r="I24" s="186"/>
      <c r="J24" s="186"/>
      <c r="K24" s="186"/>
      <c r="L24" s="186"/>
      <c r="M24" s="186"/>
      <c r="N24" s="186"/>
      <c r="O24" s="186"/>
      <c r="P24" s="186"/>
      <c r="Q24" s="186"/>
      <c r="R24" s="186"/>
      <c r="S24" s="186"/>
      <c r="T24" s="186"/>
      <c r="U24" s="186"/>
      <c r="V24" s="186"/>
      <c r="W24" s="186"/>
      <c r="X24" s="186"/>
      <c r="Y24" s="186"/>
      <c r="Z24" s="186"/>
      <c r="AA24" s="186"/>
      <c r="AB24" s="186"/>
      <c r="AC24" s="186"/>
      <c r="AD24" s="186"/>
      <c r="AE24" s="186"/>
      <c r="AF24" s="186"/>
      <c r="AG24" s="186"/>
      <c r="AH24" s="186"/>
    </row>
    <row r="25" customFormat="false" ht="14.25" hidden="false" customHeight="false" outlineLevel="0" collapsed="false">
      <c r="A25" s="26"/>
      <c r="B25" s="187"/>
      <c r="C25" s="188"/>
      <c r="D25" s="26"/>
      <c r="E25" s="187"/>
      <c r="I25" s="186"/>
      <c r="J25" s="186"/>
      <c r="K25" s="186"/>
      <c r="L25" s="186"/>
      <c r="M25" s="186"/>
      <c r="N25" s="186"/>
      <c r="O25" s="186"/>
      <c r="P25" s="186"/>
      <c r="Q25" s="186"/>
      <c r="R25" s="186"/>
      <c r="S25" s="186"/>
      <c r="T25" s="186"/>
      <c r="U25" s="186"/>
      <c r="V25" s="186"/>
      <c r="W25" s="186"/>
      <c r="X25" s="186"/>
      <c r="Y25" s="186"/>
      <c r="Z25" s="186"/>
      <c r="AA25" s="186"/>
      <c r="AB25" s="186"/>
      <c r="AC25" s="186"/>
      <c r="AD25" s="186"/>
      <c r="AE25" s="186"/>
      <c r="AF25" s="186"/>
      <c r="AG25" s="186"/>
      <c r="AH25" s="186"/>
    </row>
    <row r="26" customFormat="false" ht="14.25" hidden="false" customHeight="false" outlineLevel="0" collapsed="false">
      <c r="A26" s="26"/>
      <c r="B26" s="187"/>
      <c r="C26" s="188"/>
      <c r="D26" s="26"/>
      <c r="E26" s="187"/>
      <c r="I26" s="186"/>
      <c r="J26" s="186"/>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186"/>
    </row>
    <row r="27" customFormat="false" ht="14.25" hidden="false" customHeight="false" outlineLevel="0" collapsed="false">
      <c r="A27" s="26"/>
      <c r="B27" s="187"/>
      <c r="C27" s="188"/>
      <c r="D27" s="26"/>
      <c r="E27" s="187"/>
      <c r="I27" s="186"/>
      <c r="J27" s="186"/>
      <c r="K27" s="186"/>
      <c r="L27" s="186"/>
      <c r="M27" s="186"/>
      <c r="N27" s="186"/>
      <c r="O27" s="186"/>
      <c r="P27" s="186"/>
      <c r="Q27" s="186"/>
      <c r="R27" s="186"/>
      <c r="S27" s="186"/>
      <c r="T27" s="186"/>
      <c r="U27" s="186"/>
      <c r="V27" s="186"/>
      <c r="W27" s="186"/>
      <c r="X27" s="186"/>
      <c r="Y27" s="186"/>
      <c r="Z27" s="186"/>
      <c r="AA27" s="186"/>
      <c r="AB27" s="186"/>
      <c r="AC27" s="186"/>
      <c r="AD27" s="186"/>
      <c r="AE27" s="186"/>
      <c r="AF27" s="186"/>
      <c r="AG27" s="186"/>
      <c r="AH27" s="186"/>
    </row>
    <row r="28" customFormat="false" ht="14.25" hidden="false" customHeight="false" outlineLevel="0" collapsed="false">
      <c r="A28" s="26"/>
      <c r="B28" s="187"/>
      <c r="C28" s="188"/>
      <c r="D28" s="26"/>
      <c r="E28" s="187"/>
      <c r="F28" s="195"/>
      <c r="G28" s="195"/>
      <c r="I28" s="186"/>
      <c r="J28" s="186"/>
      <c r="K28" s="186"/>
      <c r="L28" s="186"/>
      <c r="M28" s="186"/>
      <c r="N28" s="186"/>
      <c r="O28" s="186"/>
      <c r="P28" s="186"/>
      <c r="Q28" s="186"/>
      <c r="R28" s="186"/>
      <c r="S28" s="186"/>
      <c r="T28" s="186"/>
      <c r="U28" s="186"/>
      <c r="V28" s="186"/>
      <c r="W28" s="186"/>
      <c r="X28" s="186"/>
      <c r="Y28" s="186"/>
      <c r="Z28" s="186"/>
      <c r="AA28" s="186"/>
      <c r="AB28" s="186"/>
      <c r="AC28" s="186"/>
      <c r="AD28" s="186"/>
      <c r="AE28" s="186"/>
      <c r="AF28" s="186"/>
      <c r="AG28" s="186"/>
      <c r="AH28" s="186"/>
    </row>
    <row r="29" customFormat="false" ht="14.25" hidden="false" customHeight="false" outlineLevel="0" collapsed="false">
      <c r="A29" s="190"/>
      <c r="B29" s="187"/>
      <c r="C29" s="13"/>
      <c r="D29" s="191"/>
      <c r="E29" s="192"/>
      <c r="F29" s="193"/>
      <c r="G29" s="193"/>
      <c r="I29" s="186"/>
      <c r="J29" s="186"/>
      <c r="K29" s="186"/>
      <c r="L29" s="186"/>
      <c r="M29" s="186"/>
      <c r="N29" s="186"/>
      <c r="O29" s="186"/>
      <c r="P29" s="186"/>
      <c r="Q29" s="186"/>
      <c r="R29" s="186"/>
      <c r="S29" s="186"/>
      <c r="T29" s="186"/>
      <c r="U29" s="186"/>
      <c r="V29" s="186"/>
      <c r="W29" s="186"/>
      <c r="X29" s="186"/>
      <c r="Y29" s="186"/>
      <c r="Z29" s="186"/>
      <c r="AA29" s="186"/>
      <c r="AB29" s="186"/>
      <c r="AC29" s="186"/>
      <c r="AD29" s="186"/>
      <c r="AE29" s="186"/>
      <c r="AF29" s="186"/>
      <c r="AG29" s="186"/>
      <c r="AH29" s="186"/>
    </row>
    <row r="30" customFormat="false" ht="14.25" hidden="false" customHeight="false" outlineLevel="0" collapsed="false">
      <c r="E30" s="196"/>
      <c r="F30" s="193"/>
      <c r="G30" s="193"/>
      <c r="I30" s="186"/>
      <c r="J30" s="186"/>
      <c r="K30" s="186"/>
      <c r="L30" s="186"/>
      <c r="M30" s="186"/>
      <c r="N30" s="186"/>
      <c r="O30" s="186"/>
      <c r="P30" s="186"/>
      <c r="Q30" s="186"/>
      <c r="R30" s="186"/>
      <c r="S30" s="186"/>
      <c r="T30" s="186"/>
      <c r="U30" s="186"/>
      <c r="V30" s="186"/>
      <c r="W30" s="186"/>
      <c r="X30" s="186"/>
      <c r="Y30" s="186"/>
      <c r="Z30" s="186"/>
      <c r="AA30" s="186"/>
      <c r="AB30" s="186"/>
      <c r="AC30" s="186"/>
      <c r="AD30" s="186"/>
      <c r="AE30" s="186"/>
      <c r="AF30" s="186"/>
      <c r="AG30" s="186"/>
      <c r="AH30" s="186"/>
    </row>
    <row r="31" customFormat="false" ht="14.25" hidden="false" customHeight="false" outlineLevel="0" collapsed="false">
      <c r="I31" s="186"/>
      <c r="J31" s="186"/>
      <c r="K31" s="186"/>
      <c r="L31" s="186"/>
      <c r="M31" s="186"/>
      <c r="N31" s="186"/>
      <c r="O31" s="186"/>
      <c r="P31" s="186"/>
      <c r="Q31" s="186"/>
      <c r="R31" s="186"/>
      <c r="S31" s="186"/>
      <c r="T31" s="186"/>
      <c r="U31" s="186"/>
      <c r="V31" s="186"/>
      <c r="W31" s="186"/>
      <c r="X31" s="186"/>
      <c r="Y31" s="186"/>
      <c r="Z31" s="186"/>
      <c r="AA31" s="186"/>
      <c r="AB31" s="186"/>
      <c r="AC31" s="186"/>
      <c r="AD31" s="186"/>
      <c r="AE31" s="186"/>
      <c r="AF31" s="186"/>
      <c r="AG31" s="186"/>
      <c r="AH31" s="186"/>
    </row>
    <row r="32" customFormat="false" ht="14.25" hidden="false" customHeight="false" outlineLevel="0" collapsed="false">
      <c r="I32" s="186"/>
      <c r="J32" s="186"/>
      <c r="K32" s="186"/>
      <c r="L32" s="186"/>
      <c r="M32" s="186"/>
      <c r="N32" s="186"/>
      <c r="O32" s="186"/>
      <c r="P32" s="186"/>
      <c r="Q32" s="186"/>
      <c r="R32" s="186"/>
      <c r="S32" s="186"/>
      <c r="T32" s="186"/>
      <c r="U32" s="186"/>
      <c r="V32" s="186"/>
      <c r="W32" s="186"/>
      <c r="X32" s="186"/>
      <c r="Y32" s="186"/>
      <c r="Z32" s="186"/>
      <c r="AA32" s="186"/>
      <c r="AB32" s="186"/>
      <c r="AC32" s="186"/>
      <c r="AD32" s="186"/>
      <c r="AE32" s="186"/>
      <c r="AF32" s="186"/>
      <c r="AG32" s="186"/>
      <c r="AH32" s="186"/>
    </row>
    <row r="33" customFormat="false" ht="14.25" hidden="false" customHeight="false" outlineLevel="0" collapsed="false">
      <c r="I33" s="186"/>
      <c r="J33" s="186"/>
      <c r="K33" s="186"/>
      <c r="L33" s="186"/>
      <c r="M33" s="186"/>
      <c r="N33" s="186"/>
      <c r="O33" s="186"/>
      <c r="P33" s="186"/>
      <c r="Q33" s="186"/>
      <c r="R33" s="186"/>
      <c r="S33" s="186"/>
      <c r="T33" s="186"/>
      <c r="U33" s="186"/>
      <c r="V33" s="186"/>
      <c r="W33" s="186"/>
      <c r="X33" s="186"/>
      <c r="Y33" s="186"/>
      <c r="Z33" s="186"/>
      <c r="AA33" s="186"/>
      <c r="AB33" s="186"/>
      <c r="AC33" s="186"/>
      <c r="AD33" s="186"/>
      <c r="AE33" s="186"/>
      <c r="AF33" s="186"/>
      <c r="AG33" s="186"/>
      <c r="AH33" s="186"/>
    </row>
    <row r="34" customFormat="false" ht="14.25" hidden="false" customHeight="false" outlineLevel="0" collapsed="false">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6"/>
      <c r="AG34" s="186"/>
      <c r="AH34" s="186"/>
    </row>
    <row r="35" customFormat="false" ht="14.25" hidden="false" customHeight="false" outlineLevel="0" collapsed="false">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6"/>
      <c r="AG35" s="186"/>
      <c r="AH35" s="186"/>
    </row>
    <row r="36" customFormat="false" ht="14.25" hidden="false" customHeight="false" outlineLevel="0" collapsed="false">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row>
    <row r="37" customFormat="false" ht="14.25" hidden="false" customHeight="false" outlineLevel="0" collapsed="false">
      <c r="I37" s="186"/>
      <c r="J37" s="186"/>
      <c r="K37" s="186"/>
      <c r="L37" s="186"/>
      <c r="M37" s="186"/>
      <c r="N37" s="186"/>
      <c r="O37" s="186"/>
      <c r="P37" s="186"/>
      <c r="Q37" s="186"/>
      <c r="R37" s="186"/>
      <c r="S37" s="186"/>
      <c r="T37" s="186"/>
      <c r="U37" s="186"/>
      <c r="V37" s="186"/>
      <c r="W37" s="186"/>
      <c r="X37" s="186"/>
      <c r="Y37" s="186"/>
      <c r="Z37" s="186"/>
      <c r="AA37" s="186"/>
      <c r="AB37" s="186"/>
      <c r="AC37" s="186"/>
      <c r="AD37" s="186"/>
      <c r="AE37" s="186"/>
      <c r="AF37" s="186"/>
      <c r="AG37" s="186"/>
      <c r="AH37" s="186"/>
    </row>
    <row r="38" customFormat="false" ht="14.25" hidden="false" customHeight="false" outlineLevel="0" collapsed="false">
      <c r="I38" s="186"/>
      <c r="J38" s="186"/>
      <c r="K38" s="186"/>
      <c r="L38" s="186"/>
      <c r="M38" s="186"/>
      <c r="N38" s="186"/>
      <c r="O38" s="186"/>
      <c r="P38" s="186"/>
      <c r="Q38" s="186"/>
      <c r="R38" s="186"/>
      <c r="S38" s="186"/>
      <c r="T38" s="186"/>
      <c r="U38" s="186"/>
      <c r="V38" s="186"/>
      <c r="W38" s="186"/>
      <c r="X38" s="186"/>
      <c r="Y38" s="186"/>
      <c r="Z38" s="186"/>
      <c r="AA38" s="186"/>
      <c r="AB38" s="186"/>
      <c r="AC38" s="186"/>
      <c r="AD38" s="186"/>
      <c r="AE38" s="186"/>
      <c r="AF38" s="186"/>
      <c r="AG38" s="186"/>
      <c r="AH38" s="186"/>
    </row>
    <row r="39" customFormat="false" ht="14.25" hidden="false" customHeight="false" outlineLevel="0" collapsed="false">
      <c r="I39" s="186"/>
      <c r="J39" s="186"/>
      <c r="K39" s="186"/>
      <c r="L39" s="186"/>
      <c r="M39" s="186"/>
      <c r="N39" s="186"/>
      <c r="O39" s="186"/>
      <c r="P39" s="186"/>
      <c r="Q39" s="186"/>
      <c r="R39" s="186"/>
      <c r="S39" s="186"/>
      <c r="T39" s="186"/>
      <c r="U39" s="186"/>
      <c r="V39" s="186"/>
      <c r="W39" s="186"/>
      <c r="X39" s="186"/>
      <c r="Y39" s="186"/>
      <c r="Z39" s="186"/>
      <c r="AA39" s="186"/>
      <c r="AB39" s="186"/>
      <c r="AC39" s="186"/>
      <c r="AD39" s="186"/>
      <c r="AE39" s="186"/>
      <c r="AF39" s="186"/>
      <c r="AG39" s="186"/>
      <c r="AH39" s="186"/>
    </row>
    <row r="40" customFormat="false" ht="14.25" hidden="false" customHeight="false" outlineLevel="0" collapsed="false">
      <c r="I40" s="186"/>
      <c r="J40" s="186"/>
      <c r="K40" s="186"/>
      <c r="L40" s="186"/>
      <c r="M40" s="186"/>
      <c r="N40" s="186"/>
      <c r="O40" s="186"/>
      <c r="P40" s="186"/>
      <c r="Q40" s="186"/>
      <c r="R40" s="186"/>
      <c r="S40" s="186"/>
      <c r="T40" s="186"/>
      <c r="U40" s="186"/>
      <c r="V40" s="186"/>
      <c r="W40" s="186"/>
      <c r="X40" s="186"/>
      <c r="Y40" s="186"/>
      <c r="Z40" s="186"/>
      <c r="AA40" s="186"/>
      <c r="AB40" s="186"/>
      <c r="AC40" s="186"/>
      <c r="AD40" s="186"/>
      <c r="AE40" s="186"/>
      <c r="AF40" s="186"/>
      <c r="AG40" s="186"/>
      <c r="AH40" s="186"/>
    </row>
    <row r="41" customFormat="false" ht="14.25" hidden="false" customHeight="false" outlineLevel="0" collapsed="false">
      <c r="I41" s="186"/>
      <c r="J41" s="186"/>
      <c r="K41" s="186"/>
      <c r="L41" s="186"/>
      <c r="M41" s="186"/>
      <c r="N41" s="186"/>
      <c r="O41" s="186"/>
      <c r="P41" s="186"/>
      <c r="Q41" s="186"/>
      <c r="R41" s="186"/>
      <c r="S41" s="186"/>
      <c r="T41" s="186"/>
      <c r="U41" s="186"/>
      <c r="V41" s="186"/>
      <c r="W41" s="186"/>
      <c r="X41" s="186"/>
      <c r="Y41" s="186"/>
      <c r="Z41" s="186"/>
      <c r="AA41" s="186"/>
      <c r="AB41" s="186"/>
      <c r="AC41" s="186"/>
      <c r="AD41" s="186"/>
      <c r="AE41" s="186"/>
      <c r="AF41" s="186"/>
      <c r="AG41" s="186"/>
      <c r="AH41" s="186"/>
    </row>
    <row r="42" customFormat="false" ht="14.25" hidden="false" customHeight="false" outlineLevel="0" collapsed="false">
      <c r="I42" s="186"/>
      <c r="J42" s="186"/>
      <c r="K42" s="186"/>
      <c r="L42" s="186"/>
      <c r="M42" s="186"/>
      <c r="N42" s="186"/>
      <c r="O42" s="186"/>
      <c r="P42" s="186"/>
      <c r="Q42" s="186"/>
      <c r="R42" s="186"/>
      <c r="S42" s="186"/>
      <c r="T42" s="186"/>
      <c r="U42" s="186"/>
      <c r="V42" s="186"/>
      <c r="W42" s="186"/>
      <c r="X42" s="186"/>
      <c r="Y42" s="186"/>
      <c r="Z42" s="186"/>
      <c r="AA42" s="186"/>
      <c r="AB42" s="186"/>
      <c r="AC42" s="186"/>
      <c r="AD42" s="186"/>
      <c r="AE42" s="186"/>
      <c r="AF42" s="186"/>
      <c r="AG42" s="186"/>
      <c r="AH42" s="186"/>
    </row>
    <row r="43" customFormat="false" ht="14.25" hidden="false" customHeight="false" outlineLevel="0" collapsed="false">
      <c r="I43" s="186"/>
      <c r="J43" s="186"/>
      <c r="K43" s="186"/>
      <c r="L43" s="186"/>
      <c r="M43" s="186"/>
      <c r="N43" s="186"/>
      <c r="O43" s="186"/>
      <c r="P43" s="186"/>
      <c r="Q43" s="186"/>
      <c r="R43" s="186"/>
      <c r="S43" s="186"/>
      <c r="T43" s="186"/>
      <c r="U43" s="186"/>
      <c r="V43" s="186"/>
      <c r="W43" s="186"/>
      <c r="X43" s="186"/>
      <c r="Y43" s="186"/>
      <c r="Z43" s="186"/>
      <c r="AA43" s="186"/>
      <c r="AB43" s="186"/>
      <c r="AC43" s="186"/>
      <c r="AD43" s="186"/>
      <c r="AE43" s="186"/>
      <c r="AF43" s="186"/>
      <c r="AG43" s="186"/>
      <c r="AH43" s="186"/>
    </row>
    <row r="44" customFormat="false" ht="14.25" hidden="false" customHeight="false" outlineLevel="0" collapsed="false">
      <c r="I44" s="186"/>
      <c r="J44" s="186"/>
      <c r="K44" s="186"/>
      <c r="L44" s="186"/>
      <c r="M44" s="186"/>
      <c r="N44" s="186"/>
      <c r="O44" s="186"/>
      <c r="P44" s="186"/>
      <c r="Q44" s="186"/>
      <c r="R44" s="186"/>
      <c r="S44" s="186"/>
      <c r="T44" s="186"/>
      <c r="U44" s="186"/>
      <c r="V44" s="186"/>
      <c r="W44" s="186"/>
      <c r="X44" s="186"/>
      <c r="Y44" s="186"/>
      <c r="Z44" s="186"/>
      <c r="AA44" s="186"/>
      <c r="AB44" s="186"/>
      <c r="AC44" s="186"/>
      <c r="AD44" s="186"/>
      <c r="AE44" s="186"/>
      <c r="AF44" s="186"/>
      <c r="AG44" s="186"/>
      <c r="AH44" s="186"/>
    </row>
    <row r="45" customFormat="false" ht="14.25" hidden="false" customHeight="false" outlineLevel="0" collapsed="false">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row>
  </sheetData>
  <mergeCells count="12">
    <mergeCell ref="A1:E1"/>
    <mergeCell ref="A2:B2"/>
    <mergeCell ref="D2:E2"/>
    <mergeCell ref="I2:AH45"/>
    <mergeCell ref="F13:G13"/>
    <mergeCell ref="F14:G14"/>
    <mergeCell ref="A16:E16"/>
    <mergeCell ref="A17:B17"/>
    <mergeCell ref="D17:E17"/>
    <mergeCell ref="F28:G28"/>
    <mergeCell ref="F29:G29"/>
    <mergeCell ref="F30:G3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0</TotalTime>
  <Application>LibreOffice/25.8.6.2$Windows_X86_64 LibreOffice_project/b4b39682cd9868fa725bc664aff94278d315bd04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2024-11-08T14:28:01Z</dcterms:created>
  <dc:creator>Cristiano Monteiro</dc:creator>
  <dc:description/>
  <dc:language>pt-BR</dc:language>
  <cp:lastModifiedBy>Chrystiane Lopes Sentano</cp:lastModifiedBy>
  <cp:lastPrinted>2025-02-04T11:42:23Z</cp:lastPrinted>
  <dcterms:modified xsi:type="dcterms:W3CDTF">2026-05-04T13:34:55Z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