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Caminho dos pomeranos\2026 - Estrada Caminho dos Pomeranos\LICITAÇÃO\Documentos doc\VR2\VR7\arquivos xls\"/>
    </mc:Choice>
  </mc:AlternateContent>
  <xr:revisionPtr revIDLastSave="0" documentId="13_ncr:1_{613014EB-0632-4E2B-9061-51DAEEB05E7A}" xr6:coauthVersionLast="47" xr6:coauthVersionMax="47" xr10:uidLastSave="{00000000-0000-0000-0000-000000000000}"/>
  <bookViews>
    <workbookView xWindow="-57720" yWindow="9540" windowWidth="29040" windowHeight="15720" xr2:uid="{00000000-000D-0000-FFFF-FFFF00000000}"/>
  </bookViews>
  <sheets>
    <sheet name="Orçamento Sinté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8" i="1"/>
  <c r="G9" i="1"/>
  <c r="G10" i="1"/>
  <c r="G7" i="1"/>
  <c r="I8" i="1"/>
  <c r="I9" i="1"/>
  <c r="I10" i="1"/>
  <c r="I11" i="1"/>
  <c r="I7" i="1"/>
  <c r="I5" i="1"/>
  <c r="J5" i="1"/>
  <c r="F11" i="1"/>
  <c r="F10" i="1"/>
  <c r="F9" i="1"/>
  <c r="F8" i="1"/>
  <c r="F7" i="1"/>
  <c r="I74" i="1"/>
  <c r="J74" i="1"/>
  <c r="I73" i="1"/>
  <c r="J73" i="1"/>
  <c r="I72" i="1"/>
  <c r="J72" i="1"/>
  <c r="I71" i="1"/>
  <c r="J71" i="1"/>
  <c r="I70" i="1"/>
  <c r="J70" i="1"/>
  <c r="I69" i="1"/>
  <c r="J69" i="1"/>
  <c r="I68" i="1"/>
  <c r="J68" i="1"/>
  <c r="I67" i="1"/>
  <c r="J67" i="1"/>
  <c r="I65" i="1"/>
  <c r="J65" i="1"/>
  <c r="I64" i="1"/>
  <c r="J64" i="1"/>
  <c r="I63" i="1"/>
  <c r="J63" i="1"/>
  <c r="I62" i="1"/>
  <c r="J62" i="1"/>
  <c r="I60" i="1"/>
  <c r="J60" i="1"/>
  <c r="I59" i="1"/>
  <c r="J59" i="1"/>
  <c r="I58" i="1"/>
  <c r="J58" i="1"/>
  <c r="I57" i="1"/>
  <c r="J57" i="1"/>
  <c r="I56" i="1"/>
  <c r="J56" i="1"/>
  <c r="I55" i="1"/>
  <c r="J55" i="1"/>
  <c r="I54" i="1"/>
  <c r="J54" i="1"/>
  <c r="I52" i="1"/>
  <c r="J52" i="1"/>
  <c r="I51" i="1"/>
  <c r="J51" i="1"/>
  <c r="I50" i="1"/>
  <c r="J50" i="1"/>
  <c r="I49" i="1"/>
  <c r="J49" i="1"/>
  <c r="I48" i="1"/>
  <c r="J48" i="1"/>
  <c r="I47" i="1"/>
  <c r="J47" i="1"/>
  <c r="I46" i="1"/>
  <c r="J46" i="1"/>
  <c r="I45" i="1"/>
  <c r="J45" i="1"/>
  <c r="I44" i="1"/>
  <c r="J44" i="1"/>
  <c r="I43" i="1"/>
  <c r="J43" i="1"/>
  <c r="I42" i="1"/>
  <c r="J42" i="1"/>
  <c r="I41" i="1"/>
  <c r="J41" i="1"/>
  <c r="I40" i="1"/>
  <c r="J40" i="1"/>
  <c r="I39" i="1"/>
  <c r="J39" i="1"/>
  <c r="I38" i="1"/>
  <c r="J38" i="1"/>
  <c r="I37" i="1"/>
  <c r="J37" i="1"/>
  <c r="I35" i="1"/>
  <c r="J35" i="1"/>
  <c r="I34" i="1"/>
  <c r="J34" i="1"/>
  <c r="I33" i="1"/>
  <c r="J33" i="1"/>
  <c r="I32" i="1"/>
  <c r="J32" i="1"/>
  <c r="I30" i="1"/>
  <c r="J30" i="1"/>
  <c r="I29" i="1"/>
  <c r="J29" i="1"/>
  <c r="I28" i="1"/>
  <c r="J28" i="1"/>
  <c r="I27" i="1"/>
  <c r="J27" i="1"/>
  <c r="I26" i="1"/>
  <c r="J26" i="1"/>
  <c r="I25" i="1"/>
  <c r="J25" i="1"/>
  <c r="I24" i="1"/>
  <c r="J24" i="1"/>
  <c r="I23" i="1"/>
  <c r="J23" i="1"/>
  <c r="I21" i="1"/>
  <c r="J21" i="1"/>
  <c r="I20" i="1"/>
  <c r="J20" i="1"/>
  <c r="I19" i="1"/>
  <c r="J19" i="1"/>
  <c r="I18" i="1"/>
  <c r="J18" i="1"/>
  <c r="I17" i="1"/>
  <c r="J17" i="1"/>
  <c r="I16" i="1"/>
  <c r="J16" i="1"/>
  <c r="I15" i="1"/>
  <c r="J15" i="1"/>
  <c r="I13" i="1"/>
  <c r="J13" i="1"/>
  <c r="I6" i="1"/>
  <c r="J6" i="1"/>
  <c r="I22" i="1"/>
  <c r="J22" i="1"/>
  <c r="I12" i="1"/>
  <c r="J12" i="1"/>
  <c r="I53" i="1"/>
  <c r="J53" i="1"/>
  <c r="I14" i="1"/>
  <c r="J14" i="1"/>
  <c r="I61" i="1"/>
  <c r="J61" i="1"/>
  <c r="I36" i="1"/>
  <c r="J36" i="1"/>
  <c r="I66" i="1"/>
  <c r="J66" i="1"/>
  <c r="I31" i="1"/>
  <c r="J31" i="1"/>
  <c r="K1" i="1"/>
  <c r="K5" i="1"/>
  <c r="K46" i="1"/>
  <c r="K27" i="1"/>
  <c r="K47" i="1"/>
  <c r="K56" i="1"/>
  <c r="K17" i="1"/>
  <c r="K11" i="1"/>
  <c r="K60" i="1"/>
  <c r="K8" i="1"/>
  <c r="K58" i="1"/>
  <c r="K40" i="1"/>
  <c r="K72" i="1"/>
  <c r="K6" i="1"/>
  <c r="K41" i="1"/>
  <c r="K48" i="1"/>
  <c r="K70" i="1"/>
  <c r="K30" i="1"/>
  <c r="K74" i="1"/>
  <c r="K55" i="1"/>
  <c r="K68" i="1"/>
  <c r="K62" i="1"/>
  <c r="K18" i="1"/>
  <c r="K73" i="1"/>
  <c r="K13" i="1"/>
  <c r="K10" i="1"/>
  <c r="K29" i="1"/>
  <c r="K52" i="1"/>
  <c r="K24" i="1"/>
  <c r="K54" i="1"/>
  <c r="K63" i="1"/>
  <c r="K33" i="1"/>
  <c r="K44" i="1"/>
  <c r="K67" i="1"/>
  <c r="K38" i="1"/>
  <c r="K57" i="1"/>
  <c r="K35" i="1"/>
  <c r="K39" i="1"/>
  <c r="K71" i="1"/>
  <c r="K45" i="1"/>
  <c r="K42" i="1"/>
  <c r="K21" i="1"/>
  <c r="K9" i="1"/>
  <c r="K49" i="1"/>
  <c r="K28" i="1"/>
  <c r="K20" i="1"/>
  <c r="K34" i="1"/>
  <c r="K59" i="1"/>
  <c r="K65" i="1"/>
  <c r="K64" i="1"/>
  <c r="K16" i="1"/>
  <c r="K51" i="1"/>
  <c r="K43" i="1"/>
  <c r="K19" i="1"/>
  <c r="K23" i="1"/>
  <c r="K26" i="1"/>
  <c r="K32" i="1"/>
  <c r="K37" i="1"/>
  <c r="K69" i="1"/>
  <c r="K50" i="1"/>
  <c r="K7" i="1"/>
  <c r="K15" i="1"/>
  <c r="K25" i="1"/>
  <c r="K36" i="1"/>
  <c r="K22" i="1"/>
  <c r="K66" i="1"/>
  <c r="K31" i="1"/>
  <c r="K12" i="1"/>
  <c r="K53" i="1"/>
  <c r="K14" i="1"/>
  <c r="K61" i="1"/>
</calcChain>
</file>

<file path=xl/sharedStrings.xml><?xml version="1.0" encoding="utf-8"?>
<sst xmlns="http://schemas.openxmlformats.org/spreadsheetml/2006/main" count="412" uniqueCount="209">
  <si>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</si>
  <si>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</si>
  <si>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</si>
  <si>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</si>
  <si>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</si>
  <si>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</si>
  <si>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</si>
  <si>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</si>
  <si>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</si>
  <si>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BDI Diferenciado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</si>
  <si>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</si>
  <si>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</si>
  <si>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</si>
  <si>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</si>
  <si>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</si>
  <si>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</si>
  <si>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</si>
  <si>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</si>
  <si>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5213570 </t>
  </si>
  <si>
    <t>SICRO3</t>
  </si>
  <si>
    <t>Placa em aço - película I + I - fornecimento e implantação</t>
  </si>
  <si>
    <t>m²</t>
  </si>
  <si>
    <t xml:space="preserve"> 1.2 </t>
  </si>
  <si>
    <t xml:space="preserve"> P9949 </t>
  </si>
  <si>
    <t>Topógrafo</t>
  </si>
  <si>
    <t xml:space="preserve"> 1.3 </t>
  </si>
  <si>
    <t xml:space="preserve"> P9950 </t>
  </si>
  <si>
    <t>Auxiliar de topografia</t>
  </si>
  <si>
    <t xml:space="preserve"> 1.4 </t>
  </si>
  <si>
    <t xml:space="preserve"> P9819 </t>
  </si>
  <si>
    <t>Engenheiro supervisor</t>
  </si>
  <si>
    <t xml:space="preserve"> 1.5 </t>
  </si>
  <si>
    <t xml:space="preserve"> P9811 </t>
  </si>
  <si>
    <t>Encarregado especializado</t>
  </si>
  <si>
    <t xml:space="preserve"> 1.6 </t>
  </si>
  <si>
    <t xml:space="preserve"> P9809 </t>
  </si>
  <si>
    <t>Encarregado administrativo</t>
  </si>
  <si>
    <t xml:space="preserve"> 1.7 </t>
  </si>
  <si>
    <t>MOBILIZAÇÃO &amp; DESMOBILIZAÇÃO</t>
  </si>
  <si>
    <t xml:space="preserve"> 1.7.1 </t>
  </si>
  <si>
    <t xml:space="preserve"> CPU-600 </t>
  </si>
  <si>
    <t>Próprio</t>
  </si>
  <si>
    <t>MOBILIZAÇÃO, DESMOBILIZAÇÃO, E CUSTOS DE TRANSPORTE DE EQUIPAMENTOS, MAQUINÁRIOS E INSUMOS</t>
  </si>
  <si>
    <t>UNIDADE</t>
  </si>
  <si>
    <t xml:space="preserve"> 2 </t>
  </si>
  <si>
    <t>TERRAPLANAGEM-MOVIMENTAÇÃO SOLO</t>
  </si>
  <si>
    <t xml:space="preserve"> 2.1 </t>
  </si>
  <si>
    <t xml:space="preserve"> 5502834 </t>
  </si>
  <si>
    <t>Escavação, carga e transporte de material de 1ª categoria na distância de 3.000 m - caminho de serviço em leito natural - com escavadeira e caminhão basculante de 14 m³</t>
  </si>
  <si>
    <t>m³</t>
  </si>
  <si>
    <t xml:space="preserve"> 2.2 </t>
  </si>
  <si>
    <t xml:space="preserve"> 5500991 </t>
  </si>
  <si>
    <t>Desmonte de blocos de rocha com martelete pneumático</t>
  </si>
  <si>
    <t xml:space="preserve"> 2.3 </t>
  </si>
  <si>
    <t xml:space="preserve"> 3606527 </t>
  </si>
  <si>
    <t>Escavação, carga e transporte de material pétreo para a subcarapaça - caminho de serviço em leito natural - DMT de 1.000 a 1.200 m - com caminhão basculante de 8 m³</t>
  </si>
  <si>
    <t xml:space="preserve"> 2.4 </t>
  </si>
  <si>
    <t xml:space="preserve"> 4011209 </t>
  </si>
  <si>
    <t>Regularização do subleito - 100% Proctor intermediário</t>
  </si>
  <si>
    <t xml:space="preserve"> 2.5 </t>
  </si>
  <si>
    <t xml:space="preserve"> 5515739 </t>
  </si>
  <si>
    <t>Desmonte de matacões ou bloco de rocha por meio de explosivos</t>
  </si>
  <si>
    <t xml:space="preserve"> 2.6 </t>
  </si>
  <si>
    <t xml:space="preserve"> 5503041 </t>
  </si>
  <si>
    <t>Compactação de aterros a 100% do Proctor intermediário</t>
  </si>
  <si>
    <t xml:space="preserve"> 2.7 </t>
  </si>
  <si>
    <t xml:space="preserve"> 4413986 </t>
  </si>
  <si>
    <t>Regularização de superfície com motoniveladora</t>
  </si>
  <si>
    <t xml:space="preserve"> 3 </t>
  </si>
  <si>
    <t>DISPOSITIVOS DE DRENAGEM PLUVIAL</t>
  </si>
  <si>
    <t xml:space="preserve"> 3.1 </t>
  </si>
  <si>
    <t xml:space="preserve"> 2003260 </t>
  </si>
  <si>
    <t>Sarjeta triangular de concreto - STC 100-20 moldada no local com extrusora e concreto usinado - escavação mecânica - areia extraída e brita produzida</t>
  </si>
  <si>
    <t>m</t>
  </si>
  <si>
    <t xml:space="preserve"> 3.2 </t>
  </si>
  <si>
    <t xml:space="preserve"> 2003871 </t>
  </si>
  <si>
    <t>Tubo de concreto PA3 comercial para drenagem - D = 0,50 m - fornecimento e instalação</t>
  </si>
  <si>
    <t xml:space="preserve"> 3.3 </t>
  </si>
  <si>
    <t xml:space="preserve"> 4805762 </t>
  </si>
  <si>
    <t>Escavação mecânica de vala em material de 2ª categoria</t>
  </si>
  <si>
    <t xml:space="preserve"> 3.4 </t>
  </si>
  <si>
    <t xml:space="preserve"> 4915734 </t>
  </si>
  <si>
    <t>Recomposição mecanizada de aterro com material de jazida</t>
  </si>
  <si>
    <t xml:space="preserve"> 3.5 </t>
  </si>
  <si>
    <t xml:space="preserve"> 2003630 </t>
  </si>
  <si>
    <t>Boca de lobo simples - grelha de concreto - BLSG 03 - areia e brita comerciais</t>
  </si>
  <si>
    <t>un</t>
  </si>
  <si>
    <t xml:space="preserve"> 3.6 </t>
  </si>
  <si>
    <t xml:space="preserve"> 0804231 </t>
  </si>
  <si>
    <t>Boca de BDTC D = 0,80 m - esconsidade 45° - areia e brita comerciais - alas retas</t>
  </si>
  <si>
    <t xml:space="preserve"> 3.7 </t>
  </si>
  <si>
    <t xml:space="preserve"> 2003403 </t>
  </si>
  <si>
    <t>Descida d'água de cortes em degraus - DCD 80-40 - areia e brita comerciais</t>
  </si>
  <si>
    <t xml:space="preserve"> 3.8 </t>
  </si>
  <si>
    <t xml:space="preserve"> 2003565 </t>
  </si>
  <si>
    <t>Dreno longitudinal profundo para corte em solo - DPS 05 - dreno cego - brita comercial</t>
  </si>
  <si>
    <t xml:space="preserve"> 4 </t>
  </si>
  <si>
    <t>PAVIMENTAÇÃO BASE &amp; SUB BASE</t>
  </si>
  <si>
    <t xml:space="preserve"> 4.1 </t>
  </si>
  <si>
    <t xml:space="preserve"> 4.2 </t>
  </si>
  <si>
    <t xml:space="preserve"> 5914389 </t>
  </si>
  <si>
    <t>Transporte com caminhão basculante de 10 m³ - rodovia pavimentada</t>
  </si>
  <si>
    <t>tkm</t>
  </si>
  <si>
    <t xml:space="preserve"> 4.3 </t>
  </si>
  <si>
    <t xml:space="preserve"> 4011279 </t>
  </si>
  <si>
    <t>Base ou sub-base de macadame seco com brita comercial - 100% Proctor modificado</t>
  </si>
  <si>
    <t xml:space="preserve"> 4.4 </t>
  </si>
  <si>
    <t xml:space="preserve"> 5 </t>
  </si>
  <si>
    <t>PAVIMENTAÇÃO CBUQ</t>
  </si>
  <si>
    <t xml:space="preserve"> 5.1 </t>
  </si>
  <si>
    <t xml:space="preserve"> 001 </t>
  </si>
  <si>
    <t>EMULSÃO ASFÁLTICA PARA SERVIÇO DE IMPRIMAÇÃO-ANP NOV/25</t>
  </si>
  <si>
    <t>KG</t>
  </si>
  <si>
    <t xml:space="preserve"> 5.2 </t>
  </si>
  <si>
    <t xml:space="preserve"> 4011352 </t>
  </si>
  <si>
    <t>Imprimação com emulsão asfáltica</t>
  </si>
  <si>
    <t xml:space="preserve"> 5.3 </t>
  </si>
  <si>
    <t xml:space="preserve"> 5914622 </t>
  </si>
  <si>
    <t>Transporte de material betuminoso com caminhão tanque distribuidor - rodovia pavimentada</t>
  </si>
  <si>
    <t xml:space="preserve"> 5.4 </t>
  </si>
  <si>
    <t xml:space="preserve"> 5.5 </t>
  </si>
  <si>
    <t xml:space="preserve"> 002 </t>
  </si>
  <si>
    <t>EMULSÕES ASFÁLTICAS RR-2C-ANP NOV/25</t>
  </si>
  <si>
    <t xml:space="preserve"> 5.6 </t>
  </si>
  <si>
    <t xml:space="preserve"> 4011353 </t>
  </si>
  <si>
    <t>Pintura de ligação</t>
  </si>
  <si>
    <t xml:space="preserve"> 5.7 </t>
  </si>
  <si>
    <t xml:space="preserve"> 5.8 </t>
  </si>
  <si>
    <t xml:space="preserve"> 5.9 </t>
  </si>
  <si>
    <t xml:space="preserve"> 003 </t>
  </si>
  <si>
    <t>CIMENTOS ASFÁLTICOS CAP-50-70 -ANP NOV/25</t>
  </si>
  <si>
    <t xml:space="preserve"> 5.10 </t>
  </si>
  <si>
    <t xml:space="preserve"> 5.11 </t>
  </si>
  <si>
    <t xml:space="preserve"> 4011459 </t>
  </si>
  <si>
    <t>Concreto asfáltico - faixa B-19 - areia e brita comerciais</t>
  </si>
  <si>
    <t>t</t>
  </si>
  <si>
    <t xml:space="preserve"> 5.12 </t>
  </si>
  <si>
    <t xml:space="preserve"> 5.13 </t>
  </si>
  <si>
    <t xml:space="preserve"> 004 </t>
  </si>
  <si>
    <t xml:space="preserve"> 5.14 </t>
  </si>
  <si>
    <t xml:space="preserve"> 5.15 </t>
  </si>
  <si>
    <t xml:space="preserve"> 4011463 </t>
  </si>
  <si>
    <t>Concreto asfáltico - faixa C-12,5 - areia e brita comerciais</t>
  </si>
  <si>
    <t xml:space="preserve"> 5.16 </t>
  </si>
  <si>
    <t xml:space="preserve"> 6 </t>
  </si>
  <si>
    <t>SINALIZAÇÃO VIÁRIA</t>
  </si>
  <si>
    <t xml:space="preserve"> 6.1 </t>
  </si>
  <si>
    <t xml:space="preserve"> 5214006 </t>
  </si>
  <si>
    <t>Pintura de faixa com termoplástico em alto relevo tipo IV por extrusão - relevo simples sem base</t>
  </si>
  <si>
    <t xml:space="preserve"> 6.2 </t>
  </si>
  <si>
    <t xml:space="preserve"> 5213440 </t>
  </si>
  <si>
    <t>Placa de regulamentação em aço D = 0,60 m - película retrorrefletiva tipo I + SI - fornecimento e implantação</t>
  </si>
  <si>
    <t xml:space="preserve"> 6.3 </t>
  </si>
  <si>
    <t xml:space="preserve"> 5213444 </t>
  </si>
  <si>
    <t>Placa de regulamentação em aço, R1 lado 0,248 m - película retrorrefletiva tipo I + SI - fornecimento e implantação</t>
  </si>
  <si>
    <t xml:space="preserve"> 6.4 </t>
  </si>
  <si>
    <t xml:space="preserve"> 5213863 </t>
  </si>
  <si>
    <t>Suporte metálico galvanizado para placa de advertência ou regulamentação - lado ou diâmetro de 0,60 m - fornecimento e implantação</t>
  </si>
  <si>
    <t xml:space="preserve"> 6.5 </t>
  </si>
  <si>
    <t xml:space="preserve"> 5213855 </t>
  </si>
  <si>
    <t>Suporte metálico galvanizado para placa de regulamentação - R1 - lado de 0,248 m - fornecimento e implantação</t>
  </si>
  <si>
    <t xml:space="preserve"> 6.6 </t>
  </si>
  <si>
    <t xml:space="preserve"> 5219607 </t>
  </si>
  <si>
    <t>Tacha refletiva em plástico injetado - bidirecional tipo II - fornecimento e colocação</t>
  </si>
  <si>
    <t xml:space="preserve"> 6.7 </t>
  </si>
  <si>
    <t xml:space="preserve"> 3713604 </t>
  </si>
  <si>
    <t>Defensa semimaleável simples - fornecimento e implantação</t>
  </si>
  <si>
    <t xml:space="preserve"> 7 </t>
  </si>
  <si>
    <t>CONTROLE TÉCNOLOGICO - MATERIAIS CBUQ</t>
  </si>
  <si>
    <t xml:space="preserve"> 7.1 </t>
  </si>
  <si>
    <t xml:space="preserve"> 74022/040 </t>
  </si>
  <si>
    <t>SINAPI</t>
  </si>
  <si>
    <t>ENSAIO MARSHALL - MISTURA BETUMINOSA A QUENTE</t>
  </si>
  <si>
    <t>UN</t>
  </si>
  <si>
    <t xml:space="preserve"> 7.2 </t>
  </si>
  <si>
    <t xml:space="preserve"> 74022/053 </t>
  </si>
  <si>
    <t>ENSAIO DE CONTROLE DO GRAU DE COMPACTACAO DA MISTURA ASFALTICA</t>
  </si>
  <si>
    <t xml:space="preserve"> 7.3 </t>
  </si>
  <si>
    <t xml:space="preserve"> 74022/035 </t>
  </si>
  <si>
    <t>ENSAIO DE PERCENTAGEM DE BETUME - MISTURAS BETUMINOSAS</t>
  </si>
  <si>
    <t xml:space="preserve"> 7.4 </t>
  </si>
  <si>
    <t xml:space="preserve"> 74022/014 </t>
  </si>
  <si>
    <t>ENSAIO DE MASSA ESPECIFICA - IN SITU - METODO FRASCO DE AREIA - SOLOS</t>
  </si>
  <si>
    <t xml:space="preserve"> 8 </t>
  </si>
  <si>
    <t>PASSAGEM FAUNA</t>
  </si>
  <si>
    <t xml:space="preserve"> 8.1 </t>
  </si>
  <si>
    <t xml:space="preserve"> 5909130 </t>
  </si>
  <si>
    <t>Carga e manobra de aduelas de concreto pré-moldadas em cavalo mecânico com semirreboque 20 t - carga com caminhão guindauto com capacidade de elevação de 11,9 t</t>
  </si>
  <si>
    <t xml:space="preserve"> 8.2 </t>
  </si>
  <si>
    <t xml:space="preserve"> 6817886 </t>
  </si>
  <si>
    <t>Corpo de BSCC - seção canal de 1,5 x 1,5 m - pré-moldado - areia extraída e brita produzida</t>
  </si>
  <si>
    <t xml:space="preserve"> 8.3 </t>
  </si>
  <si>
    <t xml:space="preserve"> 0804439 </t>
  </si>
  <si>
    <t>Boca de BDTC D = 1,50 m - esconsidade 45° - areia e brita comerciais - alas esconsas</t>
  </si>
  <si>
    <t xml:space="preserve"> 8.4 </t>
  </si>
  <si>
    <t xml:space="preserve"> 5914479 </t>
  </si>
  <si>
    <t>Transporte com caminhão carroceria de 15 t - rodovia pavimentada</t>
  </si>
  <si>
    <t xml:space="preserve"> 8.5 </t>
  </si>
  <si>
    <t xml:space="preserve"> 2003868 </t>
  </si>
  <si>
    <t>Lastro de pedra de mão ou rachão - espalhamento manual</t>
  </si>
  <si>
    <t xml:space="preserve"> 8.6 </t>
  </si>
  <si>
    <t xml:space="preserve"> 4011507 </t>
  </si>
  <si>
    <t>Pavimento de concreto com equipamento de pequeno porte - areia extraída e brita produzida</t>
  </si>
  <si>
    <t xml:space="preserve"> 8.7 </t>
  </si>
  <si>
    <t xml:space="preserve"> 8.8 </t>
  </si>
  <si>
    <t>Nova Petrópolis-RS, 08 de Janeiro 2026</t>
  </si>
  <si>
    <t>Base ou sub-base de brita graduada com brita comercial - 100% Proctor modificado</t>
  </si>
  <si>
    <t>h</t>
  </si>
  <si>
    <t>_______________________________________________________________
Eng.º Civil Fabricio Bischoff                                                                                                                                                                                                                                                                                                                                                         CREA-RS 131310-D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</si>
</sst>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top" wrapText="1"/>
    </xf>
    <xf numFmtId="4" fontId="7" fillId="8" borderId="7" xfId="0" applyNumberFormat="1" applyFont="1" applyFill="1" applyBorder="1" applyAlignment="1">
      <alignment horizontal="right" vertical="top" wrapText="1"/>
    </xf>
    <xf numFmtId="164" fontId="8" fillId="9" borderId="8" xfId="0" applyNumberFormat="1" applyFont="1" applyFill="1" applyBorder="1" applyAlignment="1">
      <alignment horizontal="right" vertical="top" wrapText="1"/>
    </xf>
    <xf numFmtId="0" fontId="9" fillId="10" borderId="9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center" vertical="top" wrapText="1"/>
    </xf>
    <xf numFmtId="4" fontId="12" fillId="13" borderId="12" xfId="0" applyNumberFormat="1" applyFont="1" applyFill="1" applyBorder="1" applyAlignment="1">
      <alignment horizontal="right" vertical="top" wrapText="1"/>
    </xf>
    <xf numFmtId="164" fontId="13" fillId="14" borderId="13" xfId="0" applyNumberFormat="1" applyFont="1" applyFill="1" applyBorder="1" applyAlignment="1">
      <alignment horizontal="right" vertical="top" wrapText="1"/>
    </xf>
    <xf numFmtId="0" fontId="14" fillId="15" borderId="14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center" vertical="top" wrapText="1"/>
    </xf>
    <xf numFmtId="4" fontId="17" fillId="18" borderId="17" xfId="0" applyNumberFormat="1" applyFont="1" applyFill="1" applyBorder="1" applyAlignment="1">
      <alignment horizontal="right" vertical="top" wrapText="1"/>
    </xf>
    <xf numFmtId="164" fontId="18" fillId="19" borderId="18" xfId="0" applyNumberFormat="1" applyFont="1" applyFill="1" applyBorder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4" fontId="20" fillId="21" borderId="0" xfId="0" applyNumberFormat="1" applyFont="1" applyFill="1" applyAlignment="1">
      <alignment horizontal="right" vertical="top" wrapText="1"/>
    </xf>
    <xf numFmtId="164" fontId="21" fillId="22" borderId="0" xfId="0" applyNumberFormat="1" applyFont="1" applyFill="1" applyAlignment="1">
      <alignment horizontal="right" vertical="top" wrapText="1"/>
    </xf>
    <xf numFmtId="4" fontId="6" fillId="7" borderId="6" xfId="0" applyNumberFormat="1" applyFont="1" applyFill="1" applyBorder="1" applyAlignment="1">
      <alignment horizontal="right" vertical="top" wrapText="1"/>
    </xf>
    <xf numFmtId="4" fontId="11" fillId="12" borderId="11" xfId="0" applyNumberFormat="1" applyFont="1" applyFill="1" applyBorder="1" applyAlignment="1">
      <alignment horizontal="right" vertical="top" wrapText="1"/>
    </xf>
    <xf numFmtId="4" fontId="16" fillId="17" borderId="16" xfId="0" applyNumberFormat="1" applyFont="1" applyFill="1" applyBorder="1" applyAlignment="1">
      <alignment horizontal="right" vertical="top" wrapText="1"/>
    </xf>
    <xf numFmtId="4" fontId="19" fillId="20" borderId="0" xfId="0" applyNumberFormat="1" applyFont="1" applyFill="1" applyAlignment="1">
      <alignment horizontal="left" vertical="top" wrapText="1"/>
    </xf>
    <xf numFmtId="4" fontId="3" fillId="4" borderId="3" xfId="0" applyNumberFormat="1" applyFont="1" applyFill="1" applyBorder="1" applyAlignment="1">
      <alignment horizontal="right" vertical="top" wrapText="1"/>
    </xf>
    <xf numFmtId="4" fontId="0" fillId="0" borderId="0" xfId="0" applyNumberFormat="1"/>
    <xf numFmtId="10" fontId="20" fillId="21" borderId="0" xfId="0" applyNumberFormat="1" applyFont="1" applyFill="1" applyAlignment="1">
      <alignment horizontal="right" vertical="top" wrapText="1"/>
    </xf>
    <xf numFmtId="0" fontId="9" fillId="16" borderId="15" xfId="0" applyFont="1" applyFill="1" applyBorder="1" applyAlignment="1">
      <alignment horizontal="center" vertical="top" wrapText="1"/>
    </xf>
    <xf numFmtId="0" fontId="19" fillId="20" borderId="0" xfId="0" applyFont="1" applyFill="1" applyAlignment="1">
      <alignment horizontal="left" vertical="top" wrapText="1"/>
    </xf>
    <xf numFmtId="0" fontId="0" fillId="0" borderId="19" xfId="0" applyBorder="1" applyAlignment="1">
      <alignment horizontal="center"/>
    </xf>
    <xf numFmtId="49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1"/>
  <sheetViews>
    <sheetView showGridLines="0" tabSelected="1" zoomScale="80" zoomScaleNormal="80" zoomScalePageLayoutView="70" workbookViewId="0">
      <selection activeCell="L84" sqref="L84"/>
    </sheetView>
  </sheetViews>
  <sheetFormatPr defaultRowHeight="14" x14ac:dyDescent="0.3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6" width="13" bestFit="1" customWidth="1"/>
    <col min="7" max="7" width="13" style="24" bestFit="1" customWidth="1"/>
    <col min="8" max="11" width="13" bestFit="1" customWidth="1"/>
  </cols>
  <sheetData>
    <row r="1" spans="1:11" ht="30" customHeight="1" x14ac:dyDescent="0.3">
      <c r="A1" s="16"/>
      <c r="B1" s="16"/>
      <c r="C1" s="16"/>
      <c r="D1" s="22"/>
      <c r="E1" s="16"/>
      <c r="F1" s="16"/>
      <c r="G1" s="22"/>
      <c r="H1" s="16"/>
      <c r="I1" s="27" t="s">
        <v>0</v>
      </c>
      <c r="J1" s="27"/>
      <c r="K1" s="17">
        <f>J5 + J14 + J22 + J31 + J36 + J53 + J61 + J66</f>
        <v>14499914.430000002</v>
      </c>
    </row>
    <row r="2" spans="1:11" ht="30" customHeight="1" x14ac:dyDescent="0.3">
      <c r="A2" s="16"/>
      <c r="B2" s="16"/>
      <c r="C2" s="16"/>
      <c r="D2" s="16"/>
      <c r="E2" s="16"/>
      <c r="F2" s="16"/>
      <c r="G2" s="22"/>
      <c r="H2" s="16"/>
      <c r="I2" s="16" t="s">
        <v>9</v>
      </c>
      <c r="J2" s="16"/>
      <c r="K2" s="25">
        <v>0.15</v>
      </c>
    </row>
    <row r="3" spans="1:11" ht="20.149999999999999" customHeight="1" x14ac:dyDescent="0.3">
      <c r="A3" s="16"/>
      <c r="B3" s="16"/>
      <c r="C3" s="16"/>
      <c r="D3" s="16"/>
      <c r="E3" s="16"/>
      <c r="F3" s="16"/>
      <c r="G3" s="22"/>
      <c r="H3" s="16"/>
      <c r="I3" s="27" t="s">
        <v>1</v>
      </c>
      <c r="J3" s="27"/>
      <c r="K3" s="18">
        <v>0.2097</v>
      </c>
    </row>
    <row r="4" spans="1:11" ht="30" customHeight="1" x14ac:dyDescent="0.3">
      <c r="A4" s="1" t="s">
        <v>2</v>
      </c>
      <c r="B4" s="3" t="s">
        <v>3</v>
      </c>
      <c r="C4" s="1" t="s">
        <v>4</v>
      </c>
      <c r="D4" s="1" t="s">
        <v>5</v>
      </c>
      <c r="E4" s="2" t="s">
        <v>6</v>
      </c>
      <c r="F4" s="3" t="s">
        <v>7</v>
      </c>
      <c r="G4" s="23" t="s">
        <v>8</v>
      </c>
      <c r="H4" s="3" t="s">
        <v>9</v>
      </c>
      <c r="I4" s="3" t="s">
        <v>10</v>
      </c>
      <c r="J4" s="3" t="s">
        <v>11</v>
      </c>
      <c r="K4" s="3" t="s">
        <v>12</v>
      </c>
    </row>
    <row r="5" spans="1:11" ht="24" customHeight="1" x14ac:dyDescent="0.3">
      <c r="A5" s="4" t="s">
        <v>13</v>
      </c>
      <c r="B5" s="4" t="s">
        <v>14</v>
      </c>
      <c r="C5" s="4"/>
      <c r="D5" s="4" t="s">
        <v>15</v>
      </c>
      <c r="E5" s="5"/>
      <c r="F5" s="19">
        <v>1</v>
      </c>
      <c r="G5" s="19" t="s">
        <v>16</v>
      </c>
      <c r="H5" s="7" t="s">
        <v>16</v>
      </c>
      <c r="I5" s="6">
        <f>J6 + J7 + J8 + J9 + J10 + J11 + J12</f>
        <v>498768.05000000005</v>
      </c>
      <c r="J5" s="6">
        <f t="shared" ref="J5:J36" si="0">TRUNC(F5 * I5,2)</f>
        <v>498768.05</v>
      </c>
      <c r="K5" s="7">
        <f>J5 / K1</f>
        <v>3.4397999547366977E-2</v>
      </c>
    </row>
    <row r="6" spans="1:11" ht="26.15" customHeight="1" x14ac:dyDescent="0.3">
      <c r="A6" s="8" t="s">
        <v>17</v>
      </c>
      <c r="B6" s="8" t="s">
        <v>18</v>
      </c>
      <c r="C6" s="8" t="s">
        <v>19</v>
      </c>
      <c r="D6" s="8" t="s">
        <v>20</v>
      </c>
      <c r="E6" s="9" t="s">
        <v>21</v>
      </c>
      <c r="F6" s="20">
        <v>2.5</v>
      </c>
      <c r="G6" s="10">
        <v>477.92</v>
      </c>
      <c r="H6" s="11" t="s">
        <v>16</v>
      </c>
      <c r="I6" s="10">
        <f>TRUNC(TRUNC(G6 * K3, 2) + G6, 2)</f>
        <v>578.13</v>
      </c>
      <c r="J6" s="10">
        <f t="shared" si="0"/>
        <v>1445.32</v>
      </c>
      <c r="K6" s="11">
        <f>J6 / K1</f>
        <v>9.9677829615991723E-5</v>
      </c>
    </row>
    <row r="7" spans="1:11" ht="24" customHeight="1" x14ac:dyDescent="0.3">
      <c r="A7" s="12" t="s">
        <v>22</v>
      </c>
      <c r="B7" s="12" t="s">
        <v>23</v>
      </c>
      <c r="C7" s="12" t="s">
        <v>19</v>
      </c>
      <c r="D7" s="12" t="s">
        <v>24</v>
      </c>
      <c r="E7" s="26" t="s">
        <v>207</v>
      </c>
      <c r="F7" s="21">
        <f>7*220</f>
        <v>1540</v>
      </c>
      <c r="G7" s="14">
        <f>ROUND(I7*(1-0.2097),2)</f>
        <v>31.53</v>
      </c>
      <c r="H7" s="15" t="s">
        <v>16</v>
      </c>
      <c r="I7" s="14">
        <f>ROUND(J7/F7,2)</f>
        <v>39.9</v>
      </c>
      <c r="J7" s="14">
        <v>61440.68</v>
      </c>
      <c r="K7" s="15">
        <f>J7 / K1</f>
        <v>4.2373132818550015E-3</v>
      </c>
    </row>
    <row r="8" spans="1:11" ht="24" customHeight="1" x14ac:dyDescent="0.3">
      <c r="A8" s="12" t="s">
        <v>25</v>
      </c>
      <c r="B8" s="12" t="s">
        <v>26</v>
      </c>
      <c r="C8" s="12" t="s">
        <v>19</v>
      </c>
      <c r="D8" s="12" t="s">
        <v>27</v>
      </c>
      <c r="E8" s="26" t="s">
        <v>207</v>
      </c>
      <c r="F8" s="21">
        <f t="shared" ref="F8:F11" si="1">7*220</f>
        <v>1540</v>
      </c>
      <c r="G8" s="14">
        <f t="shared" ref="G8:G11" si="2">ROUND(I8*(1-0.2097),2)</f>
        <v>22.59</v>
      </c>
      <c r="H8" s="15" t="s">
        <v>16</v>
      </c>
      <c r="I8" s="14">
        <f t="shared" ref="I8:I11" si="3">ROUND(J8/F8,2)</f>
        <v>28.58</v>
      </c>
      <c r="J8" s="14">
        <v>44008.93</v>
      </c>
      <c r="K8" s="15">
        <f>J8 / K1</f>
        <v>3.0351165320635616E-3</v>
      </c>
    </row>
    <row r="9" spans="1:11" ht="24" customHeight="1" x14ac:dyDescent="0.3">
      <c r="A9" s="12" t="s">
        <v>28</v>
      </c>
      <c r="B9" s="12" t="s">
        <v>29</v>
      </c>
      <c r="C9" s="12" t="s">
        <v>19</v>
      </c>
      <c r="D9" s="12" t="s">
        <v>30</v>
      </c>
      <c r="E9" s="26" t="s">
        <v>207</v>
      </c>
      <c r="F9" s="21">
        <f t="shared" si="1"/>
        <v>1540</v>
      </c>
      <c r="G9" s="14">
        <f t="shared" si="2"/>
        <v>125.49</v>
      </c>
      <c r="H9" s="15" t="s">
        <v>16</v>
      </c>
      <c r="I9" s="14">
        <f t="shared" si="3"/>
        <v>158.79</v>
      </c>
      <c r="J9" s="14">
        <v>244542.2</v>
      </c>
      <c r="K9" s="15">
        <f>J9 / K1</f>
        <v>1.6865078837572146E-2</v>
      </c>
    </row>
    <row r="10" spans="1:11" ht="24" customHeight="1" x14ac:dyDescent="0.3">
      <c r="A10" s="12" t="s">
        <v>31</v>
      </c>
      <c r="B10" s="12" t="s">
        <v>32</v>
      </c>
      <c r="C10" s="12" t="s">
        <v>19</v>
      </c>
      <c r="D10" s="12" t="s">
        <v>33</v>
      </c>
      <c r="E10" s="26" t="s">
        <v>207</v>
      </c>
      <c r="F10" s="21">
        <f t="shared" si="1"/>
        <v>1540</v>
      </c>
      <c r="G10" s="14">
        <f t="shared" si="2"/>
        <v>36.85</v>
      </c>
      <c r="H10" s="15" t="s">
        <v>16</v>
      </c>
      <c r="I10" s="14">
        <f t="shared" si="3"/>
        <v>46.63</v>
      </c>
      <c r="J10" s="14">
        <v>71811.81</v>
      </c>
      <c r="K10" s="15">
        <f>J10 / K1</f>
        <v>4.9525678476710841E-3</v>
      </c>
    </row>
    <row r="11" spans="1:11" ht="24" customHeight="1" x14ac:dyDescent="0.3">
      <c r="A11" s="12" t="s">
        <v>34</v>
      </c>
      <c r="B11" s="12" t="s">
        <v>35</v>
      </c>
      <c r="C11" s="12" t="s">
        <v>19</v>
      </c>
      <c r="D11" s="12" t="s">
        <v>36</v>
      </c>
      <c r="E11" s="26" t="s">
        <v>207</v>
      </c>
      <c r="F11" s="21">
        <f t="shared" si="1"/>
        <v>1540</v>
      </c>
      <c r="G11" s="14">
        <f t="shared" si="2"/>
        <v>36.69</v>
      </c>
      <c r="H11" s="15" t="s">
        <v>16</v>
      </c>
      <c r="I11" s="14">
        <f t="shared" si="3"/>
        <v>46.43</v>
      </c>
      <c r="J11" s="14">
        <v>71498.210000000006</v>
      </c>
      <c r="K11" s="15">
        <f>J11 / K1</f>
        <v>4.9309401338308448E-3</v>
      </c>
    </row>
    <row r="12" spans="1:11" ht="24" customHeight="1" x14ac:dyDescent="0.3">
      <c r="A12" s="4" t="s">
        <v>37</v>
      </c>
      <c r="B12" s="4" t="s">
        <v>14</v>
      </c>
      <c r="C12" s="4"/>
      <c r="D12" s="4" t="s">
        <v>38</v>
      </c>
      <c r="E12" s="5"/>
      <c r="F12" s="19">
        <v>1</v>
      </c>
      <c r="G12" s="19" t="s">
        <v>16</v>
      </c>
      <c r="H12" s="7" t="s">
        <v>16</v>
      </c>
      <c r="I12" s="6">
        <f>J13</f>
        <v>4020.9</v>
      </c>
      <c r="J12" s="6">
        <f t="shared" si="0"/>
        <v>4020.9</v>
      </c>
      <c r="K12" s="7">
        <f>J12 / K1</f>
        <v>2.7730508475835191E-4</v>
      </c>
    </row>
    <row r="13" spans="1:11" ht="26.15" customHeight="1" x14ac:dyDescent="0.3">
      <c r="A13" s="8" t="s">
        <v>39</v>
      </c>
      <c r="B13" s="8" t="s">
        <v>40</v>
      </c>
      <c r="C13" s="8" t="s">
        <v>41</v>
      </c>
      <c r="D13" s="8" t="s">
        <v>42</v>
      </c>
      <c r="E13" s="9" t="s">
        <v>43</v>
      </c>
      <c r="F13" s="20">
        <v>1</v>
      </c>
      <c r="G13" s="10">
        <v>3323.89</v>
      </c>
      <c r="H13" s="11" t="s">
        <v>16</v>
      </c>
      <c r="I13" s="10">
        <f>TRUNC(TRUNC(G13 * K3, 2) + G13, 2)</f>
        <v>4020.9</v>
      </c>
      <c r="J13" s="10">
        <f t="shared" si="0"/>
        <v>4020.9</v>
      </c>
      <c r="K13" s="11">
        <f>J13 / K1</f>
        <v>2.7730508475835191E-4</v>
      </c>
    </row>
    <row r="14" spans="1:11" ht="24" customHeight="1" x14ac:dyDescent="0.3">
      <c r="A14" s="4" t="s">
        <v>44</v>
      </c>
      <c r="B14" s="4" t="s">
        <v>14</v>
      </c>
      <c r="C14" s="4"/>
      <c r="D14" s="4" t="s">
        <v>45</v>
      </c>
      <c r="E14" s="5"/>
      <c r="F14" s="19">
        <v>1</v>
      </c>
      <c r="G14" s="19" t="s">
        <v>16</v>
      </c>
      <c r="H14" s="7" t="s">
        <v>16</v>
      </c>
      <c r="I14" s="6">
        <f>J15 + J16 + J17 + J18 + J19 + J20 + J21</f>
        <v>1108831.1799999997</v>
      </c>
      <c r="J14" s="6">
        <f t="shared" si="0"/>
        <v>1108831.18</v>
      </c>
      <c r="K14" s="7">
        <f>J14 / K1</f>
        <v>7.6471567149793154E-2</v>
      </c>
    </row>
    <row r="15" spans="1:11" ht="52.15" customHeight="1" x14ac:dyDescent="0.3">
      <c r="A15" s="8" t="s">
        <v>46</v>
      </c>
      <c r="B15" s="8" t="s">
        <v>47</v>
      </c>
      <c r="C15" s="8" t="s">
        <v>19</v>
      </c>
      <c r="D15" s="8" t="s">
        <v>48</v>
      </c>
      <c r="E15" s="9" t="s">
        <v>49</v>
      </c>
      <c r="F15" s="20">
        <v>17977.939999999999</v>
      </c>
      <c r="G15" s="10">
        <v>12.77</v>
      </c>
      <c r="H15" s="11" t="s">
        <v>16</v>
      </c>
      <c r="I15" s="10">
        <f>TRUNC(TRUNC(G15 * K3, 2) + G15, 2)</f>
        <v>15.44</v>
      </c>
      <c r="J15" s="10">
        <f t="shared" si="0"/>
        <v>277579.39</v>
      </c>
      <c r="K15" s="11">
        <f>J15 / K1</f>
        <v>1.9143519180064569E-2</v>
      </c>
    </row>
    <row r="16" spans="1:11" ht="26.15" customHeight="1" x14ac:dyDescent="0.3">
      <c r="A16" s="8" t="s">
        <v>50</v>
      </c>
      <c r="B16" s="8" t="s">
        <v>51</v>
      </c>
      <c r="C16" s="8" t="s">
        <v>19</v>
      </c>
      <c r="D16" s="8" t="s">
        <v>52</v>
      </c>
      <c r="E16" s="9" t="s">
        <v>49</v>
      </c>
      <c r="F16" s="20">
        <v>2054.62</v>
      </c>
      <c r="G16" s="10">
        <v>173.11</v>
      </c>
      <c r="H16" s="11" t="s">
        <v>16</v>
      </c>
      <c r="I16" s="10">
        <f>TRUNC(TRUNC(G16 * K3, 2) + G16, 2)</f>
        <v>209.41</v>
      </c>
      <c r="J16" s="10">
        <f t="shared" si="0"/>
        <v>430257.97</v>
      </c>
      <c r="K16" s="11">
        <f>J16 / K1</f>
        <v>2.9673138560721832E-2</v>
      </c>
    </row>
    <row r="17" spans="1:11" ht="52.15" customHeight="1" x14ac:dyDescent="0.3">
      <c r="A17" s="8" t="s">
        <v>53</v>
      </c>
      <c r="B17" s="8" t="s">
        <v>54</v>
      </c>
      <c r="C17" s="8" t="s">
        <v>19</v>
      </c>
      <c r="D17" s="8" t="s">
        <v>55</v>
      </c>
      <c r="E17" s="9" t="s">
        <v>49</v>
      </c>
      <c r="F17" s="20">
        <v>2054.62</v>
      </c>
      <c r="G17" s="10">
        <v>55.57</v>
      </c>
      <c r="H17" s="11" t="s">
        <v>16</v>
      </c>
      <c r="I17" s="10">
        <f>TRUNC(TRUNC(G17 * K3, 2) + G17, 2)</f>
        <v>67.22</v>
      </c>
      <c r="J17" s="10">
        <f t="shared" si="0"/>
        <v>138111.54999999999</v>
      </c>
      <c r="K17" s="11">
        <f>J17 / K1</f>
        <v>9.5249906933416277E-3</v>
      </c>
    </row>
    <row r="18" spans="1:11" ht="26.15" customHeight="1" x14ac:dyDescent="0.3">
      <c r="A18" s="8" t="s">
        <v>56</v>
      </c>
      <c r="B18" s="8" t="s">
        <v>57</v>
      </c>
      <c r="C18" s="8" t="s">
        <v>19</v>
      </c>
      <c r="D18" s="8" t="s">
        <v>58</v>
      </c>
      <c r="E18" s="9" t="s">
        <v>21</v>
      </c>
      <c r="F18" s="20">
        <v>11711.35</v>
      </c>
      <c r="G18" s="10">
        <v>1.83</v>
      </c>
      <c r="H18" s="11" t="s">
        <v>16</v>
      </c>
      <c r="I18" s="10">
        <f>TRUNC(TRUNC(G18 * K3, 2) + G18, 2)</f>
        <v>2.21</v>
      </c>
      <c r="J18" s="10">
        <f t="shared" si="0"/>
        <v>25882.080000000002</v>
      </c>
      <c r="K18" s="11">
        <f>J18 / K1</f>
        <v>1.7849815683360552E-3</v>
      </c>
    </row>
    <row r="19" spans="1:11" ht="26.15" customHeight="1" x14ac:dyDescent="0.3">
      <c r="A19" s="8" t="s">
        <v>59</v>
      </c>
      <c r="B19" s="8" t="s">
        <v>60</v>
      </c>
      <c r="C19" s="8" t="s">
        <v>19</v>
      </c>
      <c r="D19" s="8" t="s">
        <v>61</v>
      </c>
      <c r="E19" s="9" t="s">
        <v>49</v>
      </c>
      <c r="F19" s="20">
        <v>2568.27</v>
      </c>
      <c r="G19" s="10">
        <v>48.28</v>
      </c>
      <c r="H19" s="11" t="s">
        <v>16</v>
      </c>
      <c r="I19" s="10">
        <f>TRUNC(TRUNC(G19 * K3, 2) + G19, 2)</f>
        <v>58.4</v>
      </c>
      <c r="J19" s="10">
        <f t="shared" si="0"/>
        <v>149986.96</v>
      </c>
      <c r="K19" s="11">
        <f>J19 / K1</f>
        <v>1.0343989319666624E-2</v>
      </c>
    </row>
    <row r="20" spans="1:11" ht="26.15" customHeight="1" x14ac:dyDescent="0.3">
      <c r="A20" s="8" t="s">
        <v>62</v>
      </c>
      <c r="B20" s="8" t="s">
        <v>63</v>
      </c>
      <c r="C20" s="8" t="s">
        <v>19</v>
      </c>
      <c r="D20" s="8" t="s">
        <v>64</v>
      </c>
      <c r="E20" s="9" t="s">
        <v>49</v>
      </c>
      <c r="F20" s="20">
        <v>10273.11</v>
      </c>
      <c r="G20" s="10">
        <v>6.63</v>
      </c>
      <c r="H20" s="11" t="s">
        <v>16</v>
      </c>
      <c r="I20" s="10">
        <f>TRUNC(TRUNC(G20 * K3, 2) + G20, 2)</f>
        <v>8.02</v>
      </c>
      <c r="J20" s="10">
        <f t="shared" si="0"/>
        <v>82390.34</v>
      </c>
      <c r="K20" s="11">
        <f>J20 / K1</f>
        <v>5.6821259461736001E-3</v>
      </c>
    </row>
    <row r="21" spans="1:11" ht="24" customHeight="1" x14ac:dyDescent="0.3">
      <c r="A21" s="8" t="s">
        <v>65</v>
      </c>
      <c r="B21" s="8" t="s">
        <v>66</v>
      </c>
      <c r="C21" s="8" t="s">
        <v>19</v>
      </c>
      <c r="D21" s="8" t="s">
        <v>67</v>
      </c>
      <c r="E21" s="9" t="s">
        <v>21</v>
      </c>
      <c r="F21" s="20">
        <v>51365.54</v>
      </c>
      <c r="G21" s="10">
        <v>0.08</v>
      </c>
      <c r="H21" s="11" t="s">
        <v>16</v>
      </c>
      <c r="I21" s="10">
        <f>TRUNC(TRUNC(G21 * K3, 2) + G21, 2)</f>
        <v>0.09</v>
      </c>
      <c r="J21" s="10">
        <f t="shared" si="0"/>
        <v>4622.8900000000003</v>
      </c>
      <c r="K21" s="11">
        <f>J21 / K1</f>
        <v>3.1882188148885511E-4</v>
      </c>
    </row>
    <row r="22" spans="1:11" ht="24" customHeight="1" x14ac:dyDescent="0.3">
      <c r="A22" s="4" t="s">
        <v>68</v>
      </c>
      <c r="B22" s="4" t="s">
        <v>14</v>
      </c>
      <c r="C22" s="4"/>
      <c r="D22" s="4" t="s">
        <v>69</v>
      </c>
      <c r="E22" s="5"/>
      <c r="F22" s="19">
        <v>1</v>
      </c>
      <c r="G22" s="19" t="s">
        <v>16</v>
      </c>
      <c r="H22" s="7" t="s">
        <v>16</v>
      </c>
      <c r="I22" s="6">
        <f>J23 + J24 + J25 + J26 + J27 + J28 + J29 + J30</f>
        <v>1934748.8</v>
      </c>
      <c r="J22" s="6">
        <f t="shared" si="0"/>
        <v>1934748.8</v>
      </c>
      <c r="K22" s="7">
        <f>J22 / K1</f>
        <v>0.13343173915544271</v>
      </c>
    </row>
    <row r="23" spans="1:11" ht="39" customHeight="1" x14ac:dyDescent="0.3">
      <c r="A23" s="8" t="s">
        <v>70</v>
      </c>
      <c r="B23" s="8" t="s">
        <v>71</v>
      </c>
      <c r="C23" s="8" t="s">
        <v>19</v>
      </c>
      <c r="D23" s="8" t="s">
        <v>72</v>
      </c>
      <c r="E23" s="9" t="s">
        <v>73</v>
      </c>
      <c r="F23" s="20">
        <v>7435.77</v>
      </c>
      <c r="G23" s="10">
        <v>60.6</v>
      </c>
      <c r="H23" s="11" t="s">
        <v>16</v>
      </c>
      <c r="I23" s="10">
        <f>TRUNC(TRUNC(G23 * K3, 2) + G23, 2)</f>
        <v>73.3</v>
      </c>
      <c r="J23" s="10">
        <f t="shared" si="0"/>
        <v>545041.93999999994</v>
      </c>
      <c r="K23" s="11">
        <f>J23 / K1</f>
        <v>3.7589321139186879E-2</v>
      </c>
    </row>
    <row r="24" spans="1:11" ht="26.15" customHeight="1" x14ac:dyDescent="0.3">
      <c r="A24" s="8" t="s">
        <v>74</v>
      </c>
      <c r="B24" s="8" t="s">
        <v>75</v>
      </c>
      <c r="C24" s="8" t="s">
        <v>19</v>
      </c>
      <c r="D24" s="8" t="s">
        <v>76</v>
      </c>
      <c r="E24" s="9" t="s">
        <v>73</v>
      </c>
      <c r="F24" s="20">
        <v>540</v>
      </c>
      <c r="G24" s="10">
        <v>297.7</v>
      </c>
      <c r="H24" s="11" t="s">
        <v>16</v>
      </c>
      <c r="I24" s="10">
        <f>TRUNC(TRUNC(G24 * K3, 2) + G24, 2)</f>
        <v>360.12</v>
      </c>
      <c r="J24" s="10">
        <f t="shared" si="0"/>
        <v>194464.8</v>
      </c>
      <c r="K24" s="11">
        <f>J24 / K1</f>
        <v>1.3411444663263435E-2</v>
      </c>
    </row>
    <row r="25" spans="1:11" ht="26.15" customHeight="1" x14ac:dyDescent="0.3">
      <c r="A25" s="8" t="s">
        <v>77</v>
      </c>
      <c r="B25" s="8" t="s">
        <v>78</v>
      </c>
      <c r="C25" s="8" t="s">
        <v>19</v>
      </c>
      <c r="D25" s="8" t="s">
        <v>79</v>
      </c>
      <c r="E25" s="9" t="s">
        <v>49</v>
      </c>
      <c r="F25" s="20">
        <v>648</v>
      </c>
      <c r="G25" s="10">
        <v>8.59</v>
      </c>
      <c r="H25" s="11" t="s">
        <v>16</v>
      </c>
      <c r="I25" s="10">
        <f>TRUNC(TRUNC(G25 * K3, 2) + G25, 2)</f>
        <v>10.39</v>
      </c>
      <c r="J25" s="10">
        <f t="shared" si="0"/>
        <v>6732.72</v>
      </c>
      <c r="K25" s="11">
        <f>J25 / K1</f>
        <v>4.6432825741855079E-4</v>
      </c>
    </row>
    <row r="26" spans="1:11" ht="26.15" customHeight="1" x14ac:dyDescent="0.3">
      <c r="A26" s="8" t="s">
        <v>80</v>
      </c>
      <c r="B26" s="8" t="s">
        <v>81</v>
      </c>
      <c r="C26" s="8" t="s">
        <v>19</v>
      </c>
      <c r="D26" s="8" t="s">
        <v>82</v>
      </c>
      <c r="E26" s="9" t="s">
        <v>49</v>
      </c>
      <c r="F26" s="20">
        <v>349.92</v>
      </c>
      <c r="G26" s="10">
        <v>14.64</v>
      </c>
      <c r="H26" s="11" t="s">
        <v>16</v>
      </c>
      <c r="I26" s="10">
        <f>TRUNC(TRUNC(G26 * K3, 2) + G26, 2)</f>
        <v>17.71</v>
      </c>
      <c r="J26" s="10">
        <f t="shared" si="0"/>
        <v>6197.08</v>
      </c>
      <c r="K26" s="11">
        <f>J26 / K1</f>
        <v>4.2738734976107025E-4</v>
      </c>
    </row>
    <row r="27" spans="1:11" ht="26.15" customHeight="1" x14ac:dyDescent="0.3">
      <c r="A27" s="8" t="s">
        <v>83</v>
      </c>
      <c r="B27" s="8" t="s">
        <v>84</v>
      </c>
      <c r="C27" s="8" t="s">
        <v>19</v>
      </c>
      <c r="D27" s="8" t="s">
        <v>85</v>
      </c>
      <c r="E27" s="9" t="s">
        <v>86</v>
      </c>
      <c r="F27" s="20">
        <v>108</v>
      </c>
      <c r="G27" s="10">
        <v>1475.28</v>
      </c>
      <c r="H27" s="11" t="s">
        <v>16</v>
      </c>
      <c r="I27" s="10">
        <f>TRUNC(TRUNC(G27 * K3, 2) + G27, 2)</f>
        <v>1784.64</v>
      </c>
      <c r="J27" s="10">
        <f t="shared" si="0"/>
        <v>192741.12</v>
      </c>
      <c r="K27" s="11">
        <f>J27 / K1</f>
        <v>1.3292569478977261E-2</v>
      </c>
    </row>
    <row r="28" spans="1:11" ht="26.15" customHeight="1" x14ac:dyDescent="0.3">
      <c r="A28" s="8" t="s">
        <v>87</v>
      </c>
      <c r="B28" s="8" t="s">
        <v>88</v>
      </c>
      <c r="C28" s="8" t="s">
        <v>19</v>
      </c>
      <c r="D28" s="8" t="s">
        <v>89</v>
      </c>
      <c r="E28" s="9" t="s">
        <v>86</v>
      </c>
      <c r="F28" s="20">
        <v>54</v>
      </c>
      <c r="G28" s="10">
        <v>1875.93</v>
      </c>
      <c r="H28" s="11" t="s">
        <v>16</v>
      </c>
      <c r="I28" s="10">
        <f>TRUNC(TRUNC(G28 * K3, 2) + G28, 2)</f>
        <v>2269.31</v>
      </c>
      <c r="J28" s="10">
        <f t="shared" si="0"/>
        <v>122542.74</v>
      </c>
      <c r="K28" s="11">
        <f>J28 / K1</f>
        <v>8.451273322445392E-3</v>
      </c>
    </row>
    <row r="29" spans="1:11" ht="26.15" customHeight="1" x14ac:dyDescent="0.3">
      <c r="A29" s="8" t="s">
        <v>90</v>
      </c>
      <c r="B29" s="8" t="s">
        <v>91</v>
      </c>
      <c r="C29" s="8" t="s">
        <v>19</v>
      </c>
      <c r="D29" s="8" t="s">
        <v>92</v>
      </c>
      <c r="E29" s="9" t="s">
        <v>73</v>
      </c>
      <c r="F29" s="20">
        <v>270</v>
      </c>
      <c r="G29" s="10">
        <v>750.42</v>
      </c>
      <c r="H29" s="11" t="s">
        <v>16</v>
      </c>
      <c r="I29" s="10">
        <f>TRUNC(TRUNC(G29 * K3, 2) + G29, 2)</f>
        <v>907.78</v>
      </c>
      <c r="J29" s="10">
        <f t="shared" si="0"/>
        <v>245100.6</v>
      </c>
      <c r="K29" s="11">
        <f>J29 / K1</f>
        <v>1.6903589409665225E-2</v>
      </c>
    </row>
    <row r="30" spans="1:11" ht="26.15" customHeight="1" x14ac:dyDescent="0.3">
      <c r="A30" s="8" t="s">
        <v>93</v>
      </c>
      <c r="B30" s="8" t="s">
        <v>94</v>
      </c>
      <c r="C30" s="8" t="s">
        <v>19</v>
      </c>
      <c r="D30" s="8" t="s">
        <v>95</v>
      </c>
      <c r="E30" s="9" t="s">
        <v>73</v>
      </c>
      <c r="F30" s="20">
        <v>3717.8850000000002</v>
      </c>
      <c r="G30" s="10">
        <v>138.29</v>
      </c>
      <c r="H30" s="11" t="s">
        <v>16</v>
      </c>
      <c r="I30" s="10">
        <f>TRUNC(TRUNC(G30 * K3, 2) + G30, 2)</f>
        <v>167.28</v>
      </c>
      <c r="J30" s="10">
        <f t="shared" si="0"/>
        <v>621927.80000000005</v>
      </c>
      <c r="K30" s="11">
        <f>J30 / K1</f>
        <v>4.2891825534724898E-2</v>
      </c>
    </row>
    <row r="31" spans="1:11" ht="24" customHeight="1" x14ac:dyDescent="0.3">
      <c r="A31" s="4" t="s">
        <v>96</v>
      </c>
      <c r="B31" s="4" t="s">
        <v>14</v>
      </c>
      <c r="C31" s="4"/>
      <c r="D31" s="4" t="s">
        <v>97</v>
      </c>
      <c r="E31" s="5"/>
      <c r="F31" s="19">
        <v>1</v>
      </c>
      <c r="G31" s="19" t="s">
        <v>16</v>
      </c>
      <c r="H31" s="7" t="s">
        <v>16</v>
      </c>
      <c r="I31" s="6">
        <f>J32 + J33 + J34 + J35</f>
        <v>6709378.1600000001</v>
      </c>
      <c r="J31" s="6">
        <f t="shared" si="0"/>
        <v>6709378.1600000001</v>
      </c>
      <c r="K31" s="7">
        <f>J31 / K1</f>
        <v>0.46271846584959464</v>
      </c>
    </row>
    <row r="32" spans="1:11" ht="26.15" customHeight="1" x14ac:dyDescent="0.3">
      <c r="A32" s="8" t="s">
        <v>98</v>
      </c>
      <c r="B32" s="8">
        <v>4011276</v>
      </c>
      <c r="C32" s="8" t="s">
        <v>19</v>
      </c>
      <c r="D32" s="8" t="s">
        <v>206</v>
      </c>
      <c r="E32" s="9" t="s">
        <v>49</v>
      </c>
      <c r="F32" s="20">
        <v>8432.17</v>
      </c>
      <c r="G32" s="10">
        <v>207.58</v>
      </c>
      <c r="H32" s="11" t="s">
        <v>16</v>
      </c>
      <c r="I32" s="10">
        <f>TRUNC(TRUNC(G32 * K3, 2) + G32, 2)</f>
        <v>251.1</v>
      </c>
      <c r="J32" s="10">
        <f t="shared" si="0"/>
        <v>2117317.88</v>
      </c>
      <c r="K32" s="11">
        <f>J32 / K1</f>
        <v>0.14602278449445993</v>
      </c>
    </row>
    <row r="33" spans="1:11" ht="26.15" customHeight="1" x14ac:dyDescent="0.3">
      <c r="A33" s="8" t="s">
        <v>99</v>
      </c>
      <c r="B33" s="8" t="s">
        <v>100</v>
      </c>
      <c r="C33" s="8" t="s">
        <v>19</v>
      </c>
      <c r="D33" s="8" t="s">
        <v>101</v>
      </c>
      <c r="E33" s="9" t="s">
        <v>102</v>
      </c>
      <c r="F33" s="20">
        <v>168643.49</v>
      </c>
      <c r="G33" s="10">
        <v>0.82</v>
      </c>
      <c r="H33" s="11">
        <v>0.15</v>
      </c>
      <c r="I33" s="10">
        <f>TRUNC(TRUNC(G33 * H33, 2) + G33, 2)</f>
        <v>0.94</v>
      </c>
      <c r="J33" s="10">
        <f t="shared" si="0"/>
        <v>158524.88</v>
      </c>
      <c r="K33" s="11">
        <f>J33 / K1</f>
        <v>1.0932814863515024E-2</v>
      </c>
    </row>
    <row r="34" spans="1:11" ht="26.15" customHeight="1" x14ac:dyDescent="0.3">
      <c r="A34" s="8" t="s">
        <v>103</v>
      </c>
      <c r="B34" s="8" t="s">
        <v>104</v>
      </c>
      <c r="C34" s="8" t="s">
        <v>19</v>
      </c>
      <c r="D34" s="8" t="s">
        <v>105</v>
      </c>
      <c r="E34" s="9" t="s">
        <v>49</v>
      </c>
      <c r="F34" s="20">
        <v>17172.93</v>
      </c>
      <c r="G34" s="10">
        <v>197.88</v>
      </c>
      <c r="H34" s="11" t="s">
        <v>16</v>
      </c>
      <c r="I34" s="10">
        <f>TRUNC(TRUNC(G34 * K3, 2) + G34, 2)</f>
        <v>239.37</v>
      </c>
      <c r="J34" s="10">
        <f t="shared" si="0"/>
        <v>4110684.25</v>
      </c>
      <c r="K34" s="11">
        <f>J34 / K1</f>
        <v>0.2834971385413893</v>
      </c>
    </row>
    <row r="35" spans="1:11" ht="26.15" customHeight="1" x14ac:dyDescent="0.3">
      <c r="A35" s="8" t="s">
        <v>106</v>
      </c>
      <c r="B35" s="8" t="s">
        <v>100</v>
      </c>
      <c r="C35" s="8" t="s">
        <v>19</v>
      </c>
      <c r="D35" s="8" t="s">
        <v>101</v>
      </c>
      <c r="E35" s="9" t="s">
        <v>102</v>
      </c>
      <c r="F35" s="20">
        <v>343458.68</v>
      </c>
      <c r="G35" s="10">
        <v>0.82</v>
      </c>
      <c r="H35" s="11">
        <v>0.15</v>
      </c>
      <c r="I35" s="10">
        <f>TRUNC(TRUNC(G35 * H35, 2) + G35, 2)</f>
        <v>0.94</v>
      </c>
      <c r="J35" s="10">
        <f t="shared" si="0"/>
        <v>322851.15000000002</v>
      </c>
      <c r="K35" s="11">
        <f>J35 / K1</f>
        <v>2.2265727950230393E-2</v>
      </c>
    </row>
    <row r="36" spans="1:11" ht="24" customHeight="1" x14ac:dyDescent="0.3">
      <c r="A36" s="4" t="s">
        <v>107</v>
      </c>
      <c r="B36" s="4" t="s">
        <v>14</v>
      </c>
      <c r="C36" s="4"/>
      <c r="D36" s="4" t="s">
        <v>108</v>
      </c>
      <c r="E36" s="5"/>
      <c r="F36" s="19">
        <v>1</v>
      </c>
      <c r="G36" s="19" t="s">
        <v>16</v>
      </c>
      <c r="H36" s="7" t="s">
        <v>16</v>
      </c>
      <c r="I36" s="6">
        <f>J37 + J38 + J39 + J40 + J41 + J42 + J43 + J44 + J45 + J46 + J47 + J48 + J49 + J50 + J51 + J52</f>
        <v>3437691.8499999996</v>
      </c>
      <c r="J36" s="6">
        <f t="shared" si="0"/>
        <v>3437691.85</v>
      </c>
      <c r="K36" s="7">
        <f>J36 / K1</f>
        <v>0.23708359567195045</v>
      </c>
    </row>
    <row r="37" spans="1:11" ht="26.15" customHeight="1" x14ac:dyDescent="0.3">
      <c r="A37" s="12" t="s">
        <v>109</v>
      </c>
      <c r="B37" s="12" t="s">
        <v>110</v>
      </c>
      <c r="C37" s="12" t="s">
        <v>41</v>
      </c>
      <c r="D37" s="12" t="s">
        <v>111</v>
      </c>
      <c r="E37" s="13" t="s">
        <v>112</v>
      </c>
      <c r="F37" s="21">
        <v>43499.31</v>
      </c>
      <c r="G37" s="14">
        <v>2.69</v>
      </c>
      <c r="H37" s="15">
        <v>0.15</v>
      </c>
      <c r="I37" s="14">
        <f>TRUNC(TRUNC(G37 * H37, 2) + G37, 2)</f>
        <v>3.09</v>
      </c>
      <c r="J37" s="14">
        <f t="shared" ref="J37:J68" si="4">TRUNC(F37 * I37,2)</f>
        <v>134412.85999999999</v>
      </c>
      <c r="K37" s="15">
        <f>J37 / K1</f>
        <v>9.2699071190311833E-3</v>
      </c>
    </row>
    <row r="38" spans="1:11" ht="24" customHeight="1" x14ac:dyDescent="0.3">
      <c r="A38" s="8" t="s">
        <v>113</v>
      </c>
      <c r="B38" s="8" t="s">
        <v>114</v>
      </c>
      <c r="C38" s="8" t="s">
        <v>19</v>
      </c>
      <c r="D38" s="8" t="s">
        <v>115</v>
      </c>
      <c r="E38" s="9" t="s">
        <v>21</v>
      </c>
      <c r="F38" s="20">
        <v>33461.01</v>
      </c>
      <c r="G38" s="10">
        <v>0.69</v>
      </c>
      <c r="H38" s="11" t="s">
        <v>16</v>
      </c>
      <c r="I38" s="10">
        <f>TRUNC(TRUNC(G38 * K3, 2) + G38, 2)</f>
        <v>0.83</v>
      </c>
      <c r="J38" s="10">
        <f t="shared" si="4"/>
        <v>27772.63</v>
      </c>
      <c r="K38" s="11">
        <f>J38 / K1</f>
        <v>1.9153650963993998E-3</v>
      </c>
    </row>
    <row r="39" spans="1:11" ht="26.15" customHeight="1" x14ac:dyDescent="0.3">
      <c r="A39" s="8" t="s">
        <v>116</v>
      </c>
      <c r="B39" s="8" t="s">
        <v>117</v>
      </c>
      <c r="C39" s="8" t="s">
        <v>19</v>
      </c>
      <c r="D39" s="8" t="s">
        <v>118</v>
      </c>
      <c r="E39" s="9" t="s">
        <v>102</v>
      </c>
      <c r="F39" s="20">
        <v>5828.9</v>
      </c>
      <c r="G39" s="10">
        <v>2.21</v>
      </c>
      <c r="H39" s="11">
        <v>0.15</v>
      </c>
      <c r="I39" s="10">
        <f>TRUNC(TRUNC(G39 * H39, 2) + G39, 2)</f>
        <v>2.54</v>
      </c>
      <c r="J39" s="10">
        <f t="shared" si="4"/>
        <v>14805.4</v>
      </c>
      <c r="K39" s="11">
        <f>J39 / K1</f>
        <v>1.0210680946756456E-3</v>
      </c>
    </row>
    <row r="40" spans="1:11" ht="26.15" customHeight="1" x14ac:dyDescent="0.3">
      <c r="A40" s="8" t="s">
        <v>119</v>
      </c>
      <c r="B40" s="8" t="s">
        <v>117</v>
      </c>
      <c r="C40" s="8" t="s">
        <v>19</v>
      </c>
      <c r="D40" s="8" t="s">
        <v>118</v>
      </c>
      <c r="E40" s="9" t="s">
        <v>102</v>
      </c>
      <c r="F40" s="20">
        <v>5219.92</v>
      </c>
      <c r="G40" s="10">
        <v>2.21</v>
      </c>
      <c r="H40" s="11">
        <v>0.15</v>
      </c>
      <c r="I40" s="10">
        <f>TRUNC(TRUNC(G40 * H40, 2) + G40, 2)</f>
        <v>2.54</v>
      </c>
      <c r="J40" s="10">
        <f t="shared" si="4"/>
        <v>13258.59</v>
      </c>
      <c r="K40" s="11">
        <f>J40 / K1</f>
        <v>9.1439091340899715E-4</v>
      </c>
    </row>
    <row r="41" spans="1:11" ht="24" customHeight="1" x14ac:dyDescent="0.3">
      <c r="A41" s="12" t="s">
        <v>120</v>
      </c>
      <c r="B41" s="12" t="s">
        <v>121</v>
      </c>
      <c r="C41" s="12" t="s">
        <v>41</v>
      </c>
      <c r="D41" s="12" t="s">
        <v>122</v>
      </c>
      <c r="E41" s="13" t="s">
        <v>112</v>
      </c>
      <c r="F41" s="21">
        <v>15057.45</v>
      </c>
      <c r="G41" s="14">
        <v>2.94</v>
      </c>
      <c r="H41" s="15">
        <v>0.15</v>
      </c>
      <c r="I41" s="14">
        <f>TRUNC(TRUNC(G41 * H41, 2) + G41, 2)</f>
        <v>3.38</v>
      </c>
      <c r="J41" s="14">
        <f t="shared" si="4"/>
        <v>50894.18</v>
      </c>
      <c r="K41" s="15">
        <f>J41 / K1</f>
        <v>3.509964161905747E-3</v>
      </c>
    </row>
    <row r="42" spans="1:11" ht="24" customHeight="1" x14ac:dyDescent="0.3">
      <c r="A42" s="8" t="s">
        <v>123</v>
      </c>
      <c r="B42" s="8" t="s">
        <v>124</v>
      </c>
      <c r="C42" s="8" t="s">
        <v>19</v>
      </c>
      <c r="D42" s="8" t="s">
        <v>125</v>
      </c>
      <c r="E42" s="9" t="s">
        <v>21</v>
      </c>
      <c r="F42" s="20">
        <v>33461.01</v>
      </c>
      <c r="G42" s="10">
        <v>0.48</v>
      </c>
      <c r="H42" s="11" t="s">
        <v>16</v>
      </c>
      <c r="I42" s="10">
        <f>TRUNC(TRUNC(G42 * K3, 2) + G42, 2)</f>
        <v>0.57999999999999996</v>
      </c>
      <c r="J42" s="10">
        <f t="shared" si="4"/>
        <v>19407.38</v>
      </c>
      <c r="K42" s="11">
        <f>J42 / K1</f>
        <v>1.3384478986887371E-3</v>
      </c>
    </row>
    <row r="43" spans="1:11" ht="26.15" customHeight="1" x14ac:dyDescent="0.3">
      <c r="A43" s="8" t="s">
        <v>126</v>
      </c>
      <c r="B43" s="8" t="s">
        <v>117</v>
      </c>
      <c r="C43" s="8" t="s">
        <v>19</v>
      </c>
      <c r="D43" s="8" t="s">
        <v>118</v>
      </c>
      <c r="E43" s="9" t="s">
        <v>102</v>
      </c>
      <c r="F43" s="20">
        <v>2017.7</v>
      </c>
      <c r="G43" s="10">
        <v>2.21</v>
      </c>
      <c r="H43" s="11">
        <v>0.15</v>
      </c>
      <c r="I43" s="10">
        <f>TRUNC(TRUNC(G43 * H43, 2) + G43, 2)</f>
        <v>2.54</v>
      </c>
      <c r="J43" s="10">
        <f t="shared" si="4"/>
        <v>5124.95</v>
      </c>
      <c r="K43" s="11">
        <f>J43 / K1</f>
        <v>3.5344691341050895E-4</v>
      </c>
    </row>
    <row r="44" spans="1:11" ht="26.15" customHeight="1" x14ac:dyDescent="0.3">
      <c r="A44" s="8" t="s">
        <v>127</v>
      </c>
      <c r="B44" s="8" t="s">
        <v>117</v>
      </c>
      <c r="C44" s="8" t="s">
        <v>19</v>
      </c>
      <c r="D44" s="8" t="s">
        <v>118</v>
      </c>
      <c r="E44" s="9" t="s">
        <v>102</v>
      </c>
      <c r="F44" s="20">
        <v>1806.89</v>
      </c>
      <c r="G44" s="10">
        <v>2.21</v>
      </c>
      <c r="H44" s="11">
        <v>0.15</v>
      </c>
      <c r="I44" s="10">
        <f>TRUNC(TRUNC(G44 * H44, 2) + G44, 2)</f>
        <v>2.54</v>
      </c>
      <c r="J44" s="10">
        <f t="shared" si="4"/>
        <v>4589.5</v>
      </c>
      <c r="K44" s="11">
        <f>J44 / K1</f>
        <v>3.1651910927863315E-4</v>
      </c>
    </row>
    <row r="45" spans="1:11" ht="24" customHeight="1" x14ac:dyDescent="0.3">
      <c r="A45" s="12" t="s">
        <v>128</v>
      </c>
      <c r="B45" s="12" t="s">
        <v>129</v>
      </c>
      <c r="C45" s="12" t="s">
        <v>41</v>
      </c>
      <c r="D45" s="12" t="s">
        <v>130</v>
      </c>
      <c r="E45" s="13" t="s">
        <v>112</v>
      </c>
      <c r="F45" s="21">
        <v>181813.916</v>
      </c>
      <c r="G45" s="14">
        <v>3.56</v>
      </c>
      <c r="H45" s="15">
        <v>0.15</v>
      </c>
      <c r="I45" s="14">
        <f>TRUNC(TRUNC(G45 * H45, 2) + G45, 2)</f>
        <v>4.09</v>
      </c>
      <c r="J45" s="14">
        <f t="shared" si="4"/>
        <v>743618.91</v>
      </c>
      <c r="K45" s="15">
        <f>J45 / K1</f>
        <v>5.1284365407113647E-2</v>
      </c>
    </row>
    <row r="46" spans="1:11" ht="26.15" customHeight="1" x14ac:dyDescent="0.3">
      <c r="A46" s="8" t="s">
        <v>131</v>
      </c>
      <c r="B46" s="8" t="s">
        <v>117</v>
      </c>
      <c r="C46" s="8" t="s">
        <v>19</v>
      </c>
      <c r="D46" s="8" t="s">
        <v>118</v>
      </c>
      <c r="E46" s="9" t="s">
        <v>102</v>
      </c>
      <c r="F46" s="20">
        <v>24363.040000000001</v>
      </c>
      <c r="G46" s="10">
        <v>2.21</v>
      </c>
      <c r="H46" s="11">
        <v>0.15</v>
      </c>
      <c r="I46" s="10">
        <f>TRUNC(TRUNC(G46 * H46, 2) + G46, 2)</f>
        <v>2.54</v>
      </c>
      <c r="J46" s="10">
        <f t="shared" si="4"/>
        <v>61882.12</v>
      </c>
      <c r="K46" s="11">
        <f>J46 / K1</f>
        <v>4.2677575994495018E-3</v>
      </c>
    </row>
    <row r="47" spans="1:11" ht="26.15" customHeight="1" x14ac:dyDescent="0.3">
      <c r="A47" s="8" t="s">
        <v>132</v>
      </c>
      <c r="B47" s="8" t="s">
        <v>133</v>
      </c>
      <c r="C47" s="8" t="s">
        <v>19</v>
      </c>
      <c r="D47" s="8" t="s">
        <v>134</v>
      </c>
      <c r="E47" s="9" t="s">
        <v>135</v>
      </c>
      <c r="F47" s="20">
        <v>3212.26</v>
      </c>
      <c r="G47" s="10">
        <v>189.34</v>
      </c>
      <c r="H47" s="11" t="s">
        <v>16</v>
      </c>
      <c r="I47" s="10">
        <f>TRUNC(TRUNC(G47 * K3, 2) + G47, 2)</f>
        <v>229.04</v>
      </c>
      <c r="J47" s="10">
        <f t="shared" si="4"/>
        <v>735736.03</v>
      </c>
      <c r="K47" s="11">
        <f>J47 / K1</f>
        <v>5.0740715302276439E-2</v>
      </c>
    </row>
    <row r="48" spans="1:11" ht="26.15" customHeight="1" x14ac:dyDescent="0.3">
      <c r="A48" s="8" t="s">
        <v>136</v>
      </c>
      <c r="B48" s="8" t="s">
        <v>100</v>
      </c>
      <c r="C48" s="8" t="s">
        <v>19</v>
      </c>
      <c r="D48" s="8" t="s">
        <v>101</v>
      </c>
      <c r="E48" s="9" t="s">
        <v>102</v>
      </c>
      <c r="F48" s="20">
        <v>385470.84</v>
      </c>
      <c r="G48" s="10">
        <v>0.82</v>
      </c>
      <c r="H48" s="11">
        <v>0.15</v>
      </c>
      <c r="I48" s="10">
        <f>TRUNC(TRUNC(G48 * H48, 2) + G48, 2)</f>
        <v>0.94</v>
      </c>
      <c r="J48" s="10">
        <f t="shared" si="4"/>
        <v>362342.58</v>
      </c>
      <c r="K48" s="11">
        <f>J48 / K1</f>
        <v>2.4989290919560272E-2</v>
      </c>
    </row>
    <row r="49" spans="1:11" ht="24" customHeight="1" x14ac:dyDescent="0.3">
      <c r="A49" s="12" t="s">
        <v>137</v>
      </c>
      <c r="B49" s="12" t="s">
        <v>138</v>
      </c>
      <c r="C49" s="12" t="s">
        <v>41</v>
      </c>
      <c r="D49" s="12" t="s">
        <v>130</v>
      </c>
      <c r="E49" s="13" t="s">
        <v>112</v>
      </c>
      <c r="F49" s="21">
        <v>123734.35</v>
      </c>
      <c r="G49" s="14">
        <v>3.56</v>
      </c>
      <c r="H49" s="15">
        <v>0.15</v>
      </c>
      <c r="I49" s="14">
        <f>TRUNC(TRUNC(G49 * H49, 2) + G49, 2)</f>
        <v>4.09</v>
      </c>
      <c r="J49" s="14">
        <f t="shared" si="4"/>
        <v>506073.49</v>
      </c>
      <c r="K49" s="15">
        <f>J49 / K1</f>
        <v>3.4901825968913662E-2</v>
      </c>
    </row>
    <row r="50" spans="1:11" ht="26.15" customHeight="1" x14ac:dyDescent="0.3">
      <c r="A50" s="8" t="s">
        <v>139</v>
      </c>
      <c r="B50" s="8" t="s">
        <v>100</v>
      </c>
      <c r="C50" s="8" t="s">
        <v>19</v>
      </c>
      <c r="D50" s="8" t="s">
        <v>101</v>
      </c>
      <c r="E50" s="9" t="s">
        <v>102</v>
      </c>
      <c r="F50" s="20">
        <v>16580.400000000001</v>
      </c>
      <c r="G50" s="10">
        <v>0.82</v>
      </c>
      <c r="H50" s="11">
        <v>0.15</v>
      </c>
      <c r="I50" s="10">
        <f>TRUNC(TRUNC(G50 * H50, 2) + G50, 2)</f>
        <v>0.94</v>
      </c>
      <c r="J50" s="10">
        <f t="shared" si="4"/>
        <v>15585.57</v>
      </c>
      <c r="K50" s="11">
        <f>J50 / K1</f>
        <v>1.0748732397864225E-3</v>
      </c>
    </row>
    <row r="51" spans="1:11" ht="26.15" customHeight="1" x14ac:dyDescent="0.3">
      <c r="A51" s="8" t="s">
        <v>140</v>
      </c>
      <c r="B51" s="8" t="s">
        <v>141</v>
      </c>
      <c r="C51" s="8" t="s">
        <v>19</v>
      </c>
      <c r="D51" s="8" t="s">
        <v>142</v>
      </c>
      <c r="E51" s="9" t="s">
        <v>135</v>
      </c>
      <c r="F51" s="20">
        <v>2186.12</v>
      </c>
      <c r="G51" s="10">
        <v>187.41</v>
      </c>
      <c r="H51" s="11" t="s">
        <v>16</v>
      </c>
      <c r="I51" s="10">
        <f>TRUNC(TRUNC(G51 * K3, 2) + G51, 2)</f>
        <v>226.7</v>
      </c>
      <c r="J51" s="10">
        <f t="shared" si="4"/>
        <v>495593.4</v>
      </c>
      <c r="K51" s="11">
        <f>J51 / K1</f>
        <v>3.4179056875992889E-2</v>
      </c>
    </row>
    <row r="52" spans="1:11" ht="26.15" customHeight="1" x14ac:dyDescent="0.3">
      <c r="A52" s="8" t="s">
        <v>143</v>
      </c>
      <c r="B52" s="8" t="s">
        <v>100</v>
      </c>
      <c r="C52" s="8" t="s">
        <v>19</v>
      </c>
      <c r="D52" s="8" t="s">
        <v>101</v>
      </c>
      <c r="E52" s="9" t="s">
        <v>102</v>
      </c>
      <c r="F52" s="20">
        <v>262334.32</v>
      </c>
      <c r="G52" s="10">
        <v>0.82</v>
      </c>
      <c r="H52" s="11">
        <v>0.15</v>
      </c>
      <c r="I52" s="10">
        <f>TRUNC(TRUNC(G52 * H52, 2) + G52, 2)</f>
        <v>0.94</v>
      </c>
      <c r="J52" s="10">
        <f t="shared" si="4"/>
        <v>246594.26</v>
      </c>
      <c r="K52" s="11">
        <f>J52 / K1</f>
        <v>1.700660105205876E-2</v>
      </c>
    </row>
    <row r="53" spans="1:11" ht="24" customHeight="1" x14ac:dyDescent="0.3">
      <c r="A53" s="4" t="s">
        <v>144</v>
      </c>
      <c r="B53" s="4" t="s">
        <v>14</v>
      </c>
      <c r="C53" s="4"/>
      <c r="D53" s="4" t="s">
        <v>145</v>
      </c>
      <c r="E53" s="5"/>
      <c r="F53" s="19">
        <v>1</v>
      </c>
      <c r="G53" s="19" t="s">
        <v>16</v>
      </c>
      <c r="H53" s="7" t="s">
        <v>16</v>
      </c>
      <c r="I53" s="6">
        <f>J54 + J55 + J56 + J57 + J58 + J59 + J60</f>
        <v>697109.34</v>
      </c>
      <c r="J53" s="6">
        <f t="shared" si="4"/>
        <v>697109.34</v>
      </c>
      <c r="K53" s="7">
        <f>J53 / K1</f>
        <v>4.8076789926269924E-2</v>
      </c>
    </row>
    <row r="54" spans="1:11" ht="26.15" customHeight="1" x14ac:dyDescent="0.3">
      <c r="A54" s="8" t="s">
        <v>146</v>
      </c>
      <c r="B54" s="8" t="s">
        <v>147</v>
      </c>
      <c r="C54" s="8" t="s">
        <v>19</v>
      </c>
      <c r="D54" s="8" t="s">
        <v>148</v>
      </c>
      <c r="E54" s="9" t="s">
        <v>21</v>
      </c>
      <c r="F54" s="20">
        <v>1487.15</v>
      </c>
      <c r="G54" s="10">
        <v>106.72</v>
      </c>
      <c r="H54" s="11" t="s">
        <v>16</v>
      </c>
      <c r="I54" s="10">
        <f>TRUNC(TRUNC(G54 * K3, 2) + G54, 2)</f>
        <v>129.09</v>
      </c>
      <c r="J54" s="10">
        <f t="shared" si="4"/>
        <v>191976.19</v>
      </c>
      <c r="K54" s="11">
        <f>J54 / K1</f>
        <v>1.3239815374551833E-2</v>
      </c>
    </row>
    <row r="55" spans="1:11" ht="39" customHeight="1" x14ac:dyDescent="0.3">
      <c r="A55" s="8" t="s">
        <v>149</v>
      </c>
      <c r="B55" s="8" t="s">
        <v>150</v>
      </c>
      <c r="C55" s="8" t="s">
        <v>19</v>
      </c>
      <c r="D55" s="8" t="s">
        <v>151</v>
      </c>
      <c r="E55" s="9" t="s">
        <v>86</v>
      </c>
      <c r="F55" s="20">
        <v>40</v>
      </c>
      <c r="G55" s="10">
        <v>281</v>
      </c>
      <c r="H55" s="11" t="s">
        <v>16</v>
      </c>
      <c r="I55" s="10">
        <f>TRUNC(TRUNC(G55 * K3, 2) + G55, 2)</f>
        <v>339.92</v>
      </c>
      <c r="J55" s="10">
        <f t="shared" si="4"/>
        <v>13596.8</v>
      </c>
      <c r="K55" s="11">
        <f>J55 / K1</f>
        <v>9.3771587864467122E-4</v>
      </c>
    </row>
    <row r="56" spans="1:11" ht="39" customHeight="1" x14ac:dyDescent="0.3">
      <c r="A56" s="8" t="s">
        <v>152</v>
      </c>
      <c r="B56" s="8" t="s">
        <v>153</v>
      </c>
      <c r="C56" s="8" t="s">
        <v>19</v>
      </c>
      <c r="D56" s="8" t="s">
        <v>154</v>
      </c>
      <c r="E56" s="9" t="s">
        <v>86</v>
      </c>
      <c r="F56" s="20">
        <v>40</v>
      </c>
      <c r="G56" s="10">
        <v>281.06</v>
      </c>
      <c r="H56" s="11" t="s">
        <v>16</v>
      </c>
      <c r="I56" s="10">
        <f>TRUNC(TRUNC(G56 * K3, 2) + G56, 2)</f>
        <v>339.99</v>
      </c>
      <c r="J56" s="10">
        <f t="shared" si="4"/>
        <v>13599.6</v>
      </c>
      <c r="K56" s="11">
        <f>J56 / K1</f>
        <v>9.3790898323253065E-4</v>
      </c>
    </row>
    <row r="57" spans="1:11" ht="39" customHeight="1" x14ac:dyDescent="0.3">
      <c r="A57" s="8" t="s">
        <v>155</v>
      </c>
      <c r="B57" s="8" t="s">
        <v>156</v>
      </c>
      <c r="C57" s="8" t="s">
        <v>19</v>
      </c>
      <c r="D57" s="8" t="s">
        <v>157</v>
      </c>
      <c r="E57" s="9" t="s">
        <v>86</v>
      </c>
      <c r="F57" s="20">
        <v>40</v>
      </c>
      <c r="G57" s="10">
        <v>492.45</v>
      </c>
      <c r="H57" s="11" t="s">
        <v>16</v>
      </c>
      <c r="I57" s="10">
        <f>TRUNC(TRUNC(G57 * K3, 2) + G57, 2)</f>
        <v>595.71</v>
      </c>
      <c r="J57" s="10">
        <f t="shared" si="4"/>
        <v>23828.400000000001</v>
      </c>
      <c r="K57" s="11">
        <f>J57 / K1</f>
        <v>1.6433476290521804E-3</v>
      </c>
    </row>
    <row r="58" spans="1:11" ht="39" customHeight="1" x14ac:dyDescent="0.3">
      <c r="A58" s="8" t="s">
        <v>158</v>
      </c>
      <c r="B58" s="8" t="s">
        <v>159</v>
      </c>
      <c r="C58" s="8" t="s">
        <v>19</v>
      </c>
      <c r="D58" s="8" t="s">
        <v>160</v>
      </c>
      <c r="E58" s="9" t="s">
        <v>86</v>
      </c>
      <c r="F58" s="20">
        <v>40</v>
      </c>
      <c r="G58" s="10">
        <v>442.66</v>
      </c>
      <c r="H58" s="11" t="s">
        <v>16</v>
      </c>
      <c r="I58" s="10">
        <f>TRUNC(TRUNC(G58 * K3, 2) + G58, 2)</f>
        <v>535.48</v>
      </c>
      <c r="J58" s="10">
        <f t="shared" si="4"/>
        <v>21419.200000000001</v>
      </c>
      <c r="K58" s="11">
        <f>J58 / K1</f>
        <v>1.4771949243841157E-3</v>
      </c>
    </row>
    <row r="59" spans="1:11" ht="26.15" customHeight="1" x14ac:dyDescent="0.3">
      <c r="A59" s="8" t="s">
        <v>161</v>
      </c>
      <c r="B59" s="8" t="s">
        <v>162</v>
      </c>
      <c r="C59" s="8" t="s">
        <v>19</v>
      </c>
      <c r="D59" s="8" t="s">
        <v>163</v>
      </c>
      <c r="E59" s="9" t="s">
        <v>86</v>
      </c>
      <c r="F59" s="20">
        <v>2789</v>
      </c>
      <c r="G59" s="10">
        <v>33.770000000000003</v>
      </c>
      <c r="H59" s="11" t="s">
        <v>16</v>
      </c>
      <c r="I59" s="10">
        <f>TRUNC(TRUNC(G59 * K3, 2) + G59, 2)</f>
        <v>40.85</v>
      </c>
      <c r="J59" s="10">
        <f t="shared" si="4"/>
        <v>113930.65</v>
      </c>
      <c r="K59" s="11">
        <f>J59 / K1</f>
        <v>7.8573325759964483E-3</v>
      </c>
    </row>
    <row r="60" spans="1:11" ht="26.15" customHeight="1" x14ac:dyDescent="0.3">
      <c r="A60" s="8" t="s">
        <v>164</v>
      </c>
      <c r="B60" s="8" t="s">
        <v>165</v>
      </c>
      <c r="C60" s="8" t="s">
        <v>19</v>
      </c>
      <c r="D60" s="8" t="s">
        <v>166</v>
      </c>
      <c r="E60" s="9" t="s">
        <v>73</v>
      </c>
      <c r="F60" s="20">
        <v>850</v>
      </c>
      <c r="G60" s="10">
        <v>310.01</v>
      </c>
      <c r="H60" s="11" t="s">
        <v>16</v>
      </c>
      <c r="I60" s="10">
        <f>TRUNC(TRUNC(G60 * K3, 2) + G60, 2)</f>
        <v>375.01</v>
      </c>
      <c r="J60" s="10">
        <f t="shared" si="4"/>
        <v>318758.5</v>
      </c>
      <c r="K60" s="11">
        <f>J60 / K1</f>
        <v>2.1983474560408146E-2</v>
      </c>
    </row>
    <row r="61" spans="1:11" ht="24" customHeight="1" x14ac:dyDescent="0.3">
      <c r="A61" s="4" t="s">
        <v>167</v>
      </c>
      <c r="B61" s="4" t="s">
        <v>14</v>
      </c>
      <c r="C61" s="4"/>
      <c r="D61" s="4" t="s">
        <v>168</v>
      </c>
      <c r="E61" s="5"/>
      <c r="F61" s="19">
        <v>1</v>
      </c>
      <c r="G61" s="19" t="s">
        <v>16</v>
      </c>
      <c r="H61" s="7" t="s">
        <v>16</v>
      </c>
      <c r="I61" s="6">
        <f>J62 + J63 + J64 + J65</f>
        <v>35654.800000000003</v>
      </c>
      <c r="J61" s="6">
        <f t="shared" si="4"/>
        <v>35654.800000000003</v>
      </c>
      <c r="K61" s="7">
        <f>J61 / K1</f>
        <v>2.4589662354303978E-3</v>
      </c>
    </row>
    <row r="62" spans="1:11" ht="24" customHeight="1" x14ac:dyDescent="0.3">
      <c r="A62" s="8" t="s">
        <v>169</v>
      </c>
      <c r="B62" s="8" t="s">
        <v>170</v>
      </c>
      <c r="C62" s="8" t="s">
        <v>171</v>
      </c>
      <c r="D62" s="8" t="s">
        <v>172</v>
      </c>
      <c r="E62" s="9" t="s">
        <v>173</v>
      </c>
      <c r="F62" s="20">
        <v>40</v>
      </c>
      <c r="G62" s="10">
        <v>390.77</v>
      </c>
      <c r="H62" s="11" t="s">
        <v>16</v>
      </c>
      <c r="I62" s="10">
        <f>TRUNC(TRUNC(G62 * K3, 2) + G62, 2)</f>
        <v>472.71</v>
      </c>
      <c r="J62" s="10">
        <f t="shared" si="4"/>
        <v>18908.400000000001</v>
      </c>
      <c r="K62" s="11">
        <f>J62 / K1</f>
        <v>1.3040352818137286E-3</v>
      </c>
    </row>
    <row r="63" spans="1:11" ht="26.15" customHeight="1" x14ac:dyDescent="0.3">
      <c r="A63" s="8" t="s">
        <v>174</v>
      </c>
      <c r="B63" s="8" t="s">
        <v>175</v>
      </c>
      <c r="C63" s="8" t="s">
        <v>171</v>
      </c>
      <c r="D63" s="8" t="s">
        <v>176</v>
      </c>
      <c r="E63" s="9" t="s">
        <v>173</v>
      </c>
      <c r="F63" s="20">
        <v>40</v>
      </c>
      <c r="G63" s="10">
        <v>100.48</v>
      </c>
      <c r="H63" s="11" t="s">
        <v>16</v>
      </c>
      <c r="I63" s="10">
        <f>TRUNC(TRUNC(G63 * K3, 2) + G63, 2)</f>
        <v>121.55</v>
      </c>
      <c r="J63" s="10">
        <f t="shared" si="4"/>
        <v>4862</v>
      </c>
      <c r="K63" s="11">
        <f>J63 / K1</f>
        <v>3.3531232363279536E-4</v>
      </c>
    </row>
    <row r="64" spans="1:11" ht="26.15" customHeight="1" x14ac:dyDescent="0.3">
      <c r="A64" s="8" t="s">
        <v>177</v>
      </c>
      <c r="B64" s="8" t="s">
        <v>178</v>
      </c>
      <c r="C64" s="8" t="s">
        <v>171</v>
      </c>
      <c r="D64" s="8" t="s">
        <v>179</v>
      </c>
      <c r="E64" s="9" t="s">
        <v>173</v>
      </c>
      <c r="F64" s="20">
        <v>40</v>
      </c>
      <c r="G64" s="10">
        <v>167.47</v>
      </c>
      <c r="H64" s="11" t="s">
        <v>16</v>
      </c>
      <c r="I64" s="10">
        <f>TRUNC(TRUNC(G64 * K3, 2) + G64, 2)</f>
        <v>202.58</v>
      </c>
      <c r="J64" s="10">
        <f t="shared" si="4"/>
        <v>8103.2</v>
      </c>
      <c r="K64" s="11">
        <f>J64 / K1</f>
        <v>5.5884467726476084E-4</v>
      </c>
    </row>
    <row r="65" spans="1:11" ht="26.15" customHeight="1" x14ac:dyDescent="0.3">
      <c r="A65" s="8" t="s">
        <v>180</v>
      </c>
      <c r="B65" s="8" t="s">
        <v>181</v>
      </c>
      <c r="C65" s="8" t="s">
        <v>171</v>
      </c>
      <c r="D65" s="8" t="s">
        <v>182</v>
      </c>
      <c r="E65" s="9" t="s">
        <v>173</v>
      </c>
      <c r="F65" s="20">
        <v>40</v>
      </c>
      <c r="G65" s="10">
        <v>78.150000000000006</v>
      </c>
      <c r="H65" s="11" t="s">
        <v>16</v>
      </c>
      <c r="I65" s="10">
        <f>TRUNC(TRUNC(G65 * K3, 2) + G65, 2)</f>
        <v>94.53</v>
      </c>
      <c r="J65" s="10">
        <f t="shared" si="4"/>
        <v>3781.2</v>
      </c>
      <c r="K65" s="11">
        <f>J65 / K1</f>
        <v>2.6077395271911265E-4</v>
      </c>
    </row>
    <row r="66" spans="1:11" ht="24" customHeight="1" x14ac:dyDescent="0.3">
      <c r="A66" s="4" t="s">
        <v>183</v>
      </c>
      <c r="B66" s="4" t="s">
        <v>14</v>
      </c>
      <c r="C66" s="4"/>
      <c r="D66" s="4" t="s">
        <v>184</v>
      </c>
      <c r="E66" s="5"/>
      <c r="F66" s="19">
        <v>1</v>
      </c>
      <c r="G66" s="19" t="s">
        <v>16</v>
      </c>
      <c r="H66" s="7" t="s">
        <v>16</v>
      </c>
      <c r="I66" s="6">
        <f>J67 + J68 + J69 + J70 + J71 + J72 + J73 + J74</f>
        <v>77732.249999999985</v>
      </c>
      <c r="J66" s="6">
        <f t="shared" si="4"/>
        <v>77732.25</v>
      </c>
      <c r="K66" s="7">
        <f>J66 / K1</f>
        <v>5.3608764641516569E-3</v>
      </c>
    </row>
    <row r="67" spans="1:11" ht="52.15" customHeight="1" x14ac:dyDescent="0.3">
      <c r="A67" s="8" t="s">
        <v>185</v>
      </c>
      <c r="B67" s="8" t="s">
        <v>186</v>
      </c>
      <c r="C67" s="8" t="s">
        <v>19</v>
      </c>
      <c r="D67" s="8" t="s">
        <v>187</v>
      </c>
      <c r="E67" s="9" t="s">
        <v>135</v>
      </c>
      <c r="F67" s="20">
        <v>33.75</v>
      </c>
      <c r="G67" s="10">
        <v>26.97</v>
      </c>
      <c r="H67" s="11" t="s">
        <v>16</v>
      </c>
      <c r="I67" s="10">
        <f>TRUNC(TRUNC(G67 * K3, 2) + G67, 2)</f>
        <v>32.619999999999997</v>
      </c>
      <c r="J67" s="10">
        <f t="shared" si="4"/>
        <v>1100.92</v>
      </c>
      <c r="K67" s="11">
        <f>J67 / K1</f>
        <v>7.5925965309300107E-5</v>
      </c>
    </row>
    <row r="68" spans="1:11" ht="26.15" customHeight="1" x14ac:dyDescent="0.3">
      <c r="A68" s="8" t="s">
        <v>188</v>
      </c>
      <c r="B68" s="8" t="s">
        <v>189</v>
      </c>
      <c r="C68" s="8" t="s">
        <v>19</v>
      </c>
      <c r="D68" s="8" t="s">
        <v>190</v>
      </c>
      <c r="E68" s="9" t="s">
        <v>73</v>
      </c>
      <c r="F68" s="20">
        <v>15</v>
      </c>
      <c r="G68" s="10">
        <v>1244.78</v>
      </c>
      <c r="H68" s="11" t="s">
        <v>16</v>
      </c>
      <c r="I68" s="10">
        <f>TRUNC(TRUNC(G68 * K3, 2) + G68, 2)</f>
        <v>1505.81</v>
      </c>
      <c r="J68" s="10">
        <f t="shared" si="4"/>
        <v>22587.15</v>
      </c>
      <c r="K68" s="11">
        <f>J68 / K1</f>
        <v>1.5577436755949187E-3</v>
      </c>
    </row>
    <row r="69" spans="1:11" ht="26.15" customHeight="1" x14ac:dyDescent="0.3">
      <c r="A69" s="8" t="s">
        <v>191</v>
      </c>
      <c r="B69" s="8" t="s">
        <v>192</v>
      </c>
      <c r="C69" s="8" t="s">
        <v>19</v>
      </c>
      <c r="D69" s="8" t="s">
        <v>193</v>
      </c>
      <c r="E69" s="9" t="s">
        <v>86</v>
      </c>
      <c r="F69" s="20">
        <v>2</v>
      </c>
      <c r="G69" s="10">
        <v>16098.47</v>
      </c>
      <c r="H69" s="11" t="s">
        <v>16</v>
      </c>
      <c r="I69" s="10">
        <f>TRUNC(TRUNC(G69 * K3, 2) + G69, 2)</f>
        <v>19474.310000000001</v>
      </c>
      <c r="J69" s="10">
        <f t="shared" ref="J69:J74" si="5">TRUNC(F69 * I69,2)</f>
        <v>38948.620000000003</v>
      </c>
      <c r="K69" s="11">
        <f>J69 / K1</f>
        <v>2.6861275759956327E-3</v>
      </c>
    </row>
    <row r="70" spans="1:11" ht="26.15" customHeight="1" x14ac:dyDescent="0.3">
      <c r="A70" s="8" t="s">
        <v>194</v>
      </c>
      <c r="B70" s="8" t="s">
        <v>195</v>
      </c>
      <c r="C70" s="8" t="s">
        <v>19</v>
      </c>
      <c r="D70" s="8" t="s">
        <v>196</v>
      </c>
      <c r="E70" s="9" t="s">
        <v>102</v>
      </c>
      <c r="F70" s="20">
        <v>4050</v>
      </c>
      <c r="G70" s="10">
        <v>0.72</v>
      </c>
      <c r="H70" s="11" t="s">
        <v>16</v>
      </c>
      <c r="I70" s="10">
        <f>TRUNC(TRUNC(G70 * K3, 2) + G70, 2)</f>
        <v>0.87</v>
      </c>
      <c r="J70" s="10">
        <f t="shared" si="5"/>
        <v>3523.5</v>
      </c>
      <c r="K70" s="11">
        <f>J70 / K1</f>
        <v>2.4300143404363522E-4</v>
      </c>
    </row>
    <row r="71" spans="1:11" ht="26.15" customHeight="1" x14ac:dyDescent="0.3">
      <c r="A71" s="8" t="s">
        <v>197</v>
      </c>
      <c r="B71" s="8" t="s">
        <v>198</v>
      </c>
      <c r="C71" s="8" t="s">
        <v>19</v>
      </c>
      <c r="D71" s="8" t="s">
        <v>199</v>
      </c>
      <c r="E71" s="9" t="s">
        <v>49</v>
      </c>
      <c r="F71" s="20">
        <v>11.25</v>
      </c>
      <c r="G71" s="10">
        <v>145.62</v>
      </c>
      <c r="H71" s="11" t="s">
        <v>16</v>
      </c>
      <c r="I71" s="10">
        <f>TRUNC(TRUNC(G71 * K3, 2) + G71, 2)</f>
        <v>176.15</v>
      </c>
      <c r="J71" s="10">
        <f t="shared" si="5"/>
        <v>1981.68</v>
      </c>
      <c r="K71" s="11">
        <f>J71 / K1</f>
        <v>1.3666839273892184E-4</v>
      </c>
    </row>
    <row r="72" spans="1:11" ht="26.15" customHeight="1" x14ac:dyDescent="0.3">
      <c r="A72" s="8" t="s">
        <v>200</v>
      </c>
      <c r="B72" s="8" t="s">
        <v>201</v>
      </c>
      <c r="C72" s="8" t="s">
        <v>19</v>
      </c>
      <c r="D72" s="8" t="s">
        <v>202</v>
      </c>
      <c r="E72" s="9" t="s">
        <v>49</v>
      </c>
      <c r="F72" s="20">
        <v>5.63</v>
      </c>
      <c r="G72" s="10">
        <v>517.42999999999995</v>
      </c>
      <c r="H72" s="11" t="s">
        <v>16</v>
      </c>
      <c r="I72" s="10">
        <f>TRUNC(TRUNC(G72 * K3, 2) + G72, 2)</f>
        <v>625.92999999999995</v>
      </c>
      <c r="J72" s="10">
        <f t="shared" si="5"/>
        <v>3523.98</v>
      </c>
      <c r="K72" s="11">
        <f>J72 / K1</f>
        <v>2.4303453768726824E-4</v>
      </c>
    </row>
    <row r="73" spans="1:11" ht="52.15" customHeight="1" x14ac:dyDescent="0.3">
      <c r="A73" s="8" t="s">
        <v>203</v>
      </c>
      <c r="B73" s="8" t="s">
        <v>54</v>
      </c>
      <c r="C73" s="8" t="s">
        <v>19</v>
      </c>
      <c r="D73" s="8" t="s">
        <v>55</v>
      </c>
      <c r="E73" s="9" t="s">
        <v>49</v>
      </c>
      <c r="F73" s="20">
        <v>73.13</v>
      </c>
      <c r="G73" s="10">
        <v>55.57</v>
      </c>
      <c r="H73" s="11" t="s">
        <v>16</v>
      </c>
      <c r="I73" s="10">
        <f>TRUNC(TRUNC(G73 * K3, 2) + G73, 2)</f>
        <v>67.22</v>
      </c>
      <c r="J73" s="10">
        <f t="shared" si="5"/>
        <v>4915.79</v>
      </c>
      <c r="K73" s="11">
        <f>J73 / K1</f>
        <v>3.390220006974206E-4</v>
      </c>
    </row>
    <row r="74" spans="1:11" ht="26.15" customHeight="1" x14ac:dyDescent="0.3">
      <c r="A74" s="8" t="s">
        <v>204</v>
      </c>
      <c r="B74" s="8" t="s">
        <v>81</v>
      </c>
      <c r="C74" s="8" t="s">
        <v>19</v>
      </c>
      <c r="D74" s="8" t="s">
        <v>82</v>
      </c>
      <c r="E74" s="9" t="s">
        <v>49</v>
      </c>
      <c r="F74" s="20">
        <v>64.97</v>
      </c>
      <c r="G74" s="10">
        <v>14.64</v>
      </c>
      <c r="H74" s="11" t="s">
        <v>16</v>
      </c>
      <c r="I74" s="10">
        <f>TRUNC(TRUNC(G74 * K3, 2) + G74, 2)</f>
        <v>17.71</v>
      </c>
      <c r="J74" s="10">
        <f t="shared" si="5"/>
        <v>1150.6099999999999</v>
      </c>
      <c r="K74" s="11">
        <f>J74 / K1</f>
        <v>7.9352882084559985E-5</v>
      </c>
    </row>
    <row r="75" spans="1:11" x14ac:dyDescent="0.3">
      <c r="I75" s="28" t="s">
        <v>205</v>
      </c>
      <c r="J75" s="28"/>
      <c r="K75" s="28"/>
    </row>
    <row r="77" spans="1:11" x14ac:dyDescent="0.3">
      <c r="A77" s="29" t="s">
        <v>208</v>
      </c>
      <c r="B77" s="29"/>
      <c r="C77" s="29"/>
      <c r="D77" s="29"/>
      <c r="E77" s="29"/>
      <c r="F77" s="29"/>
      <c r="G77" s="29"/>
      <c r="H77" s="29"/>
      <c r="I77" s="29"/>
      <c r="J77" s="29"/>
      <c r="K77" s="29"/>
    </row>
    <row r="78" spans="1:11" x14ac:dyDescent="0.3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</row>
    <row r="79" spans="1:11" x14ac:dyDescent="0.3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</row>
    <row r="80" spans="1:11" x14ac:dyDescent="0.3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</row>
    <row r="81" spans="1:11" x14ac:dyDescent="0.3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</row>
  </sheetData>
  <mergeCells count="4">
    <mergeCell ref="I1:J1"/>
    <mergeCell ref="I3:J3"/>
    <mergeCell ref="I75:K75"/>
    <mergeCell ref="A77:K81"/>
  </mergeCells>
  <pageMargins left="0.51181102362204722" right="0.51181102362204722" top="0.98425196850393704" bottom="0.98425196850393704" header="0.51181102362204722" footer="0.51181102362204722"/>
  <pageSetup paperSize="8" scale="49" orientation="portrait" r:id="rId1"/>
  <headerFooter>
    <oddHeader xml:space="preserve">&amp;L &amp;CPrefeitura Municipal Nova Petrópolis
CNPJ:88.572.748/0001-00  </oddHeader>
    <oddFooter>&amp;L &amp;CRua 7 de Setembro, n.º 330 -2º Piso CEP:95.150-000
Nova Petrópolis/RS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Fabricio Bischoff</cp:lastModifiedBy>
  <cp:revision>0</cp:revision>
  <cp:lastPrinted>2026-04-15T12:00:24Z</cp:lastPrinted>
  <dcterms:created xsi:type="dcterms:W3CDTF">2026-01-08T21:37:55Z</dcterms:created>
  <dcterms:modified xsi:type="dcterms:W3CDTF">2026-04-16T16:27:00Z</dcterms:modified>
</cp:coreProperties>
</file>