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-120" yWindow="-120" windowWidth="29040" windowHeight="15720" activeTab="1"/>
  </bookViews>
  <sheets>
    <sheet name="PO" sheetId="1" r:id="rId1"/>
    <sheet name="Cronograma" sheetId="3" r:id="rId2"/>
    <sheet name="LEIS SOCIAIS" sheetId="2" r:id="rId3"/>
  </sheets>
  <definedNames>
    <definedName name="_xlnm.Print_Area" localSheetId="0">PO!$A$1:$M$43</definedName>
    <definedName name="JR_PAGE_ANCHOR_0_1">PO!$A$5</definedName>
    <definedName name="_xlnm.Print_Titles" localSheetId="0">PO!$6:$7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6" i="3" l="1"/>
  <c r="U35" i="3"/>
  <c r="U34" i="3"/>
  <c r="U33" i="3"/>
  <c r="U32" i="3"/>
  <c r="U31" i="3"/>
  <c r="U30" i="3"/>
  <c r="U29" i="3"/>
  <c r="U28" i="3"/>
  <c r="U27" i="3"/>
  <c r="V11" i="3"/>
  <c r="V14" i="3"/>
  <c r="V15" i="3"/>
  <c r="V16" i="3"/>
  <c r="V17" i="3"/>
  <c r="V18" i="3"/>
  <c r="V19" i="3"/>
  <c r="V20" i="3"/>
  <c r="V21" i="3"/>
  <c r="V10" i="3"/>
  <c r="R9" i="3"/>
  <c r="S9" i="3" s="1"/>
  <c r="P9" i="3"/>
  <c r="N9" i="3"/>
  <c r="O9" i="3" s="1"/>
  <c r="L9" i="3"/>
  <c r="M9" i="3" s="1"/>
  <c r="J9" i="3"/>
  <c r="H9" i="3"/>
  <c r="I9" i="3" s="1"/>
  <c r="G9" i="3"/>
  <c r="S36" i="3"/>
  <c r="Q36" i="3"/>
  <c r="O36" i="3"/>
  <c r="M36" i="3"/>
  <c r="K36" i="3"/>
  <c r="I36" i="3"/>
  <c r="G36" i="3"/>
  <c r="S35" i="3"/>
  <c r="Q35" i="3"/>
  <c r="O35" i="3"/>
  <c r="M35" i="3"/>
  <c r="K35" i="3"/>
  <c r="I35" i="3"/>
  <c r="G35" i="3"/>
  <c r="S34" i="3"/>
  <c r="Q34" i="3"/>
  <c r="O34" i="3"/>
  <c r="M34" i="3"/>
  <c r="K34" i="3"/>
  <c r="I34" i="3"/>
  <c r="G34" i="3"/>
  <c r="S33" i="3"/>
  <c r="Q33" i="3"/>
  <c r="O33" i="3"/>
  <c r="M33" i="3"/>
  <c r="K33" i="3"/>
  <c r="I33" i="3"/>
  <c r="G33" i="3"/>
  <c r="S32" i="3"/>
  <c r="Q32" i="3"/>
  <c r="O32" i="3"/>
  <c r="M32" i="3"/>
  <c r="K32" i="3"/>
  <c r="I32" i="3"/>
  <c r="G32" i="3"/>
  <c r="S31" i="3"/>
  <c r="Q31" i="3"/>
  <c r="O31" i="3"/>
  <c r="M31" i="3"/>
  <c r="K31" i="3"/>
  <c r="I31" i="3"/>
  <c r="G31" i="3"/>
  <c r="S30" i="3"/>
  <c r="Q30" i="3"/>
  <c r="O30" i="3"/>
  <c r="M30" i="3"/>
  <c r="K30" i="3"/>
  <c r="I30" i="3"/>
  <c r="G30" i="3"/>
  <c r="S29" i="3"/>
  <c r="Q29" i="3"/>
  <c r="O29" i="3"/>
  <c r="M29" i="3"/>
  <c r="K29" i="3"/>
  <c r="I29" i="3"/>
  <c r="G29" i="3"/>
  <c r="S28" i="3"/>
  <c r="Q28" i="3"/>
  <c r="O28" i="3"/>
  <c r="M28" i="3"/>
  <c r="K28" i="3"/>
  <c r="I28" i="3"/>
  <c r="G28" i="3"/>
  <c r="S27" i="3"/>
  <c r="Q27" i="3"/>
  <c r="O27" i="3"/>
  <c r="M27" i="3"/>
  <c r="K27" i="3"/>
  <c r="I27" i="3"/>
  <c r="G27" i="3"/>
  <c r="U26" i="3"/>
  <c r="S26" i="3"/>
  <c r="Q26" i="3"/>
  <c r="V26" i="3" s="1"/>
  <c r="O26" i="3"/>
  <c r="M26" i="3"/>
  <c r="K26" i="3"/>
  <c r="I26" i="3"/>
  <c r="G26" i="3"/>
  <c r="U25" i="3"/>
  <c r="S25" i="3"/>
  <c r="Q25" i="3"/>
  <c r="V25" i="3" s="1"/>
  <c r="O25" i="3"/>
  <c r="M25" i="3"/>
  <c r="K25" i="3"/>
  <c r="I25" i="3"/>
  <c r="G25" i="3"/>
  <c r="U24" i="3"/>
  <c r="S24" i="3"/>
  <c r="Q24" i="3"/>
  <c r="V24" i="3" s="1"/>
  <c r="O24" i="3"/>
  <c r="M24" i="3"/>
  <c r="K24" i="3"/>
  <c r="I24" i="3"/>
  <c r="G24" i="3"/>
  <c r="U23" i="3"/>
  <c r="S23" i="3"/>
  <c r="Q23" i="3"/>
  <c r="O23" i="3"/>
  <c r="M23" i="3"/>
  <c r="K23" i="3"/>
  <c r="I23" i="3"/>
  <c r="G23" i="3"/>
  <c r="U22" i="3"/>
  <c r="S22" i="3"/>
  <c r="Q22" i="3"/>
  <c r="O22" i="3"/>
  <c r="M22" i="3"/>
  <c r="L37" i="3" s="1"/>
  <c r="K22" i="3"/>
  <c r="I22" i="3"/>
  <c r="G22" i="3"/>
  <c r="U21" i="3"/>
  <c r="S21" i="3"/>
  <c r="Q21" i="3"/>
  <c r="O21" i="3"/>
  <c r="M21" i="3"/>
  <c r="K21" i="3"/>
  <c r="I21" i="3"/>
  <c r="G21" i="3"/>
  <c r="U20" i="3"/>
  <c r="S20" i="3"/>
  <c r="Q20" i="3"/>
  <c r="O20" i="3"/>
  <c r="M20" i="3"/>
  <c r="K20" i="3"/>
  <c r="I20" i="3"/>
  <c r="G20" i="3"/>
  <c r="U19" i="3"/>
  <c r="S19" i="3"/>
  <c r="Q19" i="3"/>
  <c r="O19" i="3"/>
  <c r="M19" i="3"/>
  <c r="K19" i="3"/>
  <c r="I19" i="3"/>
  <c r="G19" i="3"/>
  <c r="U18" i="3"/>
  <c r="S18" i="3"/>
  <c r="Q18" i="3"/>
  <c r="O18" i="3"/>
  <c r="M18" i="3"/>
  <c r="K18" i="3"/>
  <c r="I18" i="3"/>
  <c r="G18" i="3"/>
  <c r="U17" i="3"/>
  <c r="S17" i="3"/>
  <c r="Q17" i="3"/>
  <c r="O17" i="3"/>
  <c r="M17" i="3"/>
  <c r="K17" i="3"/>
  <c r="I17" i="3"/>
  <c r="G17" i="3"/>
  <c r="U16" i="3"/>
  <c r="S16" i="3"/>
  <c r="Q16" i="3"/>
  <c r="O16" i="3"/>
  <c r="M16" i="3"/>
  <c r="K16" i="3"/>
  <c r="I16" i="3"/>
  <c r="H37" i="3" s="1"/>
  <c r="G16" i="3"/>
  <c r="U15" i="3"/>
  <c r="S15" i="3"/>
  <c r="Q15" i="3"/>
  <c r="O15" i="3"/>
  <c r="M15" i="3"/>
  <c r="K15" i="3"/>
  <c r="I15" i="3"/>
  <c r="G15" i="3"/>
  <c r="U14" i="3"/>
  <c r="S14" i="3"/>
  <c r="Q14" i="3"/>
  <c r="O14" i="3"/>
  <c r="M14" i="3"/>
  <c r="K14" i="3"/>
  <c r="I14" i="3"/>
  <c r="G14" i="3"/>
  <c r="U13" i="3"/>
  <c r="S13" i="3"/>
  <c r="Q13" i="3"/>
  <c r="O13" i="3"/>
  <c r="M13" i="3"/>
  <c r="K13" i="3"/>
  <c r="I13" i="3"/>
  <c r="G13" i="3"/>
  <c r="V13" i="3" s="1"/>
  <c r="U12" i="3"/>
  <c r="S12" i="3"/>
  <c r="Q12" i="3"/>
  <c r="O12" i="3"/>
  <c r="M12" i="3"/>
  <c r="K12" i="3"/>
  <c r="I12" i="3"/>
  <c r="G12" i="3"/>
  <c r="V12" i="3" s="1"/>
  <c r="U11" i="3"/>
  <c r="S11" i="3"/>
  <c r="Q11" i="3"/>
  <c r="O11" i="3"/>
  <c r="M11" i="3"/>
  <c r="K11" i="3"/>
  <c r="I11" i="3"/>
  <c r="G11" i="3"/>
  <c r="U10" i="3"/>
  <c r="S10" i="3"/>
  <c r="Q10" i="3"/>
  <c r="O10" i="3"/>
  <c r="M10" i="3"/>
  <c r="K10" i="3"/>
  <c r="I10" i="3"/>
  <c r="G10" i="3"/>
  <c r="U9" i="3"/>
  <c r="Q9" i="3"/>
  <c r="K9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H6" i="3"/>
  <c r="J6" i="3" s="1"/>
  <c r="L6" i="3" s="1"/>
  <c r="N6" i="3" s="1"/>
  <c r="P6" i="3" s="1"/>
  <c r="R6" i="3" s="1"/>
  <c r="T6" i="3" s="1"/>
  <c r="F24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K15" i="1"/>
  <c r="L15" i="1"/>
  <c r="K16" i="1"/>
  <c r="M16" i="1" s="1"/>
  <c r="L16" i="1"/>
  <c r="K17" i="1"/>
  <c r="L17" i="1"/>
  <c r="K18" i="1"/>
  <c r="L18" i="1"/>
  <c r="K19" i="1"/>
  <c r="L19" i="1"/>
  <c r="K20" i="1"/>
  <c r="L20" i="1"/>
  <c r="M20" i="1" s="1"/>
  <c r="K21" i="1"/>
  <c r="L21" i="1"/>
  <c r="K22" i="1"/>
  <c r="L22" i="1"/>
  <c r="M22" i="1" s="1"/>
  <c r="K23" i="1"/>
  <c r="L23" i="1"/>
  <c r="M23" i="1" s="1"/>
  <c r="K25" i="1"/>
  <c r="L25" i="1"/>
  <c r="M25" i="1" s="1"/>
  <c r="K26" i="1"/>
  <c r="L26" i="1"/>
  <c r="M26" i="1" s="1"/>
  <c r="K27" i="1"/>
  <c r="L27" i="1"/>
  <c r="M27" i="1" s="1"/>
  <c r="K28" i="1"/>
  <c r="L28" i="1"/>
  <c r="M28" i="1" s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L10" i="1"/>
  <c r="L11" i="1"/>
  <c r="L12" i="1"/>
  <c r="L13" i="1"/>
  <c r="L14" i="1"/>
  <c r="L9" i="1"/>
  <c r="K10" i="1"/>
  <c r="K11" i="1"/>
  <c r="K12" i="1"/>
  <c r="K13" i="1"/>
  <c r="K14" i="1"/>
  <c r="K9" i="1"/>
  <c r="V9" i="3" l="1"/>
  <c r="P37" i="3"/>
  <c r="V22" i="3"/>
  <c r="F37" i="3"/>
  <c r="F38" i="3" s="1"/>
  <c r="H38" i="3" s="1"/>
  <c r="N37" i="3"/>
  <c r="V34" i="3"/>
  <c r="V33" i="3"/>
  <c r="V32" i="3"/>
  <c r="V31" i="3"/>
  <c r="V30" i="3"/>
  <c r="V29" i="3"/>
  <c r="V28" i="3"/>
  <c r="V35" i="3"/>
  <c r="V36" i="3"/>
  <c r="V27" i="3"/>
  <c r="T37" i="3"/>
  <c r="V23" i="3"/>
  <c r="R37" i="3"/>
  <c r="J37" i="3"/>
  <c r="M34" i="1"/>
  <c r="K24" i="1"/>
  <c r="L24" i="1"/>
  <c r="M24" i="1" s="1"/>
  <c r="M33" i="1"/>
  <c r="M21" i="1"/>
  <c r="M30" i="1"/>
  <c r="M36" i="1"/>
  <c r="M17" i="1"/>
  <c r="M19" i="1"/>
  <c r="M18" i="1"/>
  <c r="M29" i="1"/>
  <c r="M15" i="1"/>
  <c r="M31" i="1"/>
  <c r="M32" i="1"/>
  <c r="M35" i="1"/>
  <c r="M11" i="1"/>
  <c r="M12" i="1"/>
  <c r="M13" i="1"/>
  <c r="M9" i="1"/>
  <c r="M10" i="1"/>
  <c r="L37" i="1"/>
  <c r="K37" i="1"/>
  <c r="M14" i="1"/>
  <c r="J38" i="3" l="1"/>
  <c r="L38" i="3" s="1"/>
  <c r="N38" i="3" s="1"/>
  <c r="P38" i="3" s="1"/>
  <c r="R38" i="3" s="1"/>
  <c r="T38" i="3" s="1"/>
  <c r="M37" i="1"/>
</calcChain>
</file>

<file path=xl/sharedStrings.xml><?xml version="1.0" encoding="utf-8"?>
<sst xmlns="http://schemas.openxmlformats.org/spreadsheetml/2006/main" count="296" uniqueCount="120">
  <si>
    <t>ITEM</t>
  </si>
  <si>
    <t>CÓDIGO</t>
  </si>
  <si>
    <t>DESCRIÇÃO</t>
  </si>
  <si>
    <t>FONTE</t>
  </si>
  <si>
    <t>UNIDADE</t>
  </si>
  <si>
    <t>QTD</t>
  </si>
  <si>
    <t>1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</si>
  <si>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</si>
  <si>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</si>
  <si>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</si>
  <si>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</si>
  <si>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</si>
  <si>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</si>
  <si>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H</t>
  </si>
  <si>
    <t>1.3</t>
  </si>
  <si>
    <t>88253</t>
  </si>
  <si>
    <t>AUXILIAR DE TOPÓGRAFO COM ENCARGOS COMPLEMENTARES</t>
  </si>
  <si>
    <t>1.4</t>
  </si>
  <si>
    <t>90781</t>
  </si>
  <si>
    <t>TOPOGRAFO COM ENCARGOS COMPLEMENTARES</t>
  </si>
  <si>
    <t>1.5</t>
  </si>
  <si>
    <t>1.8</t>
  </si>
  <si>
    <t>1.9</t>
  </si>
  <si>
    <t>M</t>
  </si>
  <si>
    <t>CUSTO DIRETO (R$)</t>
  </si>
  <si>
    <t>BDI (%)</t>
  </si>
  <si>
    <t>PREÇO UNITÁRIO SEM BDI</t>
  </si>
  <si>
    <t>CUSTO DIRETO C/BDI (R$)</t>
  </si>
  <si>
    <t>MÃO DE OBRA SEM BDI</t>
  </si>
  <si>
    <t>MATERIAL SEM BDI</t>
  </si>
  <si>
    <t>TOTAIS:</t>
  </si>
  <si>
    <t>PREFEITURA MUNICIPAL DE NOVA PETRÓPOLIS</t>
  </si>
  <si>
    <t>SECRETARIA DE PLANEJAMENTO, COORDENAÇÃO, TRÂNSITO E HABITAÇÃO</t>
  </si>
  <si>
    <t>OBRA:</t>
  </si>
  <si>
    <t>LOCAL:</t>
  </si>
  <si>
    <t>BDI 1:</t>
  </si>
  <si>
    <t>BDI 2:</t>
  </si>
  <si>
    <t>LEIS SOCIAIS:</t>
  </si>
  <si>
    <t>DATA BASE:</t>
  </si>
  <si>
    <t>-</t>
  </si>
  <si>
    <t>MÃO DE OBRA COM BDI</t>
  </si>
  <si>
    <t>MATERIAL COM BDI</t>
  </si>
  <si>
    <t>TOTAL COM BDI</t>
  </si>
  <si>
    <t>Nova Petrópolis, 06 de janeiro de 2026.</t>
  </si>
  <si>
    <t>1.6</t>
  </si>
  <si>
    <t>1.7</t>
  </si>
  <si>
    <t>M3</t>
  </si>
  <si>
    <t>100576</t>
  </si>
  <si>
    <t>REGULARIZAÇÃO E COMPACTAÇÃO DE SUBLEITO DE SOLO PREDOMINANTEMENTE ARGILOSO, PARA OBRAS DE CONSTRUÇÃO DE PAVIMENTOS. AF_09/2024</t>
  </si>
  <si>
    <t>1.10</t>
  </si>
  <si>
    <t>1.11</t>
  </si>
  <si>
    <t>102332</t>
  </si>
  <si>
    <t>TRANSPORTE COM CAMINHÃO TANQUE DE TRANSPORTE DE MATERIAL ASFÁLTICO DE 20000 L, EM VIA URBANA PAVIMENTADA, DMT ATÉ 30KM (UNIDADE: TXKM). AF_07/2020</t>
  </si>
  <si>
    <t>TXKM</t>
  </si>
  <si>
    <t>1.12</t>
  </si>
  <si>
    <t>1.13</t>
  </si>
  <si>
    <t>1.14</t>
  </si>
  <si>
    <t>1.15</t>
  </si>
  <si>
    <t>1.16</t>
  </si>
  <si>
    <t>1.17</t>
  </si>
  <si>
    <t>96396</t>
  </si>
  <si>
    <t>CONSTRUÇÃO DE BASE E SUB-BASE PARA PAVIMENTAÇÃO DE BRITA GRADUADA SIMPLES, COM ESPESSURA DE 15 CM - EXCLUSIVE CARGA E TRANSPORTE. AF_09/2024</t>
  </si>
  <si>
    <t>1.18</t>
  </si>
  <si>
    <t>EXECUÇÃO DE IMPRIMAÇÃO COM ASFALTO DILUIDO</t>
  </si>
  <si>
    <t>1.19</t>
  </si>
  <si>
    <t>EXECUÇÃO DE PINTURA DE LIGAÇÃO COM RR-1C</t>
  </si>
  <si>
    <t>1.20</t>
  </si>
  <si>
    <t>EXECUÇÃO DE PAVIMENTO COM CAPA DE ROLAMENTO EXCLUSIVE CARGA E TRANSPORTE</t>
  </si>
  <si>
    <t>1.21</t>
  </si>
  <si>
    <t>1.22</t>
  </si>
  <si>
    <t>1.23</t>
  </si>
  <si>
    <t>1.24</t>
  </si>
  <si>
    <t>1.25</t>
  </si>
  <si>
    <t>1.26</t>
  </si>
  <si>
    <t>1.27</t>
  </si>
  <si>
    <t>1.28</t>
  </si>
  <si>
    <t>102512</t>
  </si>
  <si>
    <t>PINTURA DE EIXO VIÁRIO SOBRE ASFALTO COM TINTA RETRORREFLETIVA A BASE DE RESINA ACRÍLICA COM MICROESFERAS DE VIDRO, E = 10 CM, APLICAÇÃO MECÂNICA COM DEMARCADORA AUTOPROPELIDA. AF_05/2021</t>
  </si>
  <si>
    <t>ENGENHEIRO CIVIL DE OBRA JUNIOR (HORISTA)</t>
  </si>
  <si>
    <t>102279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</si>
  <si>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</si>
  <si>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93379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</si>
  <si>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</si>
  <si>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92210</t>
  </si>
  <si>
    <t>TUBO DE CONCRETO PARA REDES COLETORAS DE ÁGUAS PLUVIAIS, DIÂMETRO DE 400 MM, JUNTA RÍGIDA, INSTALADO EM LOCAL COM BAIXO NÍVEL DE INTERFERÊNCIAS - FORNECIMENTO E ASSENTAMENTO. AF_03/2024</t>
  </si>
  <si>
    <t>101623</t>
  </si>
  <si>
    <t>PREPARO DE FUNDO DE VALA COM LARGURA MENOR QUE 1,5 M, COM CAMADA DE BRITA, LANÇAMENTO MECANIZADO. AF_08/2020</t>
  </si>
  <si>
    <t>92211</t>
  </si>
  <si>
    <t>TUBO DE CONCRETO PARA REDES COLETORAS DE ÁGUAS PLUVIAIS, DIÂMETRO DE 500 MM, JUNTA RÍGIDA, INSTALADO EM LOCAL COM BAIXO NÍVEL DE INTERFERÊNCIAS - FORNECIMENTO E ASSENTAMENTO. AF_03/2024</t>
  </si>
  <si>
    <t>92212</t>
  </si>
  <si>
    <t>TUBO DE CONCRETO PARA REDES COLETORAS DE ÁGUAS PLUVIAIS, DIÂMETRO DE 600 MM, JUNTA RÍGIDA, INSTALADO EM LOCAL COM BAIXO NÍVEL DE INTERFERÊNCIAS - FORNECIMENTO E ASSENTAMENTO. AF_03/2024</t>
  </si>
  <si>
    <t>92214</t>
  </si>
  <si>
    <t>TUBO DE CONCRETO PARA REDES COLETORAS DE ÁGUAS PLUVIAIS, DIÂMETRO DE 800 MM, JUNTA RÍGIDA, INSTALADO EM LOCAL COM BAIXO NÍVEL DE INTERFERÊNCIAS - FORNECIMENTO E ASSENTAMENTO. AF_03/2024</t>
  </si>
  <si>
    <t>5502163</t>
  </si>
  <si>
    <t>EXECUÇÃO DE SUB BASE DE RACHÃO 25 CM</t>
  </si>
  <si>
    <t>102333</t>
  </si>
  <si>
    <t>TRANSPORTE COM CAMINHÃO TANQUE DE TRANSPORTE DE MATERIAL ASFÁLTICO DE 20000 L, EM VIA URBANA PAVIMENTADA, ADICIONAL PARA DMT EXCEDENTE A 30 KM (UNIDADE: TXKM). AF_07/2020</t>
  </si>
  <si>
    <t>93599</t>
  </si>
  <si>
    <t>TRANSPORTE COM CAMINHÃO BASCULANTE DE 14 M³, EM VIA URBANA PAVIMENTADA, ADICIONAL PARA DMT EXCEDENTE A 30 KM (UNIDADE: TXKM). AF_07/2020</t>
  </si>
  <si>
    <t>101002</t>
  </si>
  <si>
    <t>CARGA DE MISTURA ASFÁLTICA EM CAMINHÃO BASCULANTE 10 M³ (UNIDADE: T). AF_07/2020</t>
  </si>
  <si>
    <t>T</t>
  </si>
  <si>
    <t>94266</t>
  </si>
  <si>
    <t>GUIA (MEIO-FIO) CONCRETO, MOLDADA IN LOCO EM TRECHO CURVO COM EXTRUSORA, 15 CM BASE X 30 CM ALTURA. AF_01/2024</t>
  </si>
  <si>
    <t>PAVIMENTAÇÃO E DRENAGEM DA RUA EMÍLIO DINEBIER - FASE 5</t>
  </si>
  <si>
    <t>90777</t>
  </si>
  <si>
    <t>Escavação, carga e transporte de material de 1ª categoria - DMT de 400 a 600 m - caminho de serviço pavimentado - com escavadeira e caminhão basculante de 14 m³</t>
  </si>
  <si>
    <t>SICRO NOVO</t>
  </si>
  <si>
    <t>m³</t>
  </si>
  <si>
    <t>105756</t>
  </si>
  <si>
    <t>104375</t>
  </si>
  <si>
    <t>105742</t>
  </si>
  <si>
    <t>95995</t>
  </si>
  <si>
    <t>Rodrigo Emanuel Rabello</t>
  </si>
  <si>
    <t>Engenheiro Civil - CREA-RS 167.175</t>
  </si>
  <si>
    <t>Pavimentação da Rua Emílio Dinnebier Filho - TERRAPLENAGEM, PAVIMENTAÇÃO E DRENAGEM</t>
  </si>
  <si>
    <t>LINHA BRASIL</t>
  </si>
  <si>
    <t>UNID.</t>
  </si>
  <si>
    <t>VALOR (R$)</t>
  </si>
  <si>
    <t>Nova Petrópolis, 20 de janeiro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</si>
</sst>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\R\$\ #,##0.00"/>
    <numFmt numFmtId="167" formatCode="&quot;R$&quot;\ #,##0.00"/>
  </numFmts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12"/>
      <color theme="1"/>
      <name val="Aptos Narrow"/>
      <family val="2"/>
      <scheme val="minor"/>
    </font>
    <font>
      <sz val="11"/>
      <color theme="1"/>
      <name val="Aptos Narrow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44" fontId="4" fillId="0" borderId="0" xfId="1" applyFont="1" applyAlignment="1">
      <alignment horizontal="center" vertical="center"/>
    </xf>
    <xf numFmtId="0" fontId="0" fillId="0" borderId="1" xfId="0" applyBorder="1" applyAlignment="1" applyProtection="1">
      <alignment wrapText="1"/>
      <protection locked="0"/>
    </xf>
    <xf numFmtId="0" fontId="0" fillId="0" borderId="0" xfId="0" applyAlignment="1">
      <alignment horizontal="right"/>
    </xf>
    <xf numFmtId="10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4" borderId="3" xfId="0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" fontId="10" fillId="8" borderId="8" xfId="0" applyNumberFormat="1" applyFont="1" applyFill="1" applyBorder="1" applyAlignment="1">
      <alignment horizontal="right" vertical="center" wrapText="1"/>
    </xf>
    <xf numFmtId="164" fontId="10" fillId="10" borderId="8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top"/>
    </xf>
    <xf numFmtId="0" fontId="8" fillId="11" borderId="14" xfId="0" applyFont="1" applyFill="1" applyBorder="1" applyAlignment="1">
      <alignment vertical="center" wrapText="1"/>
    </xf>
    <xf numFmtId="17" fontId="12" fillId="11" borderId="16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right"/>
    </xf>
    <xf numFmtId="9" fontId="0" fillId="0" borderId="0" xfId="2" applyFont="1" applyAlignment="1">
      <alignment horizontal="right"/>
    </xf>
    <xf numFmtId="0" fontId="0" fillId="0" borderId="17" xfId="0" applyBorder="1" applyAlignment="1">
      <alignment horizontal="center"/>
    </xf>
    <xf numFmtId="0" fontId="10" fillId="6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164" fontId="6" fillId="11" borderId="20" xfId="0" applyNumberFormat="1" applyFont="1" applyFill="1" applyBorder="1" applyAlignment="1">
      <alignment horizontal="center" vertical="center"/>
    </xf>
    <xf numFmtId="164" fontId="6" fillId="11" borderId="21" xfId="0" applyNumberFormat="1" applyFont="1" applyFill="1" applyBorder="1" applyAlignment="1">
      <alignment horizontal="center" vertical="center"/>
    </xf>
    <xf numFmtId="164" fontId="11" fillId="12" borderId="21" xfId="0" applyNumberFormat="1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left" vertical="center" wrapText="1"/>
    </xf>
    <xf numFmtId="10" fontId="9" fillId="5" borderId="8" xfId="2" applyNumberFormat="1" applyFont="1" applyFill="1" applyBorder="1" applyAlignment="1">
      <alignment vertical="center" wrapText="1"/>
    </xf>
    <xf numFmtId="164" fontId="10" fillId="9" borderId="8" xfId="0" applyNumberFormat="1" applyFont="1" applyFill="1" applyBorder="1" applyAlignment="1">
      <alignment horizontal="right" vertical="center" wrapText="1"/>
    </xf>
    <xf numFmtId="0" fontId="8" fillId="11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0" fillId="6" borderId="22" xfId="0" applyFont="1" applyFill="1" applyBorder="1" applyAlignment="1">
      <alignment horizontal="left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8" fillId="11" borderId="15" xfId="0" applyFont="1" applyFill="1" applyBorder="1" applyAlignment="1">
      <alignment vertical="center" wrapText="1"/>
    </xf>
    <xf numFmtId="0" fontId="8" fillId="11" borderId="16" xfId="0" applyFont="1" applyFill="1" applyBorder="1" applyAlignment="1">
      <alignment vertical="center" wrapText="1"/>
    </xf>
    <xf numFmtId="0" fontId="8" fillId="11" borderId="14" xfId="0" applyFont="1" applyFill="1" applyBorder="1" applyAlignment="1">
      <alignment vertical="center"/>
    </xf>
    <xf numFmtId="0" fontId="2" fillId="0" borderId="0" xfId="0" applyFont="1"/>
    <xf numFmtId="0" fontId="2" fillId="0" borderId="1" xfId="0" applyFont="1" applyBorder="1" applyAlignment="1" applyProtection="1">
      <alignment wrapText="1"/>
      <protection locked="0"/>
    </xf>
    <xf numFmtId="10" fontId="9" fillId="7" borderId="14" xfId="0" applyNumberFormat="1" applyFont="1" applyFill="1" applyBorder="1" applyAlignment="1">
      <alignment horizontal="center" vertical="center" wrapText="1"/>
    </xf>
    <xf numFmtId="9" fontId="9" fillId="7" borderId="14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7" fillId="11" borderId="18" xfId="0" applyFont="1" applyFill="1" applyBorder="1" applyAlignment="1">
      <alignment horizontal="left" vertical="center"/>
    </xf>
    <xf numFmtId="0" fontId="7" fillId="11" borderId="19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8" fillId="11" borderId="14" xfId="0" applyFont="1" applyFill="1" applyBorder="1" applyAlignment="1">
      <alignment horizontal="left" vertical="center" wrapText="1"/>
    </xf>
    <xf numFmtId="0" fontId="8" fillId="11" borderId="15" xfId="0" applyFont="1" applyFill="1" applyBorder="1" applyAlignment="1">
      <alignment horizontal="left" vertical="center" wrapText="1"/>
    </xf>
    <xf numFmtId="0" fontId="8" fillId="11" borderId="16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9" fontId="13" fillId="0" borderId="8" xfId="0" applyNumberFormat="1" applyFont="1" applyBorder="1" applyAlignment="1">
      <alignment horizontal="left" vertical="center"/>
    </xf>
    <xf numFmtId="167" fontId="10" fillId="7" borderId="16" xfId="1" applyNumberFormat="1" applyFont="1" applyFill="1" applyBorder="1" applyAlignment="1">
      <alignment horizontal="center" vertical="center" wrapText="1"/>
    </xf>
    <xf numFmtId="167" fontId="10" fillId="7" borderId="16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67" fontId="7" fillId="0" borderId="17" xfId="0" applyNumberFormat="1" applyFont="1" applyBorder="1" applyAlignment="1">
      <alignment horizontal="right" vertical="center"/>
    </xf>
    <xf numFmtId="167" fontId="11" fillId="0" borderId="1" xfId="0" applyNumberFormat="1" applyFont="1" applyBorder="1" applyAlignment="1">
      <alignment horizontal="right"/>
    </xf>
    <xf numFmtId="167" fontId="11" fillId="12" borderId="1" xfId="0" applyNumberFormat="1" applyFont="1" applyFill="1" applyBorder="1" applyAlignment="1">
      <alignment horizontal="right"/>
    </xf>
    <xf numFmtId="167" fontId="10" fillId="7" borderId="26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28" xfId="0" applyBorder="1"/>
    <xf numFmtId="0" fontId="2" fillId="0" borderId="28" xfId="0" applyFont="1" applyBorder="1"/>
    <xf numFmtId="0" fontId="14" fillId="0" borderId="1" xfId="0" applyFont="1" applyBorder="1" applyAlignment="1">
      <alignment horizontal="center"/>
    </xf>
    <xf numFmtId="0" fontId="15" fillId="0" borderId="0" xfId="0" applyFont="1" applyAlignment="1">
      <alignment horizontal="right"/>
    </xf>
  </cellXfs>
  <cellStyles count="3">
    <cellStyle name="Moeda" xfId="1" builtinId="4"/>
    <cellStyle name="Normal" xfId="0" builtinId="0"/>
    <cellStyle name="Porcentagem" xfId="2" builtinId="5"/>
  </cellStyles>
  <dxfs count="1">
    <dxf>
      <fill>
        <gradientFill degree="90">
          <stop position="0">
            <color theme="0"/>
          </stop>
          <stop position="0.5">
            <color theme="4" tint="0.80001220740379042"/>
          </stop>
          <stop position="1">
            <color theme="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47626</xdr:rowOff>
    </xdr:from>
    <xdr:to>
      <xdr:col>1</xdr:col>
      <xdr:colOff>466725</xdr:colOff>
      <xdr:row>4</xdr:row>
      <xdr:rowOff>146920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FC2A183A-4083-D3A2-49D5-DBC53715C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7626"/>
          <a:ext cx="676275" cy="8612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47626</xdr:rowOff>
    </xdr:from>
    <xdr:to>
      <xdr:col>1</xdr:col>
      <xdr:colOff>495300</xdr:colOff>
      <xdr:row>4</xdr:row>
      <xdr:rowOff>146920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246B1C73-561C-4241-A3E8-6FD09F604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7626"/>
          <a:ext cx="676275" cy="861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406465</xdr:colOff>
      <xdr:row>52</xdr:row>
      <xdr:rowOff>152400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A208692-5340-10DE-E447-353182781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2065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R43"/>
  <sheetViews>
    <sheetView showGridLines="0" view="pageBreakPreview" topLeftCell="A37" zoomScaleNormal="100" zoomScaleSheetLayoutView="100" workbookViewId="0">
      <selection activeCell="A2" sqref="A2"/>
    </sheetView>
  </sheetViews>
  <sheetFormatPr defaultRowHeight="14.25"/>
  <cols>
    <col min="1" max="1" width="4.75" bestFit="1" customWidth="1"/>
    <col min="2" max="2" width="10" customWidth="1"/>
    <col min="3" max="3" width="49.125" customWidth="1"/>
    <col min="4" max="4" width="9.375" customWidth="1"/>
    <col min="5" max="5" width="7.125" customWidth="1"/>
    <col min="6" max="6" width="9.375" customWidth="1"/>
    <col min="7" max="7" width="8" customWidth="1"/>
    <col min="8" max="8" width="9.25" customWidth="1"/>
    <col min="9" max="9" width="13.875" bestFit="1" customWidth="1"/>
    <col min="10" max="10" width="7.875" bestFit="1" customWidth="1"/>
    <col min="11" max="11" width="12" bestFit="1" customWidth="1"/>
    <col min="12" max="12" width="12.875" bestFit="1" customWidth="1"/>
    <col min="13" max="13" width="13.125" bestFit="1" customWidth="1"/>
    <col min="14" max="14" width="10.875" customWidth="1"/>
    <col min="15" max="15" width="9.75" customWidth="1"/>
    <col min="16" max="16" width="12" customWidth="1"/>
    <col min="17" max="17" width="10.625" customWidth="1"/>
    <col min="18" max="18" width="12.125" customWidth="1"/>
    <col min="19" max="19" width="11.375" customWidth="1"/>
    <col min="23" max="23" width="17.375" bestFit="1" customWidth="1"/>
    <col min="24" max="24" width="12" bestFit="1" customWidth="1"/>
  </cols>
  <sheetData>
    <row r="2" spans="1:17" ht="15">
      <c r="C2" s="56" t="s">
        <v>31</v>
      </c>
      <c r="D2" s="56"/>
      <c r="E2" s="56"/>
      <c r="F2" t="s">
        <v>33</v>
      </c>
      <c r="G2" s="55" t="s">
        <v>115</v>
      </c>
      <c r="H2" s="55"/>
      <c r="I2" s="55"/>
      <c r="J2" s="55"/>
      <c r="K2" s="55"/>
      <c r="L2" s="6" t="s">
        <v>35</v>
      </c>
      <c r="M2" s="22">
        <v>0.23380000000000001</v>
      </c>
      <c r="Q2" s="8"/>
    </row>
    <row r="3" spans="1:17">
      <c r="C3" s="54" t="s">
        <v>32</v>
      </c>
      <c r="D3" s="54"/>
      <c r="F3" s="19"/>
      <c r="G3" s="55"/>
      <c r="H3" s="55"/>
      <c r="I3" s="55"/>
      <c r="J3" s="55"/>
      <c r="K3" s="55"/>
      <c r="L3" s="6" t="s">
        <v>36</v>
      </c>
      <c r="M3" s="23" t="s">
        <v>39</v>
      </c>
    </row>
    <row r="4" spans="1:17">
      <c r="C4" s="54"/>
      <c r="D4" s="54"/>
      <c r="F4" t="s">
        <v>34</v>
      </c>
      <c r="G4" s="2" t="s">
        <v>116</v>
      </c>
      <c r="L4" s="6" t="s">
        <v>37</v>
      </c>
      <c r="M4" s="7">
        <v>1.1284000000000001</v>
      </c>
    </row>
    <row r="5" spans="1:17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>
      <c r="A6" s="48" t="s">
        <v>0</v>
      </c>
      <c r="B6" s="49" t="s">
        <v>1</v>
      </c>
      <c r="C6" s="49" t="s">
        <v>2</v>
      </c>
      <c r="D6" s="49" t="s">
        <v>3</v>
      </c>
      <c r="E6" s="49" t="s">
        <v>4</v>
      </c>
      <c r="F6" s="49" t="s">
        <v>5</v>
      </c>
      <c r="G6" s="61" t="s">
        <v>24</v>
      </c>
      <c r="H6" s="62"/>
      <c r="I6" s="63"/>
      <c r="J6" s="61" t="s">
        <v>25</v>
      </c>
      <c r="K6" s="64" t="s">
        <v>27</v>
      </c>
      <c r="L6" s="64"/>
      <c r="M6" s="64"/>
    </row>
    <row r="7" spans="1:17" s="9" customFormat="1" ht="33.75">
      <c r="A7" s="48"/>
      <c r="B7" s="50"/>
      <c r="C7" s="50"/>
      <c r="D7" s="50"/>
      <c r="E7" s="50"/>
      <c r="F7" s="60"/>
      <c r="G7" s="13" t="s">
        <v>28</v>
      </c>
      <c r="H7" s="13" t="s">
        <v>29</v>
      </c>
      <c r="I7" s="10" t="s">
        <v>26</v>
      </c>
      <c r="J7" s="65"/>
      <c r="K7" s="14" t="s">
        <v>40</v>
      </c>
      <c r="L7" s="15" t="s">
        <v>41</v>
      </c>
      <c r="M7" s="16" t="s">
        <v>42</v>
      </c>
    </row>
    <row r="8" spans="1:17" ht="15" customHeight="1">
      <c r="A8" s="12" t="s">
        <v>6</v>
      </c>
      <c r="B8" s="57" t="s">
        <v>104</v>
      </c>
      <c r="C8" s="58"/>
      <c r="D8" s="58"/>
      <c r="E8" s="58"/>
      <c r="F8" s="58"/>
      <c r="G8" s="58"/>
      <c r="H8" s="58"/>
      <c r="I8" s="58"/>
      <c r="J8" s="59"/>
      <c r="K8" s="20"/>
      <c r="L8" s="35" t="s">
        <v>38</v>
      </c>
      <c r="M8" s="21">
        <v>45962</v>
      </c>
    </row>
    <row r="9" spans="1:17">
      <c r="A9" s="25" t="s">
        <v>7</v>
      </c>
      <c r="B9" s="31" t="s">
        <v>105</v>
      </c>
      <c r="C9" s="32" t="s">
        <v>78</v>
      </c>
      <c r="D9" s="31" t="s">
        <v>10</v>
      </c>
      <c r="E9" s="31" t="s">
        <v>13</v>
      </c>
      <c r="F9" s="31">
        <v>22</v>
      </c>
      <c r="G9" s="31">
        <v>126.67</v>
      </c>
      <c r="H9" s="17">
        <v>2.29</v>
      </c>
      <c r="I9" s="18">
        <f>G9+H9</f>
        <v>128.96</v>
      </c>
      <c r="J9" s="33">
        <v>0.23380000000000001</v>
      </c>
      <c r="K9" s="34">
        <f>ROUND((F9*G9)*(1+J9),2)</f>
        <v>3438.28</v>
      </c>
      <c r="L9" s="34">
        <f>ROUND((F9*H9)*(1+J9),2)</f>
        <v>62.16</v>
      </c>
      <c r="M9" s="34">
        <f>K9+L9</f>
        <v>3500.44</v>
      </c>
    </row>
    <row r="10" spans="1:17" ht="22.5">
      <c r="A10" s="25" t="s">
        <v>12</v>
      </c>
      <c r="B10" s="31" t="s">
        <v>8</v>
      </c>
      <c r="C10" s="32" t="s">
        <v>9</v>
      </c>
      <c r="D10" s="31" t="s">
        <v>10</v>
      </c>
      <c r="E10" s="31" t="s">
        <v>11</v>
      </c>
      <c r="F10" s="31">
        <v>6.84</v>
      </c>
      <c r="G10" s="31">
        <v>32.42</v>
      </c>
      <c r="H10" s="17">
        <v>426.93</v>
      </c>
      <c r="I10" s="18">
        <f t="shared" ref="I10:I36" si="0">G10+H10</f>
        <v>459.35</v>
      </c>
      <c r="J10" s="33">
        <v>0.23380000000000001</v>
      </c>
      <c r="K10" s="34">
        <f t="shared" ref="K10:K14" si="1">ROUND((F10*G10)*(1+J10),2)</f>
        <v>273.60000000000002</v>
      </c>
      <c r="L10" s="34">
        <f t="shared" ref="L10:L14" si="2">ROUND((F10*H10)*(1+J10),2)</f>
        <v>3602.94</v>
      </c>
      <c r="M10" s="34">
        <f t="shared" ref="M10:M14" si="3">K10+L10</f>
        <v>3876.54</v>
      </c>
    </row>
    <row r="11" spans="1:17" ht="22.5">
      <c r="A11" s="25" t="s">
        <v>14</v>
      </c>
      <c r="B11" s="31" t="s">
        <v>8</v>
      </c>
      <c r="C11" s="32" t="s">
        <v>9</v>
      </c>
      <c r="D11" s="31" t="s">
        <v>10</v>
      </c>
      <c r="E11" s="31" t="s">
        <v>11</v>
      </c>
      <c r="F11" s="31">
        <v>2</v>
      </c>
      <c r="G11" s="31">
        <v>32.42</v>
      </c>
      <c r="H11" s="17">
        <v>426.93</v>
      </c>
      <c r="I11" s="18">
        <f t="shared" si="0"/>
        <v>459.35</v>
      </c>
      <c r="J11" s="33">
        <v>0.23380000000000001</v>
      </c>
      <c r="K11" s="34">
        <f t="shared" si="1"/>
        <v>80</v>
      </c>
      <c r="L11" s="34">
        <f t="shared" si="2"/>
        <v>1053.49</v>
      </c>
      <c r="M11" s="34">
        <f t="shared" si="3"/>
        <v>1133.49</v>
      </c>
    </row>
    <row r="12" spans="1:17">
      <c r="A12" s="25" t="s">
        <v>17</v>
      </c>
      <c r="B12" s="31" t="s">
        <v>18</v>
      </c>
      <c r="C12" s="32" t="s">
        <v>19</v>
      </c>
      <c r="D12" s="31" t="s">
        <v>10</v>
      </c>
      <c r="E12" s="31" t="s">
        <v>13</v>
      </c>
      <c r="F12" s="31">
        <v>8</v>
      </c>
      <c r="G12" s="31">
        <v>39.26</v>
      </c>
      <c r="H12" s="17">
        <v>2.2999999999999998</v>
      </c>
      <c r="I12" s="18">
        <f t="shared" si="0"/>
        <v>41.559999999999995</v>
      </c>
      <c r="J12" s="33">
        <v>0.23380000000000001</v>
      </c>
      <c r="K12" s="34">
        <f t="shared" si="1"/>
        <v>387.51</v>
      </c>
      <c r="L12" s="34">
        <f t="shared" si="2"/>
        <v>22.7</v>
      </c>
      <c r="M12" s="34">
        <f t="shared" si="3"/>
        <v>410.21</v>
      </c>
    </row>
    <row r="13" spans="1:17">
      <c r="A13" s="25" t="s">
        <v>20</v>
      </c>
      <c r="B13" s="31" t="s">
        <v>15</v>
      </c>
      <c r="C13" s="32" t="s">
        <v>16</v>
      </c>
      <c r="D13" s="31" t="s">
        <v>10</v>
      </c>
      <c r="E13" s="31" t="s">
        <v>13</v>
      </c>
      <c r="F13" s="31">
        <v>16</v>
      </c>
      <c r="G13" s="31">
        <v>17.649999999999999</v>
      </c>
      <c r="H13" s="17">
        <v>2.2999999999999998</v>
      </c>
      <c r="I13" s="18">
        <f t="shared" si="0"/>
        <v>19.95</v>
      </c>
      <c r="J13" s="33">
        <v>0.23380000000000001</v>
      </c>
      <c r="K13" s="34">
        <f t="shared" si="1"/>
        <v>348.43</v>
      </c>
      <c r="L13" s="34">
        <f t="shared" si="2"/>
        <v>45.4</v>
      </c>
      <c r="M13" s="34">
        <f t="shared" si="3"/>
        <v>393.83</v>
      </c>
    </row>
    <row r="14" spans="1:17" ht="45">
      <c r="A14" s="25" t="s">
        <v>44</v>
      </c>
      <c r="B14" s="31" t="s">
        <v>79</v>
      </c>
      <c r="C14" s="32" t="s">
        <v>80</v>
      </c>
      <c r="D14" s="31" t="s">
        <v>10</v>
      </c>
      <c r="E14" s="31" t="s">
        <v>46</v>
      </c>
      <c r="F14" s="31">
        <v>254.17</v>
      </c>
      <c r="G14" s="31">
        <v>1.87</v>
      </c>
      <c r="H14" s="17">
        <v>5.34</v>
      </c>
      <c r="I14" s="18">
        <f t="shared" si="0"/>
        <v>7.21</v>
      </c>
      <c r="J14" s="33">
        <v>0.23380000000000001</v>
      </c>
      <c r="K14" s="34">
        <f t="shared" si="1"/>
        <v>586.41999999999996</v>
      </c>
      <c r="L14" s="34">
        <f t="shared" si="2"/>
        <v>1674.6</v>
      </c>
      <c r="M14" s="34">
        <f t="shared" si="3"/>
        <v>2261.02</v>
      </c>
    </row>
    <row r="15" spans="1:17" ht="56.25">
      <c r="A15" s="25" t="s">
        <v>45</v>
      </c>
      <c r="B15" s="31" t="s">
        <v>81</v>
      </c>
      <c r="C15" s="32" t="s">
        <v>82</v>
      </c>
      <c r="D15" s="31" t="s">
        <v>10</v>
      </c>
      <c r="E15" s="31" t="s">
        <v>46</v>
      </c>
      <c r="F15" s="31">
        <v>99.2</v>
      </c>
      <c r="G15" s="31">
        <v>9.7799999999999994</v>
      </c>
      <c r="H15" s="17">
        <v>10.8</v>
      </c>
      <c r="I15" s="18">
        <f t="shared" si="0"/>
        <v>20.58</v>
      </c>
      <c r="J15" s="33">
        <v>0.23380000000000001</v>
      </c>
      <c r="K15" s="34">
        <f t="shared" ref="K15:K36" si="4">ROUND((F15*G15)*(1+J15),2)</f>
        <v>1197</v>
      </c>
      <c r="L15" s="34">
        <f t="shared" ref="L15:L36" si="5">ROUND((F15*H15)*(1+J15),2)</f>
        <v>1321.84</v>
      </c>
      <c r="M15" s="34">
        <f t="shared" ref="M15:M36" si="6">K15+L15</f>
        <v>2518.84</v>
      </c>
    </row>
    <row r="16" spans="1:17" ht="45">
      <c r="A16" s="25" t="s">
        <v>21</v>
      </c>
      <c r="B16" s="31" t="s">
        <v>83</v>
      </c>
      <c r="C16" s="32" t="s">
        <v>84</v>
      </c>
      <c r="D16" s="31" t="s">
        <v>10</v>
      </c>
      <c r="E16" s="31" t="s">
        <v>23</v>
      </c>
      <c r="F16" s="31">
        <v>79</v>
      </c>
      <c r="G16" s="31">
        <v>15.81</v>
      </c>
      <c r="H16" s="17">
        <v>145.1</v>
      </c>
      <c r="I16" s="18">
        <f t="shared" si="0"/>
        <v>160.91</v>
      </c>
      <c r="J16" s="33">
        <v>0.23380000000000001</v>
      </c>
      <c r="K16" s="34">
        <f t="shared" si="4"/>
        <v>1541</v>
      </c>
      <c r="L16" s="34">
        <f t="shared" si="5"/>
        <v>14142.93</v>
      </c>
      <c r="M16" s="34">
        <f t="shared" si="6"/>
        <v>15683.93</v>
      </c>
    </row>
    <row r="17" spans="1:13" ht="22.5">
      <c r="A17" s="25" t="s">
        <v>22</v>
      </c>
      <c r="B17" s="31" t="s">
        <v>85</v>
      </c>
      <c r="C17" s="32" t="s">
        <v>86</v>
      </c>
      <c r="D17" s="31" t="s">
        <v>10</v>
      </c>
      <c r="E17" s="31" t="s">
        <v>46</v>
      </c>
      <c r="F17" s="31">
        <v>21.17</v>
      </c>
      <c r="G17" s="31">
        <v>73.989999999999995</v>
      </c>
      <c r="H17" s="17">
        <v>172.32</v>
      </c>
      <c r="I17" s="18">
        <f t="shared" si="0"/>
        <v>246.31</v>
      </c>
      <c r="J17" s="33">
        <v>0.23380000000000001</v>
      </c>
      <c r="K17" s="34">
        <f t="shared" si="4"/>
        <v>1932.59</v>
      </c>
      <c r="L17" s="34">
        <f t="shared" si="5"/>
        <v>4500.92</v>
      </c>
      <c r="M17" s="34">
        <f t="shared" si="6"/>
        <v>6433.51</v>
      </c>
    </row>
    <row r="18" spans="1:13" ht="45">
      <c r="A18" s="25" t="s">
        <v>49</v>
      </c>
      <c r="B18" s="31" t="s">
        <v>87</v>
      </c>
      <c r="C18" s="32" t="s">
        <v>88</v>
      </c>
      <c r="D18" s="31" t="s">
        <v>10</v>
      </c>
      <c r="E18" s="31" t="s">
        <v>23</v>
      </c>
      <c r="F18" s="31">
        <v>88</v>
      </c>
      <c r="G18" s="31">
        <v>20.260000000000002</v>
      </c>
      <c r="H18" s="17">
        <v>175.55</v>
      </c>
      <c r="I18" s="18">
        <f t="shared" si="0"/>
        <v>195.81</v>
      </c>
      <c r="J18" s="33">
        <v>0.23380000000000001</v>
      </c>
      <c r="K18" s="34">
        <f t="shared" si="4"/>
        <v>2199.7199999999998</v>
      </c>
      <c r="L18" s="34">
        <f t="shared" si="5"/>
        <v>19060.240000000002</v>
      </c>
      <c r="M18" s="34">
        <f t="shared" si="6"/>
        <v>21259.960000000003</v>
      </c>
    </row>
    <row r="19" spans="1:13" ht="45">
      <c r="A19" s="25" t="s">
        <v>50</v>
      </c>
      <c r="B19" s="31" t="s">
        <v>89</v>
      </c>
      <c r="C19" s="32" t="s">
        <v>90</v>
      </c>
      <c r="D19" s="31" t="s">
        <v>10</v>
      </c>
      <c r="E19" s="31" t="s">
        <v>23</v>
      </c>
      <c r="F19" s="31">
        <v>14</v>
      </c>
      <c r="G19" s="31">
        <v>24.76</v>
      </c>
      <c r="H19" s="17">
        <v>274.31</v>
      </c>
      <c r="I19" s="18">
        <f t="shared" si="0"/>
        <v>299.07</v>
      </c>
      <c r="J19" s="33">
        <v>0.23380000000000001</v>
      </c>
      <c r="K19" s="34">
        <f t="shared" si="4"/>
        <v>427.68</v>
      </c>
      <c r="L19" s="34">
        <f t="shared" si="5"/>
        <v>4738.21</v>
      </c>
      <c r="M19" s="34">
        <f t="shared" si="6"/>
        <v>5165.8900000000003</v>
      </c>
    </row>
    <row r="20" spans="1:13" ht="45">
      <c r="A20" s="25" t="s">
        <v>54</v>
      </c>
      <c r="B20" s="31" t="s">
        <v>91</v>
      </c>
      <c r="C20" s="32" t="s">
        <v>92</v>
      </c>
      <c r="D20" s="31" t="s">
        <v>10</v>
      </c>
      <c r="E20" s="31" t="s">
        <v>23</v>
      </c>
      <c r="F20" s="31">
        <v>14</v>
      </c>
      <c r="G20" s="31">
        <v>33.9</v>
      </c>
      <c r="H20" s="17">
        <v>448.14</v>
      </c>
      <c r="I20" s="18">
        <f t="shared" si="0"/>
        <v>482.03999999999996</v>
      </c>
      <c r="J20" s="33">
        <v>0.23380000000000001</v>
      </c>
      <c r="K20" s="34">
        <f t="shared" si="4"/>
        <v>585.55999999999995</v>
      </c>
      <c r="L20" s="34">
        <f t="shared" si="5"/>
        <v>7740.81</v>
      </c>
      <c r="M20" s="34">
        <f t="shared" si="6"/>
        <v>8326.3700000000008</v>
      </c>
    </row>
    <row r="21" spans="1:13" ht="33.75">
      <c r="A21" s="25" t="s">
        <v>55</v>
      </c>
      <c r="B21" s="31" t="s">
        <v>47</v>
      </c>
      <c r="C21" s="32" t="s">
        <v>48</v>
      </c>
      <c r="D21" s="31" t="s">
        <v>10</v>
      </c>
      <c r="E21" s="31" t="s">
        <v>11</v>
      </c>
      <c r="F21" s="31">
        <v>4050</v>
      </c>
      <c r="G21" s="31">
        <v>1.02</v>
      </c>
      <c r="H21" s="17">
        <v>2.04</v>
      </c>
      <c r="I21" s="18">
        <f t="shared" si="0"/>
        <v>3.06</v>
      </c>
      <c r="J21" s="33">
        <v>0.23380000000000001</v>
      </c>
      <c r="K21" s="34">
        <f t="shared" si="4"/>
        <v>5096.83</v>
      </c>
      <c r="L21" s="34">
        <f t="shared" si="5"/>
        <v>10193.66</v>
      </c>
      <c r="M21" s="34">
        <f t="shared" si="6"/>
        <v>15290.49</v>
      </c>
    </row>
    <row r="22" spans="1:13" ht="33.75">
      <c r="A22" s="25" t="s">
        <v>56</v>
      </c>
      <c r="B22" s="31" t="s">
        <v>93</v>
      </c>
      <c r="C22" s="32" t="s">
        <v>106</v>
      </c>
      <c r="D22" s="31" t="s">
        <v>107</v>
      </c>
      <c r="E22" s="31" t="s">
        <v>108</v>
      </c>
      <c r="F22" s="31">
        <v>1012.5</v>
      </c>
      <c r="G22" s="31">
        <v>0.09</v>
      </c>
      <c r="H22" s="17">
        <v>6.2</v>
      </c>
      <c r="I22" s="18">
        <f t="shared" si="0"/>
        <v>6.29</v>
      </c>
      <c r="J22" s="33">
        <v>0.23380000000000001</v>
      </c>
      <c r="K22" s="34">
        <f t="shared" si="4"/>
        <v>112.43</v>
      </c>
      <c r="L22" s="34">
        <f t="shared" si="5"/>
        <v>7745.18</v>
      </c>
      <c r="M22" s="34">
        <f t="shared" si="6"/>
        <v>7857.6100000000006</v>
      </c>
    </row>
    <row r="23" spans="1:13">
      <c r="A23" s="25" t="s">
        <v>57</v>
      </c>
      <c r="B23" s="31" t="s">
        <v>109</v>
      </c>
      <c r="C23" s="32" t="s">
        <v>63</v>
      </c>
      <c r="D23" s="31" t="s">
        <v>10</v>
      </c>
      <c r="E23" s="31" t="s">
        <v>11</v>
      </c>
      <c r="F23" s="31">
        <v>4050</v>
      </c>
      <c r="G23" s="31">
        <v>0.63</v>
      </c>
      <c r="H23" s="17">
        <v>4.26</v>
      </c>
      <c r="I23" s="18">
        <f t="shared" si="0"/>
        <v>4.8899999999999997</v>
      </c>
      <c r="J23" s="33">
        <v>0.23380000000000001</v>
      </c>
      <c r="K23" s="34">
        <f t="shared" si="4"/>
        <v>3148.04</v>
      </c>
      <c r="L23" s="34">
        <f t="shared" si="5"/>
        <v>21286.75</v>
      </c>
      <c r="M23" s="34">
        <f t="shared" si="6"/>
        <v>24434.79</v>
      </c>
    </row>
    <row r="24" spans="1:13">
      <c r="A24" s="25" t="s">
        <v>58</v>
      </c>
      <c r="B24" s="31" t="s">
        <v>110</v>
      </c>
      <c r="C24" s="32" t="s">
        <v>65</v>
      </c>
      <c r="D24" s="31" t="s">
        <v>10</v>
      </c>
      <c r="E24" s="31" t="s">
        <v>11</v>
      </c>
      <c r="F24" s="31">
        <f>F23</f>
        <v>4050</v>
      </c>
      <c r="G24" s="31">
        <v>0.43</v>
      </c>
      <c r="H24" s="17">
        <v>1.89</v>
      </c>
      <c r="I24" s="18">
        <f t="shared" si="0"/>
        <v>2.3199999999999998</v>
      </c>
      <c r="J24" s="33">
        <v>0.23380000000000001</v>
      </c>
      <c r="K24" s="34">
        <f t="shared" si="4"/>
        <v>2148.66</v>
      </c>
      <c r="L24" s="34">
        <f t="shared" si="5"/>
        <v>9444.1200000000008</v>
      </c>
      <c r="M24" s="34">
        <f t="shared" si="6"/>
        <v>11592.78</v>
      </c>
    </row>
    <row r="25" spans="1:13" ht="33.75">
      <c r="A25" s="25" t="s">
        <v>59</v>
      </c>
      <c r="B25" s="31" t="s">
        <v>51</v>
      </c>
      <c r="C25" s="32" t="s">
        <v>52</v>
      </c>
      <c r="D25" s="31" t="s">
        <v>10</v>
      </c>
      <c r="E25" s="31" t="s">
        <v>53</v>
      </c>
      <c r="F25" s="31">
        <v>1115.76</v>
      </c>
      <c r="G25" s="31">
        <v>0.17</v>
      </c>
      <c r="H25" s="17">
        <v>1.75</v>
      </c>
      <c r="I25" s="18">
        <f t="shared" si="0"/>
        <v>1.92</v>
      </c>
      <c r="J25" s="33">
        <v>0.23380000000000001</v>
      </c>
      <c r="K25" s="34">
        <f t="shared" si="4"/>
        <v>234.03</v>
      </c>
      <c r="L25" s="34">
        <f t="shared" si="5"/>
        <v>2409.09</v>
      </c>
      <c r="M25" s="34">
        <f t="shared" si="6"/>
        <v>2643.1200000000003</v>
      </c>
    </row>
    <row r="26" spans="1:13" ht="33.75">
      <c r="A26" s="25" t="s">
        <v>62</v>
      </c>
      <c r="B26" s="31" t="s">
        <v>95</v>
      </c>
      <c r="C26" s="32" t="s">
        <v>96</v>
      </c>
      <c r="D26" s="31" t="s">
        <v>10</v>
      </c>
      <c r="E26" s="31" t="s">
        <v>53</v>
      </c>
      <c r="F26" s="31">
        <v>42.77</v>
      </c>
      <c r="G26" s="31">
        <v>7.0000000000000007E-2</v>
      </c>
      <c r="H26" s="17">
        <v>0.69</v>
      </c>
      <c r="I26" s="18">
        <f t="shared" si="0"/>
        <v>0.76</v>
      </c>
      <c r="J26" s="33">
        <v>0.23380000000000001</v>
      </c>
      <c r="K26" s="34">
        <f t="shared" si="4"/>
        <v>3.69</v>
      </c>
      <c r="L26" s="34">
        <f t="shared" si="5"/>
        <v>36.409999999999997</v>
      </c>
      <c r="M26" s="34">
        <f t="shared" si="6"/>
        <v>40.099999999999994</v>
      </c>
    </row>
    <row r="27" spans="1:13">
      <c r="A27" s="25" t="s">
        <v>64</v>
      </c>
      <c r="B27" s="31" t="s">
        <v>111</v>
      </c>
      <c r="C27" s="32" t="s">
        <v>94</v>
      </c>
      <c r="D27" s="31" t="s">
        <v>10</v>
      </c>
      <c r="E27" s="31" t="s">
        <v>46</v>
      </c>
      <c r="F27" s="31">
        <v>1012.5</v>
      </c>
      <c r="G27" s="31">
        <v>6.75</v>
      </c>
      <c r="H27" s="17">
        <v>109.33</v>
      </c>
      <c r="I27" s="18">
        <f t="shared" si="0"/>
        <v>116.08</v>
      </c>
      <c r="J27" s="33">
        <v>0.23380000000000001</v>
      </c>
      <c r="K27" s="34">
        <f t="shared" si="4"/>
        <v>8432.25</v>
      </c>
      <c r="L27" s="34">
        <f t="shared" si="5"/>
        <v>136577.5</v>
      </c>
      <c r="M27" s="34">
        <f t="shared" si="6"/>
        <v>145009.75</v>
      </c>
    </row>
    <row r="28" spans="1:13" ht="33.75">
      <c r="A28" s="25" t="s">
        <v>66</v>
      </c>
      <c r="B28" s="31" t="s">
        <v>60</v>
      </c>
      <c r="C28" s="32" t="s">
        <v>61</v>
      </c>
      <c r="D28" s="31" t="s">
        <v>10</v>
      </c>
      <c r="E28" s="31" t="s">
        <v>46</v>
      </c>
      <c r="F28" s="31">
        <v>607.5</v>
      </c>
      <c r="G28" s="31">
        <v>7.03</v>
      </c>
      <c r="H28" s="17">
        <v>156.81</v>
      </c>
      <c r="I28" s="18">
        <f t="shared" si="0"/>
        <v>163.84</v>
      </c>
      <c r="J28" s="33">
        <v>0.23380000000000001</v>
      </c>
      <c r="K28" s="34">
        <f t="shared" si="4"/>
        <v>5269.22</v>
      </c>
      <c r="L28" s="34">
        <f t="shared" si="5"/>
        <v>117534.35</v>
      </c>
      <c r="M28" s="34">
        <f t="shared" si="6"/>
        <v>122803.57</v>
      </c>
    </row>
    <row r="29" spans="1:13" ht="33.75">
      <c r="A29" s="25" t="s">
        <v>68</v>
      </c>
      <c r="B29" s="31" t="s">
        <v>97</v>
      </c>
      <c r="C29" s="32" t="s">
        <v>98</v>
      </c>
      <c r="D29" s="31" t="s">
        <v>10</v>
      </c>
      <c r="E29" s="31" t="s">
        <v>53</v>
      </c>
      <c r="F29" s="31">
        <v>28813.73</v>
      </c>
      <c r="G29" s="31">
        <v>0.06</v>
      </c>
      <c r="H29" s="17">
        <v>0.56000000000000005</v>
      </c>
      <c r="I29" s="18">
        <f t="shared" si="0"/>
        <v>0.62000000000000011</v>
      </c>
      <c r="J29" s="33">
        <v>0.23380000000000001</v>
      </c>
      <c r="K29" s="34">
        <f t="shared" si="4"/>
        <v>2133.02</v>
      </c>
      <c r="L29" s="34">
        <f t="shared" si="5"/>
        <v>19908.21</v>
      </c>
      <c r="M29" s="34">
        <f t="shared" si="6"/>
        <v>22041.23</v>
      </c>
    </row>
    <row r="30" spans="1:13" ht="33.75">
      <c r="A30" s="25" t="s">
        <v>69</v>
      </c>
      <c r="B30" s="31" t="s">
        <v>51</v>
      </c>
      <c r="C30" s="32" t="s">
        <v>52</v>
      </c>
      <c r="D30" s="31" t="s">
        <v>10</v>
      </c>
      <c r="E30" s="31" t="s">
        <v>53</v>
      </c>
      <c r="F30" s="31">
        <v>255.15</v>
      </c>
      <c r="G30" s="31">
        <v>0.17</v>
      </c>
      <c r="H30" s="17">
        <v>1.75</v>
      </c>
      <c r="I30" s="18">
        <f t="shared" si="0"/>
        <v>1.92</v>
      </c>
      <c r="J30" s="33">
        <v>0.23380000000000001</v>
      </c>
      <c r="K30" s="34">
        <f t="shared" si="4"/>
        <v>53.52</v>
      </c>
      <c r="L30" s="34">
        <f t="shared" si="5"/>
        <v>550.91</v>
      </c>
      <c r="M30" s="34">
        <f t="shared" si="6"/>
        <v>604.42999999999995</v>
      </c>
    </row>
    <row r="31" spans="1:13" ht="33.75">
      <c r="A31" s="25" t="s">
        <v>70</v>
      </c>
      <c r="B31" s="31" t="s">
        <v>95</v>
      </c>
      <c r="C31" s="32" t="s">
        <v>96</v>
      </c>
      <c r="D31" s="31" t="s">
        <v>10</v>
      </c>
      <c r="E31" s="31" t="s">
        <v>53</v>
      </c>
      <c r="F31" s="31">
        <v>204.12</v>
      </c>
      <c r="G31" s="31">
        <v>7.0000000000000007E-2</v>
      </c>
      <c r="H31" s="17">
        <v>0.69</v>
      </c>
      <c r="I31" s="18">
        <f t="shared" si="0"/>
        <v>0.76</v>
      </c>
      <c r="J31" s="33">
        <v>0.23380000000000001</v>
      </c>
      <c r="K31" s="34">
        <f t="shared" si="4"/>
        <v>17.63</v>
      </c>
      <c r="L31" s="34">
        <f t="shared" si="5"/>
        <v>173.77</v>
      </c>
      <c r="M31" s="34">
        <f t="shared" si="6"/>
        <v>191.4</v>
      </c>
    </row>
    <row r="32" spans="1:13" ht="22.5">
      <c r="A32" s="25" t="s">
        <v>71</v>
      </c>
      <c r="B32" s="31" t="s">
        <v>99</v>
      </c>
      <c r="C32" s="32" t="s">
        <v>100</v>
      </c>
      <c r="D32" s="31" t="s">
        <v>10</v>
      </c>
      <c r="E32" s="31" t="s">
        <v>101</v>
      </c>
      <c r="F32" s="31">
        <v>517.34</v>
      </c>
      <c r="G32" s="31">
        <v>0.75</v>
      </c>
      <c r="H32" s="17">
        <v>5.63</v>
      </c>
      <c r="I32" s="18">
        <f t="shared" si="0"/>
        <v>6.38</v>
      </c>
      <c r="J32" s="33">
        <v>0.23380000000000001</v>
      </c>
      <c r="K32" s="34">
        <f t="shared" si="4"/>
        <v>478.72</v>
      </c>
      <c r="L32" s="34">
        <f t="shared" si="5"/>
        <v>3593.6</v>
      </c>
      <c r="M32" s="34">
        <f t="shared" si="6"/>
        <v>4072.3199999999997</v>
      </c>
    </row>
    <row r="33" spans="1:18" ht="22.5">
      <c r="A33" s="25" t="s">
        <v>72</v>
      </c>
      <c r="B33" s="31" t="s">
        <v>112</v>
      </c>
      <c r="C33" s="32" t="s">
        <v>67</v>
      </c>
      <c r="D33" s="31" t="s">
        <v>10</v>
      </c>
      <c r="E33" s="31" t="s">
        <v>46</v>
      </c>
      <c r="F33" s="31">
        <v>202.5</v>
      </c>
      <c r="G33" s="31">
        <v>40.29</v>
      </c>
      <c r="H33" s="17">
        <v>1132.67</v>
      </c>
      <c r="I33" s="18">
        <f t="shared" si="0"/>
        <v>1172.96</v>
      </c>
      <c r="J33" s="33">
        <v>0.23380000000000001</v>
      </c>
      <c r="K33" s="34">
        <f t="shared" si="4"/>
        <v>10066.23</v>
      </c>
      <c r="L33" s="34">
        <f t="shared" si="5"/>
        <v>282991.37</v>
      </c>
      <c r="M33" s="34">
        <f t="shared" si="6"/>
        <v>293057.59999999998</v>
      </c>
    </row>
    <row r="34" spans="1:18" ht="33.75">
      <c r="A34" s="25" t="s">
        <v>73</v>
      </c>
      <c r="B34" s="31" t="s">
        <v>97</v>
      </c>
      <c r="C34" s="32" t="s">
        <v>98</v>
      </c>
      <c r="D34" s="31" t="s">
        <v>10</v>
      </c>
      <c r="E34" s="31" t="s">
        <v>53</v>
      </c>
      <c r="F34" s="31">
        <v>27936.74</v>
      </c>
      <c r="G34" s="31">
        <v>0.06</v>
      </c>
      <c r="H34" s="17">
        <v>0.56000000000000005</v>
      </c>
      <c r="I34" s="18">
        <f t="shared" si="0"/>
        <v>0.62000000000000011</v>
      </c>
      <c r="J34" s="33">
        <v>0.23380000000000001</v>
      </c>
      <c r="K34" s="34">
        <f t="shared" si="4"/>
        <v>2068.1</v>
      </c>
      <c r="L34" s="34">
        <f t="shared" si="5"/>
        <v>19302.28</v>
      </c>
      <c r="M34" s="34">
        <f t="shared" si="6"/>
        <v>21370.379999999997</v>
      </c>
    </row>
    <row r="35" spans="1:18" ht="45">
      <c r="A35" s="25" t="s">
        <v>74</v>
      </c>
      <c r="B35" s="31" t="s">
        <v>76</v>
      </c>
      <c r="C35" s="32" t="s">
        <v>77</v>
      </c>
      <c r="D35" s="31" t="s">
        <v>10</v>
      </c>
      <c r="E35" s="31" t="s">
        <v>23</v>
      </c>
      <c r="F35" s="31">
        <v>1350</v>
      </c>
      <c r="G35" s="31">
        <v>2.1800000000000002</v>
      </c>
      <c r="H35" s="17">
        <v>4.6500000000000004</v>
      </c>
      <c r="I35" s="18">
        <f t="shared" si="0"/>
        <v>6.83</v>
      </c>
      <c r="J35" s="33">
        <v>0.23380000000000001</v>
      </c>
      <c r="K35" s="34">
        <f t="shared" si="4"/>
        <v>3631.07</v>
      </c>
      <c r="L35" s="34">
        <f t="shared" si="5"/>
        <v>7745.18</v>
      </c>
      <c r="M35" s="34">
        <f t="shared" si="6"/>
        <v>11376.25</v>
      </c>
    </row>
    <row r="36" spans="1:18" ht="22.5">
      <c r="A36" s="25" t="s">
        <v>75</v>
      </c>
      <c r="B36" s="31" t="s">
        <v>102</v>
      </c>
      <c r="C36" s="32" t="s">
        <v>103</v>
      </c>
      <c r="D36" s="31" t="s">
        <v>10</v>
      </c>
      <c r="E36" s="31" t="s">
        <v>23</v>
      </c>
      <c r="F36" s="31">
        <v>900</v>
      </c>
      <c r="G36" s="31">
        <v>18.23</v>
      </c>
      <c r="H36" s="17">
        <v>37.03</v>
      </c>
      <c r="I36" s="18">
        <f t="shared" si="0"/>
        <v>55.260000000000005</v>
      </c>
      <c r="J36" s="33">
        <v>0.23380000000000001</v>
      </c>
      <c r="K36" s="34">
        <f t="shared" si="4"/>
        <v>20242.96</v>
      </c>
      <c r="L36" s="34">
        <f t="shared" si="5"/>
        <v>41118.85</v>
      </c>
      <c r="M36" s="34">
        <f t="shared" si="6"/>
        <v>61361.81</v>
      </c>
    </row>
    <row r="37" spans="1:18" s="3" customFormat="1" ht="15" thickBot="1">
      <c r="A37" s="11"/>
      <c r="B37" s="26"/>
      <c r="C37" s="26"/>
      <c r="D37" s="26"/>
      <c r="E37" s="26"/>
      <c r="F37" s="27"/>
      <c r="G37" s="27"/>
      <c r="H37" s="27"/>
      <c r="I37" s="52" t="s">
        <v>30</v>
      </c>
      <c r="J37" s="53"/>
      <c r="K37" s="28">
        <f>SUM(K9:K36)</f>
        <v>76134.189999999973</v>
      </c>
      <c r="L37" s="29">
        <f>SUM(L9:L36)</f>
        <v>738577.47</v>
      </c>
      <c r="M37" s="30">
        <f>SUM(M9:M36)</f>
        <v>814711.65999999992</v>
      </c>
      <c r="Q37" s="4"/>
      <c r="R37" s="4"/>
    </row>
    <row r="39" spans="1:18">
      <c r="J39" s="51" t="s">
        <v>43</v>
      </c>
      <c r="K39" s="51"/>
      <c r="L39" s="51"/>
      <c r="M39" s="51"/>
    </row>
    <row r="42" spans="1:18">
      <c r="C42" s="24" t="s">
        <v>113</v>
      </c>
    </row>
    <row r="43" spans="1:18">
      <c r="C43" s="1" t="s">
        <v>114</v>
      </c>
    </row>
  </sheetData>
  <mergeCells count="15">
    <mergeCell ref="J39:M39"/>
    <mergeCell ref="I37:J37"/>
    <mergeCell ref="C3:D4"/>
    <mergeCell ref="G2:K3"/>
    <mergeCell ref="C2:E2"/>
    <mergeCell ref="B8:J8"/>
    <mergeCell ref="F6:F7"/>
    <mergeCell ref="G6:I6"/>
    <mergeCell ref="K6:M6"/>
    <mergeCell ref="J6:J7"/>
    <mergeCell ref="A6:A7"/>
    <mergeCell ref="B6:B7"/>
    <mergeCell ref="C6:C7"/>
    <mergeCell ref="D6:D7"/>
    <mergeCell ref="E6:E7"/>
  </mergeCells>
  <printOptions horizontalCentered="1"/>
  <pageMargins left="0.31496062992125984" right="0.31496062992125984" top="0.39370078740157483" bottom="0.31496062992125984" header="0" footer="0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7"/>
  <sheetViews>
    <sheetView showGridLines="0" showZeros="0" tabSelected="1" topLeftCell="C34" workbookViewId="0">
      <selection activeCell="Q56" sqref="Q56"/>
    </sheetView>
  </sheetViews>
  <sheetFormatPr defaultRowHeight="15"/>
  <cols>
    <col min="1" max="1" width="4.375" customWidth="1"/>
    <col min="2" max="2" width="6.75" customWidth="1"/>
    <col min="3" max="3" width="39.875" customWidth="1"/>
    <col min="4" max="4" width="4.75" customWidth="1"/>
    <col min="5" max="5" width="9.5" customWidth="1"/>
    <col min="6" max="6" width="5.125" style="44" customWidth="1"/>
    <col min="7" max="7" width="8.375" customWidth="1"/>
    <col min="8" max="8" width="5.5" style="44" customWidth="1"/>
    <col min="9" max="9" width="8.125" customWidth="1"/>
    <col min="10" max="10" width="5.125" style="44" customWidth="1"/>
    <col min="11" max="11" width="8.125" customWidth="1"/>
    <col min="12" max="12" width="5.125" style="44" customWidth="1"/>
    <col min="13" max="13" width="8.75" customWidth="1"/>
    <col min="14" max="14" width="5.75" style="44" customWidth="1"/>
    <col min="15" max="15" width="8.625" customWidth="1"/>
    <col min="16" max="16" width="5.5" style="44" customWidth="1"/>
    <col min="17" max="17" width="8.75" customWidth="1"/>
    <col min="18" max="18" width="5.5" style="44" customWidth="1"/>
    <col min="19" max="19" width="9.5" customWidth="1"/>
    <col min="20" max="20" width="5.375" style="44" customWidth="1"/>
    <col min="21" max="21" width="9" customWidth="1"/>
    <col min="22" max="22" width="5.25" customWidth="1"/>
    <col min="23" max="23" width="17.375" bestFit="1" customWidth="1"/>
    <col min="24" max="24" width="12" bestFit="1" customWidth="1"/>
  </cols>
  <sheetData>
    <row r="2" spans="1:22">
      <c r="C2" s="56" t="s">
        <v>31</v>
      </c>
      <c r="D2" s="56"/>
      <c r="E2" s="36"/>
      <c r="F2" s="36"/>
      <c r="G2" s="36"/>
      <c r="H2" s="36"/>
      <c r="I2" s="36"/>
      <c r="J2" s="36"/>
      <c r="K2" s="36"/>
      <c r="L2" s="36"/>
      <c r="M2" s="36"/>
      <c r="Q2" s="8"/>
    </row>
    <row r="3" spans="1:22">
      <c r="C3" s="54" t="s">
        <v>32</v>
      </c>
    </row>
    <row r="4" spans="1:22">
      <c r="C4" s="54"/>
    </row>
    <row r="5" spans="1:22">
      <c r="A5" s="5"/>
      <c r="B5" s="5"/>
      <c r="C5" s="5"/>
      <c r="D5" s="5"/>
      <c r="E5" s="5"/>
      <c r="F5" s="45"/>
      <c r="G5" s="5"/>
      <c r="H5" s="45"/>
      <c r="I5" s="5"/>
      <c r="J5" s="45"/>
      <c r="K5" s="5"/>
      <c r="L5" s="45"/>
      <c r="M5" s="5"/>
      <c r="N5" s="45"/>
      <c r="O5" s="5"/>
      <c r="P5" s="45"/>
      <c r="Q5" s="5"/>
      <c r="R5" s="45"/>
      <c r="S5" s="5"/>
      <c r="T5" s="45"/>
      <c r="U5" s="5"/>
    </row>
    <row r="6" spans="1:22" ht="14.25">
      <c r="A6" s="64" t="s">
        <v>0</v>
      </c>
      <c r="B6" s="64" t="s">
        <v>1</v>
      </c>
      <c r="C6" s="64" t="s">
        <v>2</v>
      </c>
      <c r="D6" s="64" t="s">
        <v>117</v>
      </c>
      <c r="E6" s="66" t="s">
        <v>118</v>
      </c>
      <c r="F6" s="68">
        <v>1</v>
      </c>
      <c r="G6" s="69"/>
      <c r="H6" s="68">
        <f>F6+1</f>
        <v>2</v>
      </c>
      <c r="I6" s="69"/>
      <c r="J6" s="68">
        <f t="shared" ref="J6" si="0">H6+1</f>
        <v>3</v>
      </c>
      <c r="K6" s="69"/>
      <c r="L6" s="68">
        <f t="shared" ref="L6" si="1">J6+1</f>
        <v>4</v>
      </c>
      <c r="M6" s="69"/>
      <c r="N6" s="68">
        <f t="shared" ref="N6" si="2">L6+1</f>
        <v>5</v>
      </c>
      <c r="O6" s="69"/>
      <c r="P6" s="68">
        <f t="shared" ref="P6" si="3">N6+1</f>
        <v>6</v>
      </c>
      <c r="Q6" s="69"/>
      <c r="R6" s="68">
        <f t="shared" ref="R6" si="4">P6+1</f>
        <v>7</v>
      </c>
      <c r="S6" s="69"/>
      <c r="T6" s="68">
        <f t="shared" ref="T6" si="5">R6+1</f>
        <v>8</v>
      </c>
      <c r="U6" s="69"/>
    </row>
    <row r="7" spans="1:22" s="9" customFormat="1" ht="14.25">
      <c r="A7" s="64"/>
      <c r="B7" s="64"/>
      <c r="C7" s="64"/>
      <c r="D7" s="64"/>
      <c r="E7" s="67"/>
      <c r="F7" s="70"/>
      <c r="G7" s="71"/>
      <c r="H7" s="70"/>
      <c r="I7" s="71"/>
      <c r="J7" s="70"/>
      <c r="K7" s="71"/>
      <c r="L7" s="70"/>
      <c r="M7" s="71"/>
      <c r="N7" s="70"/>
      <c r="O7" s="71"/>
      <c r="P7" s="70"/>
      <c r="Q7" s="71"/>
      <c r="R7" s="70"/>
      <c r="S7" s="71"/>
      <c r="T7" s="70"/>
      <c r="U7" s="71"/>
    </row>
    <row r="8" spans="1:22" ht="15" customHeight="1">
      <c r="A8" s="40" t="s">
        <v>6</v>
      </c>
      <c r="B8" s="43" t="s">
        <v>104</v>
      </c>
      <c r="C8" s="43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2"/>
    </row>
    <row r="9" spans="1:22" ht="37.5" customHeight="1">
      <c r="A9" s="37" t="s">
        <v>7</v>
      </c>
      <c r="B9" s="38" t="s">
        <v>105</v>
      </c>
      <c r="C9" s="39" t="s">
        <v>78</v>
      </c>
      <c r="D9" s="38" t="s">
        <v>13</v>
      </c>
      <c r="E9" s="79">
        <f>PO!M9</f>
        <v>3500.44</v>
      </c>
      <c r="F9" s="46">
        <v>0.1</v>
      </c>
      <c r="G9" s="73">
        <f>F9*$E9</f>
        <v>350.04400000000004</v>
      </c>
      <c r="H9" s="46">
        <f>1/8</f>
        <v>0.125</v>
      </c>
      <c r="I9" s="73">
        <f>H9*$E9</f>
        <v>437.55500000000001</v>
      </c>
      <c r="J9" s="46">
        <f>1/8</f>
        <v>0.125</v>
      </c>
      <c r="K9" s="73">
        <f>J9*$E9</f>
        <v>437.55500000000001</v>
      </c>
      <c r="L9" s="46">
        <f>1/8</f>
        <v>0.125</v>
      </c>
      <c r="M9" s="73">
        <f>L9*$E9</f>
        <v>437.55500000000001</v>
      </c>
      <c r="N9" s="46">
        <f>1/8</f>
        <v>0.125</v>
      </c>
      <c r="O9" s="73">
        <f>N9*$E9</f>
        <v>437.55500000000001</v>
      </c>
      <c r="P9" s="46">
        <f>1/8</f>
        <v>0.125</v>
      </c>
      <c r="Q9" s="73">
        <f>P9*$E9</f>
        <v>437.55500000000001</v>
      </c>
      <c r="R9" s="46">
        <f>1/8</f>
        <v>0.125</v>
      </c>
      <c r="S9" s="73">
        <f>R9*$E9</f>
        <v>437.55500000000001</v>
      </c>
      <c r="T9" s="46">
        <v>0.15</v>
      </c>
      <c r="U9" s="73">
        <f>T9*$E9</f>
        <v>525.06600000000003</v>
      </c>
      <c r="V9" s="72">
        <f>SUM(F9:U9)-E9</f>
        <v>0.99999999999954525</v>
      </c>
    </row>
    <row r="10" spans="1:22" ht="37.5" customHeight="1">
      <c r="A10" s="25" t="s">
        <v>12</v>
      </c>
      <c r="B10" s="31" t="s">
        <v>8</v>
      </c>
      <c r="C10" s="32" t="s">
        <v>9</v>
      </c>
      <c r="D10" s="31" t="s">
        <v>11</v>
      </c>
      <c r="E10" s="79">
        <f>PO!M10</f>
        <v>3876.54</v>
      </c>
      <c r="F10" s="47">
        <v>1</v>
      </c>
      <c r="G10" s="74">
        <f t="shared" ref="G10:G36" si="6">F10*$E10</f>
        <v>3876.54</v>
      </c>
      <c r="H10" s="47"/>
      <c r="I10" s="74">
        <f t="shared" ref="I10:I36" si="7">H10*$E10</f>
        <v>0</v>
      </c>
      <c r="J10" s="47"/>
      <c r="K10" s="74">
        <f t="shared" ref="K10:K36" si="8">J10*$E10</f>
        <v>0</v>
      </c>
      <c r="L10" s="47"/>
      <c r="M10" s="74">
        <f t="shared" ref="M10:M36" si="9">L10*$E10</f>
        <v>0</v>
      </c>
      <c r="N10" s="47"/>
      <c r="O10" s="74">
        <f t="shared" ref="O10:O36" si="10">N10*$E10</f>
        <v>0</v>
      </c>
      <c r="P10" s="47"/>
      <c r="Q10" s="74">
        <f t="shared" ref="Q10:Q36" si="11">P10*$E10</f>
        <v>0</v>
      </c>
      <c r="R10" s="47"/>
      <c r="S10" s="74">
        <f t="shared" ref="S10:S36" si="12">R10*$E10</f>
        <v>0</v>
      </c>
      <c r="T10" s="47"/>
      <c r="U10" s="74">
        <f t="shared" ref="U10:U36" si="13">T10*$E10</f>
        <v>0</v>
      </c>
      <c r="V10" s="72">
        <f>SUM(F10:U10)-E10</f>
        <v>1</v>
      </c>
    </row>
    <row r="11" spans="1:22" ht="37.5" customHeight="1">
      <c r="A11" s="25" t="s">
        <v>14</v>
      </c>
      <c r="B11" s="31" t="s">
        <v>8</v>
      </c>
      <c r="C11" s="32" t="s">
        <v>9</v>
      </c>
      <c r="D11" s="31" t="s">
        <v>11</v>
      </c>
      <c r="E11" s="79">
        <f>PO!M11</f>
        <v>1133.49</v>
      </c>
      <c r="F11" s="47">
        <v>1</v>
      </c>
      <c r="G11" s="74">
        <f t="shared" si="6"/>
        <v>1133.49</v>
      </c>
      <c r="H11" s="47"/>
      <c r="I11" s="74">
        <f t="shared" si="7"/>
        <v>0</v>
      </c>
      <c r="J11" s="47"/>
      <c r="K11" s="74">
        <f t="shared" si="8"/>
        <v>0</v>
      </c>
      <c r="L11" s="47"/>
      <c r="M11" s="74">
        <f t="shared" si="9"/>
        <v>0</v>
      </c>
      <c r="N11" s="47"/>
      <c r="O11" s="74">
        <f t="shared" si="10"/>
        <v>0</v>
      </c>
      <c r="P11" s="47"/>
      <c r="Q11" s="74">
        <f t="shared" si="11"/>
        <v>0</v>
      </c>
      <c r="R11" s="47"/>
      <c r="S11" s="74">
        <f t="shared" si="12"/>
        <v>0</v>
      </c>
      <c r="T11" s="47"/>
      <c r="U11" s="74">
        <f t="shared" si="13"/>
        <v>0</v>
      </c>
      <c r="V11" s="72">
        <f t="shared" ref="V11:V36" si="14">SUM(F11:U11)-E11</f>
        <v>1</v>
      </c>
    </row>
    <row r="12" spans="1:22" ht="37.5" customHeight="1">
      <c r="A12" s="25" t="s">
        <v>17</v>
      </c>
      <c r="B12" s="31" t="s">
        <v>18</v>
      </c>
      <c r="C12" s="32" t="s">
        <v>19</v>
      </c>
      <c r="D12" s="31" t="s">
        <v>13</v>
      </c>
      <c r="E12" s="79">
        <f>PO!M12</f>
        <v>410.21</v>
      </c>
      <c r="F12" s="47">
        <v>1</v>
      </c>
      <c r="G12" s="74">
        <f t="shared" si="6"/>
        <v>410.21</v>
      </c>
      <c r="H12" s="47"/>
      <c r="I12" s="74">
        <f t="shared" si="7"/>
        <v>0</v>
      </c>
      <c r="J12" s="47"/>
      <c r="K12" s="74">
        <f t="shared" si="8"/>
        <v>0</v>
      </c>
      <c r="L12" s="47"/>
      <c r="M12" s="74">
        <f t="shared" si="9"/>
        <v>0</v>
      </c>
      <c r="N12" s="47"/>
      <c r="O12" s="74">
        <f t="shared" si="10"/>
        <v>0</v>
      </c>
      <c r="P12" s="47"/>
      <c r="Q12" s="74">
        <f t="shared" si="11"/>
        <v>0</v>
      </c>
      <c r="R12" s="47"/>
      <c r="S12" s="74">
        <f t="shared" si="12"/>
        <v>0</v>
      </c>
      <c r="T12" s="47"/>
      <c r="U12" s="74">
        <f t="shared" si="13"/>
        <v>0</v>
      </c>
      <c r="V12" s="72">
        <f t="shared" si="14"/>
        <v>1</v>
      </c>
    </row>
    <row r="13" spans="1:22" ht="37.5" customHeight="1">
      <c r="A13" s="25" t="s">
        <v>20</v>
      </c>
      <c r="B13" s="31" t="s">
        <v>15</v>
      </c>
      <c r="C13" s="32" t="s">
        <v>16</v>
      </c>
      <c r="D13" s="31" t="s">
        <v>13</v>
      </c>
      <c r="E13" s="79">
        <f>PO!M13</f>
        <v>393.83</v>
      </c>
      <c r="F13" s="47">
        <v>1</v>
      </c>
      <c r="G13" s="74">
        <f t="shared" si="6"/>
        <v>393.83</v>
      </c>
      <c r="H13" s="47"/>
      <c r="I13" s="74">
        <f t="shared" si="7"/>
        <v>0</v>
      </c>
      <c r="J13" s="47"/>
      <c r="K13" s="74">
        <f t="shared" si="8"/>
        <v>0</v>
      </c>
      <c r="L13" s="47"/>
      <c r="M13" s="74">
        <f t="shared" si="9"/>
        <v>0</v>
      </c>
      <c r="N13" s="47"/>
      <c r="O13" s="74">
        <f t="shared" si="10"/>
        <v>0</v>
      </c>
      <c r="P13" s="47"/>
      <c r="Q13" s="74">
        <f t="shared" si="11"/>
        <v>0</v>
      </c>
      <c r="R13" s="47"/>
      <c r="S13" s="74">
        <f t="shared" si="12"/>
        <v>0</v>
      </c>
      <c r="T13" s="47"/>
      <c r="U13" s="74">
        <f t="shared" si="13"/>
        <v>0</v>
      </c>
      <c r="V13" s="72">
        <f t="shared" si="14"/>
        <v>1</v>
      </c>
    </row>
    <row r="14" spans="1:22" ht="63" customHeight="1">
      <c r="A14" s="25" t="s">
        <v>44</v>
      </c>
      <c r="B14" s="31" t="s">
        <v>79</v>
      </c>
      <c r="C14" s="32" t="s">
        <v>80</v>
      </c>
      <c r="D14" s="31" t="s">
        <v>46</v>
      </c>
      <c r="E14" s="79">
        <f>PO!M14</f>
        <v>2261.02</v>
      </c>
      <c r="F14" s="47"/>
      <c r="G14" s="74">
        <f t="shared" si="6"/>
        <v>0</v>
      </c>
      <c r="H14" s="47">
        <v>0.2</v>
      </c>
      <c r="I14" s="74">
        <f t="shared" si="7"/>
        <v>452.20400000000001</v>
      </c>
      <c r="J14" s="47">
        <v>0.2</v>
      </c>
      <c r="K14" s="74">
        <f t="shared" si="8"/>
        <v>452.20400000000001</v>
      </c>
      <c r="L14" s="47">
        <v>0.2</v>
      </c>
      <c r="M14" s="74">
        <f t="shared" si="9"/>
        <v>452.20400000000001</v>
      </c>
      <c r="N14" s="47">
        <v>0.2</v>
      </c>
      <c r="O14" s="74">
        <f t="shared" si="10"/>
        <v>452.20400000000001</v>
      </c>
      <c r="P14" s="47">
        <v>0.2</v>
      </c>
      <c r="Q14" s="74">
        <f t="shared" si="11"/>
        <v>452.20400000000001</v>
      </c>
      <c r="R14" s="47"/>
      <c r="S14" s="74">
        <f t="shared" si="12"/>
        <v>0</v>
      </c>
      <c r="T14" s="47"/>
      <c r="U14" s="74">
        <f t="shared" si="13"/>
        <v>0</v>
      </c>
      <c r="V14" s="72">
        <f t="shared" si="14"/>
        <v>1</v>
      </c>
    </row>
    <row r="15" spans="1:22" ht="63" customHeight="1">
      <c r="A15" s="25" t="s">
        <v>45</v>
      </c>
      <c r="B15" s="31" t="s">
        <v>81</v>
      </c>
      <c r="C15" s="32" t="s">
        <v>82</v>
      </c>
      <c r="D15" s="31" t="s">
        <v>46</v>
      </c>
      <c r="E15" s="79">
        <f>PO!M15</f>
        <v>2518.84</v>
      </c>
      <c r="F15" s="47"/>
      <c r="G15" s="74">
        <f t="shared" si="6"/>
        <v>0</v>
      </c>
      <c r="H15" s="47">
        <v>0.2</v>
      </c>
      <c r="I15" s="74">
        <f t="shared" si="7"/>
        <v>503.76800000000003</v>
      </c>
      <c r="J15" s="47">
        <v>0.2</v>
      </c>
      <c r="K15" s="74">
        <f t="shared" si="8"/>
        <v>503.76800000000003</v>
      </c>
      <c r="L15" s="47">
        <v>0.2</v>
      </c>
      <c r="M15" s="74">
        <f t="shared" si="9"/>
        <v>503.76800000000003</v>
      </c>
      <c r="N15" s="47">
        <v>0.2</v>
      </c>
      <c r="O15" s="74">
        <f t="shared" si="10"/>
        <v>503.76800000000003</v>
      </c>
      <c r="P15" s="47">
        <v>0.2</v>
      </c>
      <c r="Q15" s="74">
        <f t="shared" si="11"/>
        <v>503.76800000000003</v>
      </c>
      <c r="R15" s="47"/>
      <c r="S15" s="74">
        <f t="shared" si="12"/>
        <v>0</v>
      </c>
      <c r="T15" s="47"/>
      <c r="U15" s="74">
        <f t="shared" si="13"/>
        <v>0</v>
      </c>
      <c r="V15" s="72">
        <f t="shared" si="14"/>
        <v>1</v>
      </c>
    </row>
    <row r="16" spans="1:22" ht="63" customHeight="1">
      <c r="A16" s="25" t="s">
        <v>21</v>
      </c>
      <c r="B16" s="31" t="s">
        <v>83</v>
      </c>
      <c r="C16" s="32" t="s">
        <v>84</v>
      </c>
      <c r="D16" s="31" t="s">
        <v>23</v>
      </c>
      <c r="E16" s="79">
        <f>PO!M16</f>
        <v>15683.93</v>
      </c>
      <c r="F16" s="47"/>
      <c r="G16" s="74">
        <f t="shared" si="6"/>
        <v>0</v>
      </c>
      <c r="H16" s="47">
        <v>0.2</v>
      </c>
      <c r="I16" s="74">
        <f t="shared" si="7"/>
        <v>3136.7860000000001</v>
      </c>
      <c r="J16" s="47">
        <v>0.2</v>
      </c>
      <c r="K16" s="74">
        <f t="shared" si="8"/>
        <v>3136.7860000000001</v>
      </c>
      <c r="L16" s="47">
        <v>0.2</v>
      </c>
      <c r="M16" s="74">
        <f t="shared" si="9"/>
        <v>3136.7860000000001</v>
      </c>
      <c r="N16" s="47">
        <v>0.2</v>
      </c>
      <c r="O16" s="74">
        <f t="shared" si="10"/>
        <v>3136.7860000000001</v>
      </c>
      <c r="P16" s="47">
        <v>0.2</v>
      </c>
      <c r="Q16" s="74">
        <f t="shared" si="11"/>
        <v>3136.7860000000001</v>
      </c>
      <c r="R16" s="47"/>
      <c r="S16" s="74">
        <f t="shared" si="12"/>
        <v>0</v>
      </c>
      <c r="T16" s="47"/>
      <c r="U16" s="74">
        <f t="shared" si="13"/>
        <v>0</v>
      </c>
      <c r="V16" s="72">
        <f t="shared" si="14"/>
        <v>1</v>
      </c>
    </row>
    <row r="17" spans="1:22" ht="63" customHeight="1">
      <c r="A17" s="25" t="s">
        <v>22</v>
      </c>
      <c r="B17" s="31" t="s">
        <v>85</v>
      </c>
      <c r="C17" s="32" t="s">
        <v>86</v>
      </c>
      <c r="D17" s="31" t="s">
        <v>46</v>
      </c>
      <c r="E17" s="79">
        <f>PO!M17</f>
        <v>6433.51</v>
      </c>
      <c r="F17" s="47"/>
      <c r="G17" s="74">
        <f t="shared" si="6"/>
        <v>0</v>
      </c>
      <c r="H17" s="47">
        <v>0.2</v>
      </c>
      <c r="I17" s="74">
        <f t="shared" si="7"/>
        <v>1286.7020000000002</v>
      </c>
      <c r="J17" s="47">
        <v>0.2</v>
      </c>
      <c r="K17" s="74">
        <f t="shared" si="8"/>
        <v>1286.7020000000002</v>
      </c>
      <c r="L17" s="47">
        <v>0.2</v>
      </c>
      <c r="M17" s="74">
        <f t="shared" si="9"/>
        <v>1286.7020000000002</v>
      </c>
      <c r="N17" s="47">
        <v>0.2</v>
      </c>
      <c r="O17" s="74">
        <f t="shared" si="10"/>
        <v>1286.7020000000002</v>
      </c>
      <c r="P17" s="47">
        <v>0.2</v>
      </c>
      <c r="Q17" s="74">
        <f t="shared" si="11"/>
        <v>1286.7020000000002</v>
      </c>
      <c r="R17" s="47"/>
      <c r="S17" s="74">
        <f t="shared" si="12"/>
        <v>0</v>
      </c>
      <c r="T17" s="47"/>
      <c r="U17" s="74">
        <f t="shared" si="13"/>
        <v>0</v>
      </c>
      <c r="V17" s="72">
        <f t="shared" si="14"/>
        <v>1</v>
      </c>
    </row>
    <row r="18" spans="1:22" ht="63" customHeight="1">
      <c r="A18" s="25" t="s">
        <v>49</v>
      </c>
      <c r="B18" s="31" t="s">
        <v>87</v>
      </c>
      <c r="C18" s="32" t="s">
        <v>88</v>
      </c>
      <c r="D18" s="31" t="s">
        <v>23</v>
      </c>
      <c r="E18" s="79">
        <f>PO!M18</f>
        <v>21259.960000000003</v>
      </c>
      <c r="F18" s="47"/>
      <c r="G18" s="74">
        <f t="shared" si="6"/>
        <v>0</v>
      </c>
      <c r="H18" s="47">
        <v>0.2</v>
      </c>
      <c r="I18" s="74">
        <f t="shared" si="7"/>
        <v>4251.9920000000011</v>
      </c>
      <c r="J18" s="47">
        <v>0.2</v>
      </c>
      <c r="K18" s="74">
        <f t="shared" si="8"/>
        <v>4251.9920000000011</v>
      </c>
      <c r="L18" s="47">
        <v>0.2</v>
      </c>
      <c r="M18" s="74">
        <f t="shared" si="9"/>
        <v>4251.9920000000011</v>
      </c>
      <c r="N18" s="47">
        <v>0.2</v>
      </c>
      <c r="O18" s="74">
        <f t="shared" si="10"/>
        <v>4251.9920000000011</v>
      </c>
      <c r="P18" s="47">
        <v>0.2</v>
      </c>
      <c r="Q18" s="74">
        <f t="shared" si="11"/>
        <v>4251.9920000000011</v>
      </c>
      <c r="R18" s="47"/>
      <c r="S18" s="74">
        <f t="shared" si="12"/>
        <v>0</v>
      </c>
      <c r="T18" s="47"/>
      <c r="U18" s="74">
        <f t="shared" si="13"/>
        <v>0</v>
      </c>
      <c r="V18" s="72">
        <f t="shared" si="14"/>
        <v>1.000000000007276</v>
      </c>
    </row>
    <row r="19" spans="1:22" ht="63" customHeight="1">
      <c r="A19" s="25" t="s">
        <v>50</v>
      </c>
      <c r="B19" s="31" t="s">
        <v>89</v>
      </c>
      <c r="C19" s="32" t="s">
        <v>90</v>
      </c>
      <c r="D19" s="31" t="s">
        <v>23</v>
      </c>
      <c r="E19" s="79">
        <f>PO!M19</f>
        <v>5165.8900000000003</v>
      </c>
      <c r="F19" s="47"/>
      <c r="G19" s="74">
        <f t="shared" si="6"/>
        <v>0</v>
      </c>
      <c r="H19" s="47">
        <v>0.2</v>
      </c>
      <c r="I19" s="74">
        <f t="shared" si="7"/>
        <v>1033.1780000000001</v>
      </c>
      <c r="J19" s="47">
        <v>0.2</v>
      </c>
      <c r="K19" s="74">
        <f t="shared" si="8"/>
        <v>1033.1780000000001</v>
      </c>
      <c r="L19" s="47">
        <v>0.2</v>
      </c>
      <c r="M19" s="74">
        <f t="shared" si="9"/>
        <v>1033.1780000000001</v>
      </c>
      <c r="N19" s="47">
        <v>0.2</v>
      </c>
      <c r="O19" s="74">
        <f t="shared" si="10"/>
        <v>1033.1780000000001</v>
      </c>
      <c r="P19" s="47">
        <v>0.2</v>
      </c>
      <c r="Q19" s="74">
        <f t="shared" si="11"/>
        <v>1033.1780000000001</v>
      </c>
      <c r="R19" s="47"/>
      <c r="S19" s="74">
        <f t="shared" si="12"/>
        <v>0</v>
      </c>
      <c r="T19" s="47"/>
      <c r="U19" s="74">
        <f t="shared" si="13"/>
        <v>0</v>
      </c>
      <c r="V19" s="72">
        <f t="shared" si="14"/>
        <v>0.99999999999909051</v>
      </c>
    </row>
    <row r="20" spans="1:22" ht="63" customHeight="1">
      <c r="A20" s="25" t="s">
        <v>54</v>
      </c>
      <c r="B20" s="31" t="s">
        <v>91</v>
      </c>
      <c r="C20" s="32" t="s">
        <v>92</v>
      </c>
      <c r="D20" s="31" t="s">
        <v>23</v>
      </c>
      <c r="E20" s="79">
        <f>PO!M20</f>
        <v>8326.3700000000008</v>
      </c>
      <c r="F20" s="47"/>
      <c r="G20" s="74">
        <f t="shared" si="6"/>
        <v>0</v>
      </c>
      <c r="H20" s="47">
        <v>0.2</v>
      </c>
      <c r="I20" s="74">
        <f t="shared" si="7"/>
        <v>1665.2740000000003</v>
      </c>
      <c r="J20" s="47">
        <v>0.2</v>
      </c>
      <c r="K20" s="74">
        <f t="shared" si="8"/>
        <v>1665.2740000000003</v>
      </c>
      <c r="L20" s="47">
        <v>0.2</v>
      </c>
      <c r="M20" s="74">
        <f t="shared" si="9"/>
        <v>1665.2740000000003</v>
      </c>
      <c r="N20" s="47">
        <v>0.2</v>
      </c>
      <c r="O20" s="74">
        <f t="shared" si="10"/>
        <v>1665.2740000000003</v>
      </c>
      <c r="P20" s="47">
        <v>0.2</v>
      </c>
      <c r="Q20" s="74">
        <f t="shared" si="11"/>
        <v>1665.2740000000003</v>
      </c>
      <c r="R20" s="47"/>
      <c r="S20" s="74">
        <f t="shared" si="12"/>
        <v>0</v>
      </c>
      <c r="T20" s="47"/>
      <c r="U20" s="74">
        <f t="shared" si="13"/>
        <v>0</v>
      </c>
      <c r="V20" s="72">
        <f t="shared" si="14"/>
        <v>1</v>
      </c>
    </row>
    <row r="21" spans="1:22" ht="63" customHeight="1">
      <c r="A21" s="25" t="s">
        <v>55</v>
      </c>
      <c r="B21" s="31" t="s">
        <v>47</v>
      </c>
      <c r="C21" s="32" t="s">
        <v>48</v>
      </c>
      <c r="D21" s="31" t="s">
        <v>11</v>
      </c>
      <c r="E21" s="79">
        <f>PO!M21</f>
        <v>15290.49</v>
      </c>
      <c r="F21" s="47"/>
      <c r="G21" s="74">
        <f t="shared" si="6"/>
        <v>0</v>
      </c>
      <c r="H21" s="47">
        <v>0.2</v>
      </c>
      <c r="I21" s="74">
        <f t="shared" si="7"/>
        <v>3058.098</v>
      </c>
      <c r="J21" s="47">
        <v>0.2</v>
      </c>
      <c r="K21" s="74">
        <f t="shared" si="8"/>
        <v>3058.098</v>
      </c>
      <c r="L21" s="47">
        <v>0.2</v>
      </c>
      <c r="M21" s="74">
        <f t="shared" si="9"/>
        <v>3058.098</v>
      </c>
      <c r="N21" s="47">
        <v>0.2</v>
      </c>
      <c r="O21" s="74">
        <f t="shared" si="10"/>
        <v>3058.098</v>
      </c>
      <c r="P21" s="47">
        <v>0.2</v>
      </c>
      <c r="Q21" s="74">
        <f t="shared" si="11"/>
        <v>3058.098</v>
      </c>
      <c r="R21" s="47"/>
      <c r="S21" s="74">
        <f t="shared" si="12"/>
        <v>0</v>
      </c>
      <c r="T21" s="47"/>
      <c r="U21" s="74">
        <f t="shared" si="13"/>
        <v>0</v>
      </c>
      <c r="V21" s="72">
        <f t="shared" si="14"/>
        <v>1.000000000001819</v>
      </c>
    </row>
    <row r="22" spans="1:22" ht="63" customHeight="1">
      <c r="A22" s="25" t="s">
        <v>56</v>
      </c>
      <c r="B22" s="31" t="s">
        <v>93</v>
      </c>
      <c r="C22" s="32" t="s">
        <v>106</v>
      </c>
      <c r="D22" s="31" t="s">
        <v>108</v>
      </c>
      <c r="E22" s="79">
        <f>PO!M22</f>
        <v>7857.6100000000006</v>
      </c>
      <c r="F22" s="47">
        <v>0</v>
      </c>
      <c r="G22" s="74">
        <f t="shared" si="6"/>
        <v>0</v>
      </c>
      <c r="H22" s="47">
        <v>0.2</v>
      </c>
      <c r="I22" s="74">
        <f t="shared" si="7"/>
        <v>1571.5220000000002</v>
      </c>
      <c r="J22" s="47">
        <v>0.4</v>
      </c>
      <c r="K22" s="74">
        <f t="shared" si="8"/>
        <v>3143.0440000000003</v>
      </c>
      <c r="L22" s="47">
        <v>0.4</v>
      </c>
      <c r="M22" s="74">
        <f t="shared" si="9"/>
        <v>3143.0440000000003</v>
      </c>
      <c r="N22" s="47"/>
      <c r="O22" s="74">
        <f t="shared" si="10"/>
        <v>0</v>
      </c>
      <c r="P22" s="47"/>
      <c r="Q22" s="74">
        <f t="shared" si="11"/>
        <v>0</v>
      </c>
      <c r="R22" s="47"/>
      <c r="S22" s="74">
        <f t="shared" si="12"/>
        <v>0</v>
      </c>
      <c r="T22" s="47"/>
      <c r="U22" s="74">
        <f t="shared" si="13"/>
        <v>0</v>
      </c>
      <c r="V22" s="72">
        <f t="shared" si="14"/>
        <v>1</v>
      </c>
    </row>
    <row r="23" spans="1:22" ht="28.5" customHeight="1">
      <c r="A23" s="25" t="s">
        <v>57</v>
      </c>
      <c r="B23" s="31" t="s">
        <v>109</v>
      </c>
      <c r="C23" s="32" t="s">
        <v>63</v>
      </c>
      <c r="D23" s="31" t="s">
        <v>11</v>
      </c>
      <c r="E23" s="79">
        <f>PO!M23</f>
        <v>24434.79</v>
      </c>
      <c r="F23" s="47"/>
      <c r="G23" s="74">
        <f t="shared" si="6"/>
        <v>0</v>
      </c>
      <c r="H23" s="47"/>
      <c r="I23" s="74">
        <f t="shared" si="7"/>
        <v>0</v>
      </c>
      <c r="J23" s="47"/>
      <c r="K23" s="74">
        <f t="shared" si="8"/>
        <v>0</v>
      </c>
      <c r="L23" s="47"/>
      <c r="M23" s="74">
        <f t="shared" si="9"/>
        <v>0</v>
      </c>
      <c r="N23" s="47"/>
      <c r="O23" s="74">
        <f t="shared" si="10"/>
        <v>0</v>
      </c>
      <c r="P23" s="47">
        <v>0.5</v>
      </c>
      <c r="Q23" s="74">
        <f t="shared" si="11"/>
        <v>12217.395</v>
      </c>
      <c r="R23" s="47">
        <v>0.5</v>
      </c>
      <c r="S23" s="74">
        <f t="shared" si="12"/>
        <v>12217.395</v>
      </c>
      <c r="T23" s="47"/>
      <c r="U23" s="74">
        <f t="shared" si="13"/>
        <v>0</v>
      </c>
      <c r="V23" s="72">
        <f t="shared" si="14"/>
        <v>1</v>
      </c>
    </row>
    <row r="24" spans="1:22" ht="28.5" customHeight="1">
      <c r="A24" s="25" t="s">
        <v>58</v>
      </c>
      <c r="B24" s="31" t="s">
        <v>110</v>
      </c>
      <c r="C24" s="32" t="s">
        <v>65</v>
      </c>
      <c r="D24" s="31" t="s">
        <v>11</v>
      </c>
      <c r="E24" s="79">
        <f>PO!M24</f>
        <v>11592.78</v>
      </c>
      <c r="F24" s="47"/>
      <c r="G24" s="74">
        <f t="shared" si="6"/>
        <v>0</v>
      </c>
      <c r="H24" s="47"/>
      <c r="I24" s="74">
        <f t="shared" si="7"/>
        <v>0</v>
      </c>
      <c r="J24" s="47"/>
      <c r="K24" s="74">
        <f t="shared" si="8"/>
        <v>0</v>
      </c>
      <c r="L24" s="47"/>
      <c r="M24" s="74">
        <f t="shared" si="9"/>
        <v>0</v>
      </c>
      <c r="N24" s="47"/>
      <c r="O24" s="74">
        <f t="shared" si="10"/>
        <v>0</v>
      </c>
      <c r="P24" s="47">
        <v>0.5</v>
      </c>
      <c r="Q24" s="74">
        <f t="shared" si="11"/>
        <v>5796.39</v>
      </c>
      <c r="R24" s="47">
        <v>0.5</v>
      </c>
      <c r="S24" s="74">
        <f t="shared" si="12"/>
        <v>5796.39</v>
      </c>
      <c r="T24" s="47"/>
      <c r="U24" s="74">
        <f t="shared" si="13"/>
        <v>0</v>
      </c>
      <c r="V24" s="72">
        <f t="shared" si="14"/>
        <v>1</v>
      </c>
    </row>
    <row r="25" spans="1:22" ht="48" customHeight="1">
      <c r="A25" s="25" t="s">
        <v>59</v>
      </c>
      <c r="B25" s="31" t="s">
        <v>51</v>
      </c>
      <c r="C25" s="32" t="s">
        <v>52</v>
      </c>
      <c r="D25" s="31" t="s">
        <v>53</v>
      </c>
      <c r="E25" s="79">
        <f>PO!M25</f>
        <v>2643.1200000000003</v>
      </c>
      <c r="F25" s="47"/>
      <c r="G25" s="74">
        <f t="shared" si="6"/>
        <v>0</v>
      </c>
      <c r="H25" s="47"/>
      <c r="I25" s="74">
        <f t="shared" si="7"/>
        <v>0</v>
      </c>
      <c r="J25" s="47"/>
      <c r="K25" s="74">
        <f t="shared" si="8"/>
        <v>0</v>
      </c>
      <c r="L25" s="47"/>
      <c r="M25" s="74">
        <f t="shared" si="9"/>
        <v>0</v>
      </c>
      <c r="N25" s="47"/>
      <c r="O25" s="74">
        <f t="shared" si="10"/>
        <v>0</v>
      </c>
      <c r="P25" s="47">
        <v>0.5</v>
      </c>
      <c r="Q25" s="74">
        <f t="shared" si="11"/>
        <v>1321.5600000000002</v>
      </c>
      <c r="R25" s="47">
        <v>0.5</v>
      </c>
      <c r="S25" s="74">
        <f t="shared" si="12"/>
        <v>1321.5600000000002</v>
      </c>
      <c r="T25" s="47"/>
      <c r="U25" s="74">
        <f t="shared" si="13"/>
        <v>0</v>
      </c>
      <c r="V25" s="72">
        <f t="shared" si="14"/>
        <v>1</v>
      </c>
    </row>
    <row r="26" spans="1:22" ht="63.75" customHeight="1">
      <c r="A26" s="25" t="s">
        <v>62</v>
      </c>
      <c r="B26" s="31" t="s">
        <v>95</v>
      </c>
      <c r="C26" s="32" t="s">
        <v>96</v>
      </c>
      <c r="D26" s="31" t="s">
        <v>53</v>
      </c>
      <c r="E26" s="79">
        <f>PO!M26</f>
        <v>40.099999999999994</v>
      </c>
      <c r="F26" s="47"/>
      <c r="G26" s="74">
        <f t="shared" si="6"/>
        <v>0</v>
      </c>
      <c r="H26" s="47"/>
      <c r="I26" s="74">
        <f t="shared" si="7"/>
        <v>0</v>
      </c>
      <c r="J26" s="47"/>
      <c r="K26" s="74">
        <f t="shared" si="8"/>
        <v>0</v>
      </c>
      <c r="L26" s="47"/>
      <c r="M26" s="74">
        <f t="shared" si="9"/>
        <v>0</v>
      </c>
      <c r="N26" s="47"/>
      <c r="O26" s="74">
        <f t="shared" si="10"/>
        <v>0</v>
      </c>
      <c r="P26" s="47">
        <v>0.5</v>
      </c>
      <c r="Q26" s="74">
        <f t="shared" si="11"/>
        <v>20.049999999999997</v>
      </c>
      <c r="R26" s="47">
        <v>0.5</v>
      </c>
      <c r="S26" s="74">
        <f t="shared" si="12"/>
        <v>20.049999999999997</v>
      </c>
      <c r="T26" s="47"/>
      <c r="U26" s="74">
        <f t="shared" si="13"/>
        <v>0</v>
      </c>
      <c r="V26" s="72">
        <f t="shared" si="14"/>
        <v>1</v>
      </c>
    </row>
    <row r="27" spans="1:22" ht="39" customHeight="1">
      <c r="A27" s="25" t="s">
        <v>64</v>
      </c>
      <c r="B27" s="31" t="s">
        <v>111</v>
      </c>
      <c r="C27" s="32" t="s">
        <v>94</v>
      </c>
      <c r="D27" s="31" t="s">
        <v>46</v>
      </c>
      <c r="E27" s="79">
        <f>PO!M27</f>
        <v>145009.75</v>
      </c>
      <c r="F27" s="47"/>
      <c r="G27" s="74">
        <f t="shared" si="6"/>
        <v>0</v>
      </c>
      <c r="H27" s="47"/>
      <c r="I27" s="74">
        <f t="shared" si="7"/>
        <v>0</v>
      </c>
      <c r="J27" s="47"/>
      <c r="K27" s="74">
        <f t="shared" si="8"/>
        <v>0</v>
      </c>
      <c r="L27" s="47"/>
      <c r="M27" s="74">
        <f t="shared" si="9"/>
        <v>0</v>
      </c>
      <c r="N27" s="47">
        <v>0.2</v>
      </c>
      <c r="O27" s="74">
        <f t="shared" si="10"/>
        <v>29001.95</v>
      </c>
      <c r="P27" s="47">
        <v>0.45</v>
      </c>
      <c r="Q27" s="74">
        <f t="shared" si="11"/>
        <v>65254.387500000004</v>
      </c>
      <c r="R27" s="47">
        <v>0.35</v>
      </c>
      <c r="S27" s="74">
        <f t="shared" si="12"/>
        <v>50753.412499999999</v>
      </c>
      <c r="T27" s="47">
        <v>0</v>
      </c>
      <c r="U27" s="74">
        <f t="shared" si="13"/>
        <v>0</v>
      </c>
      <c r="V27" s="72">
        <f t="shared" si="14"/>
        <v>1</v>
      </c>
    </row>
    <row r="28" spans="1:22" ht="39.75" customHeight="1">
      <c r="A28" s="25" t="s">
        <v>66</v>
      </c>
      <c r="B28" s="31" t="s">
        <v>60</v>
      </c>
      <c r="C28" s="32" t="s">
        <v>61</v>
      </c>
      <c r="D28" s="31" t="s">
        <v>46</v>
      </c>
      <c r="E28" s="79">
        <f>PO!M28</f>
        <v>122803.57</v>
      </c>
      <c r="F28" s="47"/>
      <c r="G28" s="74">
        <f t="shared" si="6"/>
        <v>0</v>
      </c>
      <c r="H28" s="47"/>
      <c r="I28" s="74">
        <f t="shared" si="7"/>
        <v>0</v>
      </c>
      <c r="J28" s="47"/>
      <c r="K28" s="74">
        <f t="shared" si="8"/>
        <v>0</v>
      </c>
      <c r="L28" s="47"/>
      <c r="M28" s="74">
        <f t="shared" si="9"/>
        <v>0</v>
      </c>
      <c r="N28" s="47">
        <v>0.2</v>
      </c>
      <c r="O28" s="74">
        <f t="shared" si="10"/>
        <v>24560.714000000004</v>
      </c>
      <c r="P28" s="47">
        <v>0.45</v>
      </c>
      <c r="Q28" s="74">
        <f t="shared" si="11"/>
        <v>55261.606500000002</v>
      </c>
      <c r="R28" s="47">
        <v>0.35</v>
      </c>
      <c r="S28" s="74">
        <f t="shared" si="12"/>
        <v>42981.249499999998</v>
      </c>
      <c r="T28" s="47">
        <v>0</v>
      </c>
      <c r="U28" s="74">
        <f t="shared" si="13"/>
        <v>0</v>
      </c>
      <c r="V28" s="72">
        <f t="shared" si="14"/>
        <v>1</v>
      </c>
    </row>
    <row r="29" spans="1:22" ht="40.5" customHeight="1">
      <c r="A29" s="25" t="s">
        <v>68</v>
      </c>
      <c r="B29" s="31" t="s">
        <v>97</v>
      </c>
      <c r="C29" s="32" t="s">
        <v>98</v>
      </c>
      <c r="D29" s="31" t="s">
        <v>53</v>
      </c>
      <c r="E29" s="79">
        <f>PO!M29</f>
        <v>22041.23</v>
      </c>
      <c r="F29" s="47"/>
      <c r="G29" s="74">
        <f t="shared" si="6"/>
        <v>0</v>
      </c>
      <c r="H29" s="47"/>
      <c r="I29" s="74">
        <f t="shared" si="7"/>
        <v>0</v>
      </c>
      <c r="J29" s="47"/>
      <c r="K29" s="74">
        <f t="shared" si="8"/>
        <v>0</v>
      </c>
      <c r="L29" s="47"/>
      <c r="M29" s="74">
        <f t="shared" si="9"/>
        <v>0</v>
      </c>
      <c r="N29" s="47">
        <v>0.2</v>
      </c>
      <c r="O29" s="74">
        <f t="shared" si="10"/>
        <v>4408.2460000000001</v>
      </c>
      <c r="P29" s="47">
        <v>0.45</v>
      </c>
      <c r="Q29" s="74">
        <f t="shared" si="11"/>
        <v>9918.5535</v>
      </c>
      <c r="R29" s="47">
        <v>0.35</v>
      </c>
      <c r="S29" s="74">
        <f t="shared" si="12"/>
        <v>7714.4304999999995</v>
      </c>
      <c r="T29" s="47">
        <v>0</v>
      </c>
      <c r="U29" s="74">
        <f t="shared" si="13"/>
        <v>0</v>
      </c>
      <c r="V29" s="72">
        <f t="shared" si="14"/>
        <v>1</v>
      </c>
    </row>
    <row r="30" spans="1:22" ht="47.25" customHeight="1">
      <c r="A30" s="25" t="s">
        <v>69</v>
      </c>
      <c r="B30" s="31" t="s">
        <v>51</v>
      </c>
      <c r="C30" s="32" t="s">
        <v>52</v>
      </c>
      <c r="D30" s="31" t="s">
        <v>53</v>
      </c>
      <c r="E30" s="79">
        <f>PO!M30</f>
        <v>604.42999999999995</v>
      </c>
      <c r="F30" s="47"/>
      <c r="G30" s="74">
        <f t="shared" si="6"/>
        <v>0</v>
      </c>
      <c r="H30" s="47"/>
      <c r="I30" s="74">
        <f t="shared" si="7"/>
        <v>0</v>
      </c>
      <c r="J30" s="47"/>
      <c r="K30" s="74">
        <f t="shared" si="8"/>
        <v>0</v>
      </c>
      <c r="L30" s="47"/>
      <c r="M30" s="74">
        <f t="shared" si="9"/>
        <v>0</v>
      </c>
      <c r="N30" s="47">
        <v>0.2</v>
      </c>
      <c r="O30" s="74">
        <f t="shared" si="10"/>
        <v>120.886</v>
      </c>
      <c r="P30" s="47">
        <v>0.45</v>
      </c>
      <c r="Q30" s="74">
        <f t="shared" si="11"/>
        <v>271.99349999999998</v>
      </c>
      <c r="R30" s="47">
        <v>0.35</v>
      </c>
      <c r="S30" s="74">
        <f t="shared" si="12"/>
        <v>211.55049999999997</v>
      </c>
      <c r="T30" s="47">
        <v>0</v>
      </c>
      <c r="U30" s="74">
        <f t="shared" si="13"/>
        <v>0</v>
      </c>
      <c r="V30" s="72">
        <f t="shared" si="14"/>
        <v>1</v>
      </c>
    </row>
    <row r="31" spans="1:22" ht="45">
      <c r="A31" s="25" t="s">
        <v>70</v>
      </c>
      <c r="B31" s="31" t="s">
        <v>95</v>
      </c>
      <c r="C31" s="32" t="s">
        <v>96</v>
      </c>
      <c r="D31" s="31" t="s">
        <v>53</v>
      </c>
      <c r="E31" s="79">
        <f>PO!M31</f>
        <v>191.4</v>
      </c>
      <c r="F31" s="47"/>
      <c r="G31" s="74">
        <f t="shared" si="6"/>
        <v>0</v>
      </c>
      <c r="H31" s="47"/>
      <c r="I31" s="74">
        <f t="shared" si="7"/>
        <v>0</v>
      </c>
      <c r="J31" s="47"/>
      <c r="K31" s="74">
        <f t="shared" si="8"/>
        <v>0</v>
      </c>
      <c r="L31" s="47"/>
      <c r="M31" s="74">
        <f t="shared" si="9"/>
        <v>0</v>
      </c>
      <c r="N31" s="47">
        <v>0.2</v>
      </c>
      <c r="O31" s="74">
        <f t="shared" si="10"/>
        <v>38.28</v>
      </c>
      <c r="P31" s="47">
        <v>0.45</v>
      </c>
      <c r="Q31" s="74">
        <f t="shared" si="11"/>
        <v>86.13000000000001</v>
      </c>
      <c r="R31" s="47">
        <v>0.35</v>
      </c>
      <c r="S31" s="74">
        <f t="shared" si="12"/>
        <v>66.989999999999995</v>
      </c>
      <c r="T31" s="47">
        <v>0</v>
      </c>
      <c r="U31" s="74">
        <f t="shared" si="13"/>
        <v>0</v>
      </c>
      <c r="V31" s="72">
        <f t="shared" si="14"/>
        <v>1</v>
      </c>
    </row>
    <row r="32" spans="1:22" ht="26.25" customHeight="1">
      <c r="A32" s="25" t="s">
        <v>71</v>
      </c>
      <c r="B32" s="31" t="s">
        <v>99</v>
      </c>
      <c r="C32" s="32" t="s">
        <v>100</v>
      </c>
      <c r="D32" s="31" t="s">
        <v>101</v>
      </c>
      <c r="E32" s="79">
        <f>PO!M32</f>
        <v>4072.3199999999997</v>
      </c>
      <c r="F32" s="47"/>
      <c r="G32" s="74">
        <f t="shared" si="6"/>
        <v>0</v>
      </c>
      <c r="H32" s="47"/>
      <c r="I32" s="74">
        <f t="shared" si="7"/>
        <v>0</v>
      </c>
      <c r="J32" s="47"/>
      <c r="K32" s="74">
        <f t="shared" si="8"/>
        <v>0</v>
      </c>
      <c r="L32" s="47"/>
      <c r="M32" s="74">
        <f t="shared" si="9"/>
        <v>0</v>
      </c>
      <c r="N32" s="47">
        <v>0.2</v>
      </c>
      <c r="O32" s="74">
        <f t="shared" si="10"/>
        <v>814.46399999999994</v>
      </c>
      <c r="P32" s="47">
        <v>0.45</v>
      </c>
      <c r="Q32" s="74">
        <f t="shared" si="11"/>
        <v>1832.5439999999999</v>
      </c>
      <c r="R32" s="47">
        <v>0.35</v>
      </c>
      <c r="S32" s="74">
        <f t="shared" si="12"/>
        <v>1425.3119999999999</v>
      </c>
      <c r="T32" s="47">
        <v>0</v>
      </c>
      <c r="U32" s="74">
        <f t="shared" si="13"/>
        <v>0</v>
      </c>
      <c r="V32" s="72">
        <f t="shared" si="14"/>
        <v>1</v>
      </c>
    </row>
    <row r="33" spans="1:22" ht="33" customHeight="1">
      <c r="A33" s="25" t="s">
        <v>72</v>
      </c>
      <c r="B33" s="31" t="s">
        <v>112</v>
      </c>
      <c r="C33" s="32" t="s">
        <v>67</v>
      </c>
      <c r="D33" s="31" t="s">
        <v>46</v>
      </c>
      <c r="E33" s="79">
        <f>PO!M33</f>
        <v>293057.59999999998</v>
      </c>
      <c r="F33" s="47"/>
      <c r="G33" s="74">
        <f t="shared" si="6"/>
        <v>0</v>
      </c>
      <c r="H33" s="47"/>
      <c r="I33" s="74">
        <f t="shared" si="7"/>
        <v>0</v>
      </c>
      <c r="J33" s="47"/>
      <c r="K33" s="74">
        <f t="shared" si="8"/>
        <v>0</v>
      </c>
      <c r="L33" s="47"/>
      <c r="M33" s="74">
        <f t="shared" si="9"/>
        <v>0</v>
      </c>
      <c r="N33" s="47">
        <v>0</v>
      </c>
      <c r="O33" s="74">
        <f t="shared" si="10"/>
        <v>0</v>
      </c>
      <c r="P33" s="47">
        <v>0</v>
      </c>
      <c r="Q33" s="74">
        <f t="shared" si="11"/>
        <v>0</v>
      </c>
      <c r="R33" s="47">
        <v>0.7</v>
      </c>
      <c r="S33" s="74">
        <f t="shared" si="12"/>
        <v>205140.31999999998</v>
      </c>
      <c r="T33" s="47">
        <v>0.3</v>
      </c>
      <c r="U33" s="74">
        <f t="shared" si="13"/>
        <v>87917.279999999984</v>
      </c>
      <c r="V33" s="72">
        <f t="shared" si="14"/>
        <v>1</v>
      </c>
    </row>
    <row r="34" spans="1:22" ht="33.75">
      <c r="A34" s="25" t="s">
        <v>73</v>
      </c>
      <c r="B34" s="31" t="s">
        <v>97</v>
      </c>
      <c r="C34" s="32" t="s">
        <v>98</v>
      </c>
      <c r="D34" s="31" t="s">
        <v>53</v>
      </c>
      <c r="E34" s="79">
        <f>PO!M34</f>
        <v>21370.379999999997</v>
      </c>
      <c r="F34" s="47"/>
      <c r="G34" s="74">
        <f t="shared" si="6"/>
        <v>0</v>
      </c>
      <c r="H34" s="47"/>
      <c r="I34" s="74">
        <f t="shared" si="7"/>
        <v>0</v>
      </c>
      <c r="J34" s="47"/>
      <c r="K34" s="74">
        <f t="shared" si="8"/>
        <v>0</v>
      </c>
      <c r="L34" s="47"/>
      <c r="M34" s="74">
        <f t="shared" si="9"/>
        <v>0</v>
      </c>
      <c r="N34" s="47">
        <v>0.2</v>
      </c>
      <c r="O34" s="74">
        <f t="shared" si="10"/>
        <v>4274.076</v>
      </c>
      <c r="P34" s="47">
        <v>0.45</v>
      </c>
      <c r="Q34" s="74">
        <f t="shared" si="11"/>
        <v>9616.6709999999985</v>
      </c>
      <c r="R34" s="47">
        <v>0.35</v>
      </c>
      <c r="S34" s="74">
        <f t="shared" si="12"/>
        <v>7479.6329999999989</v>
      </c>
      <c r="T34" s="47">
        <v>0</v>
      </c>
      <c r="U34" s="74">
        <f t="shared" si="13"/>
        <v>0</v>
      </c>
      <c r="V34" s="72">
        <f t="shared" si="14"/>
        <v>1</v>
      </c>
    </row>
    <row r="35" spans="1:22" ht="45">
      <c r="A35" s="25" t="s">
        <v>74</v>
      </c>
      <c r="B35" s="31" t="s">
        <v>76</v>
      </c>
      <c r="C35" s="32" t="s">
        <v>77</v>
      </c>
      <c r="D35" s="31" t="s">
        <v>23</v>
      </c>
      <c r="E35" s="79">
        <f>PO!M35</f>
        <v>11376.25</v>
      </c>
      <c r="F35" s="47"/>
      <c r="G35" s="74">
        <f t="shared" si="6"/>
        <v>0</v>
      </c>
      <c r="H35" s="47"/>
      <c r="I35" s="74">
        <f t="shared" si="7"/>
        <v>0</v>
      </c>
      <c r="J35" s="47"/>
      <c r="K35" s="74">
        <f t="shared" si="8"/>
        <v>0</v>
      </c>
      <c r="L35" s="47"/>
      <c r="M35" s="74">
        <f t="shared" si="9"/>
        <v>0</v>
      </c>
      <c r="N35" s="47">
        <v>0</v>
      </c>
      <c r="O35" s="74">
        <f t="shared" si="10"/>
        <v>0</v>
      </c>
      <c r="P35" s="47">
        <v>0</v>
      </c>
      <c r="Q35" s="74">
        <f t="shared" si="11"/>
        <v>0</v>
      </c>
      <c r="R35" s="47">
        <v>0</v>
      </c>
      <c r="S35" s="74">
        <f t="shared" si="12"/>
        <v>0</v>
      </c>
      <c r="T35" s="47">
        <v>1</v>
      </c>
      <c r="U35" s="74">
        <f t="shared" si="13"/>
        <v>11376.25</v>
      </c>
      <c r="V35" s="72">
        <f t="shared" si="14"/>
        <v>1</v>
      </c>
    </row>
    <row r="36" spans="1:22" ht="33.75">
      <c r="A36" s="25" t="s">
        <v>75</v>
      </c>
      <c r="B36" s="31" t="s">
        <v>102</v>
      </c>
      <c r="C36" s="32" t="s">
        <v>103</v>
      </c>
      <c r="D36" s="31" t="s">
        <v>23</v>
      </c>
      <c r="E36" s="79">
        <f>PO!M36</f>
        <v>61361.81</v>
      </c>
      <c r="F36" s="47"/>
      <c r="G36" s="74">
        <f t="shared" si="6"/>
        <v>0</v>
      </c>
      <c r="H36" s="47"/>
      <c r="I36" s="74">
        <f t="shared" si="7"/>
        <v>0</v>
      </c>
      <c r="J36" s="47"/>
      <c r="K36" s="74">
        <f t="shared" si="8"/>
        <v>0</v>
      </c>
      <c r="L36" s="47"/>
      <c r="M36" s="74">
        <f t="shared" si="9"/>
        <v>0</v>
      </c>
      <c r="N36" s="47">
        <v>0.2</v>
      </c>
      <c r="O36" s="74">
        <f t="shared" si="10"/>
        <v>12272.362000000001</v>
      </c>
      <c r="P36" s="47">
        <v>0.45</v>
      </c>
      <c r="Q36" s="74">
        <f t="shared" si="11"/>
        <v>27612.8145</v>
      </c>
      <c r="R36" s="47">
        <v>0.35</v>
      </c>
      <c r="S36" s="74">
        <f t="shared" si="12"/>
        <v>21476.633499999996</v>
      </c>
      <c r="T36" s="47">
        <v>0</v>
      </c>
      <c r="U36" s="74">
        <f t="shared" si="13"/>
        <v>0</v>
      </c>
      <c r="V36" s="72">
        <f t="shared" si="14"/>
        <v>1</v>
      </c>
    </row>
    <row r="37" spans="1:22" s="3" customFormat="1" ht="14.25" customHeight="1">
      <c r="A37" s="11"/>
      <c r="B37" s="26"/>
      <c r="C37" s="26"/>
      <c r="D37" s="26"/>
      <c r="E37" s="26"/>
      <c r="F37" s="76">
        <f>SUM(G9:G36)</f>
        <v>6164.1139999999996</v>
      </c>
      <c r="G37" s="76"/>
      <c r="H37" s="76">
        <f>SUM(I9:I36)</f>
        <v>17397.079000000002</v>
      </c>
      <c r="I37" s="76"/>
      <c r="J37" s="76">
        <f>SUM(K9:K36)</f>
        <v>18968.601000000002</v>
      </c>
      <c r="K37" s="76"/>
      <c r="L37" s="76">
        <f>SUM(M9:M36)</f>
        <v>18968.601000000002</v>
      </c>
      <c r="M37" s="76"/>
      <c r="N37" s="76">
        <f>SUM(O9:O36)</f>
        <v>91316.535000000003</v>
      </c>
      <c r="O37" s="76"/>
      <c r="P37" s="76">
        <f>SUM(Q9:Q36)</f>
        <v>205035.65250000003</v>
      </c>
      <c r="Q37" s="76"/>
      <c r="R37" s="76">
        <f>SUM(S9:S36)</f>
        <v>357042.48149999994</v>
      </c>
      <c r="S37" s="76"/>
      <c r="T37" s="76">
        <f>SUM(U9:U36)</f>
        <v>99818.59599999999</v>
      </c>
      <c r="U37" s="76"/>
    </row>
    <row r="38" spans="1:22" ht="15" customHeight="1">
      <c r="F38" s="77">
        <f>F37</f>
        <v>6164.1139999999996</v>
      </c>
      <c r="G38" s="77"/>
      <c r="H38" s="77">
        <f>H37+F38</f>
        <v>23561.192999999999</v>
      </c>
      <c r="I38" s="77"/>
      <c r="J38" s="77">
        <f>J37+H38</f>
        <v>42529.794000000002</v>
      </c>
      <c r="K38" s="77"/>
      <c r="L38" s="77">
        <f>L37+J38</f>
        <v>61498.395000000004</v>
      </c>
      <c r="M38" s="77"/>
      <c r="N38" s="77">
        <f>N37+L38</f>
        <v>152814.93</v>
      </c>
      <c r="O38" s="77"/>
      <c r="P38" s="77">
        <f>P37+N38</f>
        <v>357850.58250000002</v>
      </c>
      <c r="Q38" s="77"/>
      <c r="R38" s="77">
        <f>R37+P38</f>
        <v>714893.06400000001</v>
      </c>
      <c r="S38" s="77"/>
      <c r="T38" s="78">
        <f>T37+R38</f>
        <v>814711.66</v>
      </c>
      <c r="U38" s="78"/>
    </row>
    <row r="39" spans="1:22">
      <c r="O39" s="75"/>
    </row>
    <row r="41" spans="1:22">
      <c r="P41" s="84" t="s">
        <v>119</v>
      </c>
      <c r="Q41" s="84"/>
      <c r="R41" s="84"/>
      <c r="S41" s="84"/>
      <c r="T41" s="84"/>
      <c r="U41" s="84"/>
      <c r="V41" s="84"/>
    </row>
    <row r="45" spans="1:22">
      <c r="E45" s="81"/>
      <c r="F45" s="82"/>
      <c r="G45" s="81"/>
      <c r="H45" s="82"/>
      <c r="I45" s="81"/>
    </row>
    <row r="46" spans="1:22" ht="15.75">
      <c r="E46" s="27"/>
      <c r="F46" s="80"/>
      <c r="G46" s="83" t="s">
        <v>113</v>
      </c>
      <c r="H46" s="80"/>
      <c r="I46" s="27"/>
    </row>
    <row r="47" spans="1:22">
      <c r="G47" s="1" t="s">
        <v>114</v>
      </c>
    </row>
  </sheetData>
  <mergeCells count="32">
    <mergeCell ref="R37:S37"/>
    <mergeCell ref="R38:S38"/>
    <mergeCell ref="T37:U37"/>
    <mergeCell ref="T38:U38"/>
    <mergeCell ref="P41:V41"/>
    <mergeCell ref="L37:M37"/>
    <mergeCell ref="L38:M38"/>
    <mergeCell ref="N37:O37"/>
    <mergeCell ref="N38:O38"/>
    <mergeCell ref="P37:Q37"/>
    <mergeCell ref="P38:Q38"/>
    <mergeCell ref="F37:G37"/>
    <mergeCell ref="F38:G38"/>
    <mergeCell ref="H37:I37"/>
    <mergeCell ref="H38:I38"/>
    <mergeCell ref="J37:K37"/>
    <mergeCell ref="J38:K38"/>
    <mergeCell ref="N6:O7"/>
    <mergeCell ref="P6:Q7"/>
    <mergeCell ref="R6:S7"/>
    <mergeCell ref="T6:U7"/>
    <mergeCell ref="F6:G7"/>
    <mergeCell ref="H6:I7"/>
    <mergeCell ref="J6:K7"/>
    <mergeCell ref="L6:M7"/>
    <mergeCell ref="E6:E7"/>
    <mergeCell ref="C2:D2"/>
    <mergeCell ref="C3:C4"/>
    <mergeCell ref="A6:A7"/>
    <mergeCell ref="B6:B7"/>
    <mergeCell ref="C6:C7"/>
    <mergeCell ref="D6:D7"/>
  </mergeCells>
  <conditionalFormatting sqref="F9:U36">
    <cfRule type="expression" dxfId="0" priority="1">
      <formula>F9&gt;0</formula>
    </cfRule>
  </conditionalFormatting>
  <pageMargins left="0.31496062992125984" right="0.31496062992125984" top="0.39370078740157483" bottom="0.19685039370078741" header="0.31496062992125984" footer="0.31496062992125984"/>
  <pageSetup paperSize="9" scale="7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N17" sqref="N17:O18"/>
    </sheetView>
  </sheetViews>
  <sheetFormatPr defaultRowHeight="14.25"/>
  <sheetData/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PO</vt:lpstr>
      <vt:lpstr>Cronograma</vt:lpstr>
      <vt:lpstr>LEIS SOCIAIS</vt:lpstr>
      <vt:lpstr>PO!Area_de_impressao</vt:lpstr>
      <vt:lpstr>JR_PAGE_ANCHOR_0_1</vt:lpstr>
      <vt:lpstr>PO!Titulos_de_impressao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2026-01-06T14:09:37Z</dcterms:created>
  <dcterms:modified xsi:type="dcterms:W3CDTF">2026-01-21T13:33:06Z</dcterms:modified>
</cp:coreProperties>
</file>