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rri.goncalves\Desktop\EDITAL 037-26 EMERGENCIAL CAPINA, ROÇADA VARRIÇÃO\"/>
    </mc:Choice>
  </mc:AlternateContent>
  <bookViews>
    <workbookView xWindow="0" yWindow="0" windowWidth="14865" windowHeight="9300"/>
  </bookViews>
  <sheets>
    <sheet name="apuração preço mercado" sheetId="1" r:id="rId1"/>
  </sheets>
  <calcPr calcId="152511"/>
</workbook>
</file>

<file path=xl/calcChain.xml><?xml version="1.0" encoding="utf-8"?>
<calcChain xmlns="http://schemas.openxmlformats.org/spreadsheetml/2006/main">
  <c r="E330" i="1" l="1"/>
  <c r="F330" i="1" s="1"/>
  <c r="G330" i="1" s="1"/>
  <c r="D330" i="1"/>
  <c r="C330" i="1"/>
  <c r="F327" i="1"/>
  <c r="G327" i="1" s="1"/>
  <c r="E327" i="1"/>
  <c r="D327" i="1"/>
  <c r="C327" i="1"/>
  <c r="G324" i="1"/>
  <c r="F324" i="1"/>
  <c r="E324" i="1"/>
  <c r="D324" i="1"/>
  <c r="C324" i="1"/>
  <c r="E321" i="1"/>
  <c r="F321" i="1" s="1"/>
  <c r="G321" i="1" s="1"/>
  <c r="D321" i="1"/>
  <c r="C321" i="1"/>
  <c r="E317" i="1"/>
  <c r="F317" i="1" s="1"/>
  <c r="G317" i="1" s="1"/>
  <c r="D317" i="1"/>
  <c r="C317" i="1"/>
  <c r="E312" i="1"/>
  <c r="F312" i="1" s="1"/>
  <c r="G312" i="1" s="1"/>
  <c r="D312" i="1"/>
  <c r="C312" i="1"/>
  <c r="E309" i="1"/>
  <c r="F309" i="1" s="1"/>
  <c r="G309" i="1" s="1"/>
  <c r="D309" i="1"/>
  <c r="C309" i="1"/>
  <c r="H308" i="1"/>
  <c r="C306" i="1" s="1"/>
  <c r="H307" i="1"/>
  <c r="H306" i="1"/>
  <c r="H305" i="1"/>
  <c r="H304" i="1"/>
  <c r="H303" i="1"/>
  <c r="E303" i="1" s="1"/>
  <c r="H301" i="1"/>
  <c r="H300" i="1"/>
  <c r="E300" i="1"/>
  <c r="F300" i="1" s="1"/>
  <c r="G300" i="1" s="1"/>
  <c r="D300" i="1"/>
  <c r="C300" i="1"/>
  <c r="F297" i="1"/>
  <c r="G297" i="1" s="1"/>
  <c r="E297" i="1"/>
  <c r="D297" i="1"/>
  <c r="C297" i="1"/>
  <c r="D296" i="1"/>
  <c r="C296" i="1"/>
  <c r="F296" i="1" s="1"/>
  <c r="G296" i="1" s="1"/>
  <c r="E293" i="1"/>
  <c r="F293" i="1" s="1"/>
  <c r="G293" i="1" s="1"/>
  <c r="D293" i="1"/>
  <c r="C293" i="1"/>
  <c r="F292" i="1"/>
  <c r="G292" i="1" s="1"/>
  <c r="D292" i="1"/>
  <c r="C292" i="1"/>
  <c r="D290" i="1"/>
  <c r="C290" i="1"/>
  <c r="F290" i="1" s="1"/>
  <c r="G290" i="1" s="1"/>
  <c r="H286" i="1"/>
  <c r="H285" i="1"/>
  <c r="H284" i="1"/>
  <c r="E284" i="1" s="1"/>
  <c r="E275" i="1"/>
  <c r="F275" i="1" s="1"/>
  <c r="G275" i="1" s="1"/>
  <c r="D275" i="1"/>
  <c r="C275" i="1"/>
  <c r="E272" i="1"/>
  <c r="F272" i="1" s="1"/>
  <c r="G272" i="1" s="1"/>
  <c r="D272" i="1"/>
  <c r="C272" i="1"/>
  <c r="E269" i="1"/>
  <c r="F269" i="1" s="1"/>
  <c r="G269" i="1" s="1"/>
  <c r="D269" i="1"/>
  <c r="C269" i="1"/>
  <c r="E266" i="1"/>
  <c r="F266" i="1" s="1"/>
  <c r="G266" i="1" s="1"/>
  <c r="D266" i="1"/>
  <c r="C266" i="1"/>
  <c r="E263" i="1"/>
  <c r="F263" i="1" s="1"/>
  <c r="G263" i="1" s="1"/>
  <c r="D263" i="1"/>
  <c r="C263" i="1"/>
  <c r="H262" i="1"/>
  <c r="H261" i="1"/>
  <c r="H260" i="1"/>
  <c r="C260" i="1" s="1"/>
  <c r="E260" i="1"/>
  <c r="F260" i="1" s="1"/>
  <c r="G260" i="1" s="1"/>
  <c r="D260" i="1"/>
  <c r="H259" i="1"/>
  <c r="H258" i="1"/>
  <c r="H257" i="1"/>
  <c r="E257" i="1"/>
  <c r="F257" i="1" s="1"/>
  <c r="G257" i="1" s="1"/>
  <c r="D257" i="1"/>
  <c r="C257" i="1"/>
  <c r="H255" i="1"/>
  <c r="H254" i="1"/>
  <c r="D254" i="1" s="1"/>
  <c r="E251" i="1"/>
  <c r="F251" i="1" s="1"/>
  <c r="G251" i="1" s="1"/>
  <c r="D251" i="1"/>
  <c r="C251" i="1"/>
  <c r="F250" i="1"/>
  <c r="G250" i="1" s="1"/>
  <c r="D250" i="1"/>
  <c r="C250" i="1"/>
  <c r="E247" i="1"/>
  <c r="D247" i="1"/>
  <c r="C247" i="1"/>
  <c r="F247" i="1" s="1"/>
  <c r="G247" i="1" s="1"/>
  <c r="D246" i="1"/>
  <c r="C246" i="1"/>
  <c r="F246" i="1" s="1"/>
  <c r="G246" i="1" s="1"/>
  <c r="F244" i="1"/>
  <c r="G244" i="1" s="1"/>
  <c r="D244" i="1"/>
  <c r="C244" i="1"/>
  <c r="D242" i="1"/>
  <c r="C242" i="1"/>
  <c r="F242" i="1" s="1"/>
  <c r="G242" i="1" s="1"/>
  <c r="D241" i="1"/>
  <c r="C241" i="1"/>
  <c r="F241" i="1" s="1"/>
  <c r="G241" i="1" s="1"/>
  <c r="F238" i="1"/>
  <c r="G238" i="1" s="1"/>
  <c r="E238" i="1"/>
  <c r="D238" i="1"/>
  <c r="C238" i="1"/>
  <c r="E235" i="1"/>
  <c r="F235" i="1" s="1"/>
  <c r="G235" i="1" s="1"/>
  <c r="D235" i="1"/>
  <c r="C235" i="1"/>
  <c r="E232" i="1"/>
  <c r="F232" i="1" s="1"/>
  <c r="G232" i="1" s="1"/>
  <c r="D232" i="1"/>
  <c r="C232" i="1"/>
  <c r="E229" i="1"/>
  <c r="D229" i="1"/>
  <c r="C229" i="1"/>
  <c r="F229" i="1" s="1"/>
  <c r="G229" i="1" s="1"/>
  <c r="E226" i="1"/>
  <c r="F226" i="1" s="1"/>
  <c r="G226" i="1" s="1"/>
  <c r="D226" i="1"/>
  <c r="C226" i="1"/>
  <c r="E223" i="1"/>
  <c r="F223" i="1" s="1"/>
  <c r="G223" i="1" s="1"/>
  <c r="D223" i="1"/>
  <c r="C223" i="1"/>
  <c r="E222" i="1"/>
  <c r="F222" i="1" s="1"/>
  <c r="G222" i="1" s="1"/>
  <c r="D222" i="1"/>
  <c r="C222" i="1"/>
  <c r="E219" i="1"/>
  <c r="F219" i="1" s="1"/>
  <c r="G219" i="1" s="1"/>
  <c r="D219" i="1"/>
  <c r="C219" i="1"/>
  <c r="G216" i="1"/>
  <c r="E216" i="1"/>
  <c r="F216" i="1" s="1"/>
  <c r="D216" i="1"/>
  <c r="C216" i="1"/>
  <c r="D215" i="1"/>
  <c r="C215" i="1"/>
  <c r="F215" i="1" s="1"/>
  <c r="G215" i="1" s="1"/>
  <c r="D213" i="1"/>
  <c r="C213" i="1"/>
  <c r="F213" i="1" s="1"/>
  <c r="G213" i="1" s="1"/>
  <c r="D211" i="1"/>
  <c r="C211" i="1"/>
  <c r="F211" i="1" s="1"/>
  <c r="G211" i="1" s="1"/>
  <c r="D210" i="1"/>
  <c r="C210" i="1"/>
  <c r="F210" i="1" s="1"/>
  <c r="G210" i="1" s="1"/>
  <c r="E207" i="1"/>
  <c r="F207" i="1" s="1"/>
  <c r="G207" i="1" s="1"/>
  <c r="D207" i="1"/>
  <c r="C207" i="1"/>
  <c r="E204" i="1"/>
  <c r="F204" i="1" s="1"/>
  <c r="G204" i="1" s="1"/>
  <c r="D204" i="1"/>
  <c r="C204" i="1"/>
  <c r="E201" i="1"/>
  <c r="F201" i="1" s="1"/>
  <c r="G201" i="1" s="1"/>
  <c r="D201" i="1"/>
  <c r="C201" i="1"/>
  <c r="E198" i="1"/>
  <c r="F198" i="1" s="1"/>
  <c r="G198" i="1" s="1"/>
  <c r="D198" i="1"/>
  <c r="C198" i="1"/>
  <c r="E195" i="1"/>
  <c r="F195" i="1" s="1"/>
  <c r="G195" i="1" s="1"/>
  <c r="D195" i="1"/>
  <c r="C195" i="1"/>
  <c r="E192" i="1"/>
  <c r="F192" i="1" s="1"/>
  <c r="G192" i="1" s="1"/>
  <c r="D192" i="1"/>
  <c r="C192" i="1"/>
  <c r="E191" i="1"/>
  <c r="F191" i="1" s="1"/>
  <c r="G191" i="1" s="1"/>
  <c r="D191" i="1"/>
  <c r="C191" i="1"/>
  <c r="F188" i="1"/>
  <c r="G188" i="1" s="1"/>
  <c r="E188" i="1"/>
  <c r="D188" i="1"/>
  <c r="C188" i="1"/>
  <c r="E185" i="1"/>
  <c r="F185" i="1" s="1"/>
  <c r="D185" i="1"/>
  <c r="C185" i="1"/>
  <c r="D184" i="1"/>
  <c r="C184" i="1"/>
  <c r="F184" i="1" s="1"/>
  <c r="G184" i="1" s="1"/>
  <c r="D182" i="1"/>
  <c r="C182" i="1"/>
  <c r="F182" i="1" s="1"/>
  <c r="G182" i="1" s="1"/>
  <c r="E178" i="1"/>
  <c r="F178" i="1" s="1"/>
  <c r="G178" i="1" s="1"/>
  <c r="D178" i="1"/>
  <c r="C178" i="1"/>
  <c r="E175" i="1"/>
  <c r="F175" i="1" s="1"/>
  <c r="G175" i="1" s="1"/>
  <c r="D175" i="1"/>
  <c r="C175" i="1"/>
  <c r="E172" i="1"/>
  <c r="D172" i="1"/>
  <c r="C172" i="1"/>
  <c r="F172" i="1" s="1"/>
  <c r="G172" i="1" s="1"/>
  <c r="E169" i="1"/>
  <c r="F169" i="1" s="1"/>
  <c r="G169" i="1" s="1"/>
  <c r="D169" i="1"/>
  <c r="C169" i="1"/>
  <c r="E166" i="1"/>
  <c r="F166" i="1" s="1"/>
  <c r="G166" i="1" s="1"/>
  <c r="D166" i="1"/>
  <c r="C166" i="1"/>
  <c r="E163" i="1"/>
  <c r="F163" i="1" s="1"/>
  <c r="G163" i="1" s="1"/>
  <c r="D163" i="1"/>
  <c r="C163" i="1"/>
  <c r="E160" i="1"/>
  <c r="F160" i="1" s="1"/>
  <c r="G160" i="1" s="1"/>
  <c r="D160" i="1"/>
  <c r="C160" i="1"/>
  <c r="E157" i="1"/>
  <c r="F157" i="1" s="1"/>
  <c r="G157" i="1" s="1"/>
  <c r="D157" i="1"/>
  <c r="C157" i="1"/>
  <c r="E154" i="1"/>
  <c r="F154" i="1" s="1"/>
  <c r="G154" i="1" s="1"/>
  <c r="D154" i="1"/>
  <c r="C154" i="1"/>
  <c r="F153" i="1"/>
  <c r="G153" i="1" s="1"/>
  <c r="D153" i="1"/>
  <c r="C153" i="1"/>
  <c r="E150" i="1"/>
  <c r="F150" i="1" s="1"/>
  <c r="G150" i="1" s="1"/>
  <c r="D150" i="1"/>
  <c r="C150" i="1"/>
  <c r="E149" i="1"/>
  <c r="F149" i="1" s="1"/>
  <c r="G149" i="1" s="1"/>
  <c r="D149" i="1"/>
  <c r="C149" i="1"/>
  <c r="E147" i="1"/>
  <c r="F147" i="1" s="1"/>
  <c r="G147" i="1" s="1"/>
  <c r="D147" i="1"/>
  <c r="C147" i="1"/>
  <c r="E143" i="1"/>
  <c r="F143" i="1" s="1"/>
  <c r="G143" i="1" s="1"/>
  <c r="D143" i="1"/>
  <c r="C143" i="1"/>
  <c r="E140" i="1"/>
  <c r="F140" i="1" s="1"/>
  <c r="G140" i="1" s="1"/>
  <c r="D140" i="1"/>
  <c r="C140" i="1"/>
  <c r="E137" i="1"/>
  <c r="F137" i="1" s="1"/>
  <c r="G137" i="1" s="1"/>
  <c r="D137" i="1"/>
  <c r="C137" i="1"/>
  <c r="F134" i="1"/>
  <c r="G134" i="1" s="1"/>
  <c r="E134" i="1"/>
  <c r="D134" i="1"/>
  <c r="C134" i="1"/>
  <c r="E131" i="1"/>
  <c r="F131" i="1" s="1"/>
  <c r="G131" i="1" s="1"/>
  <c r="D131" i="1"/>
  <c r="C131" i="1"/>
  <c r="H130" i="1"/>
  <c r="H129" i="1"/>
  <c r="H128" i="1"/>
  <c r="E128" i="1" s="1"/>
  <c r="H127" i="1"/>
  <c r="H126" i="1"/>
  <c r="H125" i="1"/>
  <c r="E125" i="1"/>
  <c r="F125" i="1" s="1"/>
  <c r="G125" i="1" s="1"/>
  <c r="D125" i="1"/>
  <c r="C125" i="1"/>
  <c r="H123" i="1"/>
  <c r="H122" i="1"/>
  <c r="E122" i="1"/>
  <c r="F122" i="1" s="1"/>
  <c r="G122" i="1" s="1"/>
  <c r="D122" i="1"/>
  <c r="C122" i="1"/>
  <c r="E119" i="1"/>
  <c r="F119" i="1" s="1"/>
  <c r="G119" i="1" s="1"/>
  <c r="D119" i="1"/>
  <c r="C119" i="1"/>
  <c r="F118" i="1"/>
  <c r="G118" i="1" s="1"/>
  <c r="D118" i="1"/>
  <c r="C118" i="1"/>
  <c r="E115" i="1"/>
  <c r="F115" i="1" s="1"/>
  <c r="G115" i="1" s="1"/>
  <c r="D115" i="1"/>
  <c r="C115" i="1"/>
  <c r="F114" i="1"/>
  <c r="G114" i="1" s="1"/>
  <c r="D114" i="1"/>
  <c r="C114" i="1"/>
  <c r="F112" i="1"/>
  <c r="G112" i="1" s="1"/>
  <c r="D112" i="1"/>
  <c r="C112" i="1"/>
  <c r="E108" i="1"/>
  <c r="F108" i="1" s="1"/>
  <c r="D108" i="1"/>
  <c r="C108" i="1"/>
  <c r="E105" i="1"/>
  <c r="F105" i="1" s="1"/>
  <c r="G105" i="1" s="1"/>
  <c r="D105" i="1"/>
  <c r="C105" i="1"/>
  <c r="E102" i="1"/>
  <c r="F102" i="1" s="1"/>
  <c r="G102" i="1" s="1"/>
  <c r="D102" i="1"/>
  <c r="C102" i="1"/>
  <c r="E99" i="1"/>
  <c r="F99" i="1" s="1"/>
  <c r="G99" i="1" s="1"/>
  <c r="D99" i="1"/>
  <c r="C99" i="1"/>
  <c r="E96" i="1"/>
  <c r="F96" i="1" s="1"/>
  <c r="G96" i="1" s="1"/>
  <c r="D96" i="1"/>
  <c r="C96" i="1"/>
  <c r="H95" i="1"/>
  <c r="H94" i="1"/>
  <c r="H93" i="1"/>
  <c r="C93" i="1" s="1"/>
  <c r="E93" i="1"/>
  <c r="F93" i="1" s="1"/>
  <c r="G93" i="1" s="1"/>
  <c r="D93" i="1"/>
  <c r="E90" i="1"/>
  <c r="D90" i="1"/>
  <c r="C90" i="1"/>
  <c r="F90" i="1" s="1"/>
  <c r="G90" i="1" s="1"/>
  <c r="E87" i="1"/>
  <c r="F87" i="1" s="1"/>
  <c r="G87" i="1" s="1"/>
  <c r="D87" i="1"/>
  <c r="C87" i="1"/>
  <c r="E84" i="1"/>
  <c r="F84" i="1" s="1"/>
  <c r="G84" i="1" s="1"/>
  <c r="D84" i="1"/>
  <c r="C84" i="1"/>
  <c r="D83" i="1"/>
  <c r="C83" i="1"/>
  <c r="F83" i="1" s="1"/>
  <c r="G83" i="1" s="1"/>
  <c r="E80" i="1"/>
  <c r="F80" i="1" s="1"/>
  <c r="G80" i="1" s="1"/>
  <c r="D80" i="1"/>
  <c r="C80" i="1"/>
  <c r="F79" i="1"/>
  <c r="G79" i="1" s="1"/>
  <c r="D79" i="1"/>
  <c r="C79" i="1"/>
  <c r="D77" i="1"/>
  <c r="C77" i="1"/>
  <c r="F77" i="1" s="1"/>
  <c r="G77" i="1" s="1"/>
  <c r="E73" i="1"/>
  <c r="F73" i="1" s="1"/>
  <c r="G73" i="1" s="1"/>
  <c r="D73" i="1"/>
  <c r="C73" i="1"/>
  <c r="E70" i="1"/>
  <c r="F70" i="1" s="1"/>
  <c r="G70" i="1" s="1"/>
  <c r="D70" i="1"/>
  <c r="C70" i="1"/>
  <c r="E67" i="1"/>
  <c r="F67" i="1" s="1"/>
  <c r="G67" i="1" s="1"/>
  <c r="D67" i="1"/>
  <c r="C67" i="1"/>
  <c r="E64" i="1"/>
  <c r="F64" i="1" s="1"/>
  <c r="G64" i="1" s="1"/>
  <c r="D64" i="1"/>
  <c r="C64" i="1"/>
  <c r="E61" i="1"/>
  <c r="F61" i="1" s="1"/>
  <c r="G61" i="1" s="1"/>
  <c r="D61" i="1"/>
  <c r="C61" i="1"/>
  <c r="F58" i="1"/>
  <c r="G58" i="1" s="1"/>
  <c r="E58" i="1"/>
  <c r="D58" i="1"/>
  <c r="C58" i="1"/>
  <c r="E55" i="1"/>
  <c r="F55" i="1" s="1"/>
  <c r="G55" i="1" s="1"/>
  <c r="D55" i="1"/>
  <c r="C55" i="1"/>
  <c r="H54" i="1"/>
  <c r="H53" i="1"/>
  <c r="H52" i="1"/>
  <c r="D52" i="1" s="1"/>
  <c r="H51" i="1"/>
  <c r="H50" i="1"/>
  <c r="H49" i="1"/>
  <c r="E49" i="1"/>
  <c r="F49" i="1" s="1"/>
  <c r="G49" i="1" s="1"/>
  <c r="D49" i="1"/>
  <c r="C49" i="1"/>
  <c r="H47" i="1"/>
  <c r="H46" i="1"/>
  <c r="E46" i="1"/>
  <c r="F46" i="1" s="1"/>
  <c r="G46" i="1" s="1"/>
  <c r="D46" i="1"/>
  <c r="C46" i="1"/>
  <c r="E43" i="1"/>
  <c r="F43" i="1" s="1"/>
  <c r="G43" i="1" s="1"/>
  <c r="D43" i="1"/>
  <c r="C43" i="1"/>
  <c r="F42" i="1"/>
  <c r="G42" i="1" s="1"/>
  <c r="D42" i="1"/>
  <c r="C42" i="1"/>
  <c r="E39" i="1"/>
  <c r="F39" i="1" s="1"/>
  <c r="G39" i="1" s="1"/>
  <c r="D39" i="1"/>
  <c r="C39" i="1"/>
  <c r="E38" i="1"/>
  <c r="F38" i="1" s="1"/>
  <c r="G38" i="1" s="1"/>
  <c r="D38" i="1"/>
  <c r="C38" i="1"/>
  <c r="E36" i="1"/>
  <c r="F36" i="1" s="1"/>
  <c r="G36" i="1" s="1"/>
  <c r="D36" i="1"/>
  <c r="C36" i="1"/>
  <c r="E32" i="1"/>
  <c r="F32" i="1" s="1"/>
  <c r="G32" i="1" s="1"/>
  <c r="D32" i="1"/>
  <c r="C32" i="1"/>
  <c r="E29" i="1"/>
  <c r="F29" i="1" s="1"/>
  <c r="G29" i="1" s="1"/>
  <c r="D29" i="1"/>
  <c r="C29" i="1"/>
  <c r="E26" i="1"/>
  <c r="F26" i="1" s="1"/>
  <c r="G26" i="1" s="1"/>
  <c r="D26" i="1"/>
  <c r="C26" i="1"/>
  <c r="F23" i="1"/>
  <c r="G23" i="1" s="1"/>
  <c r="E23" i="1"/>
  <c r="D23" i="1"/>
  <c r="C23" i="1"/>
  <c r="E20" i="1"/>
  <c r="F20" i="1" s="1"/>
  <c r="G20" i="1" s="1"/>
  <c r="D20" i="1"/>
  <c r="C20" i="1"/>
  <c r="H19" i="1"/>
  <c r="H18" i="1"/>
  <c r="H17" i="1"/>
  <c r="E17" i="1" s="1"/>
  <c r="H16" i="1"/>
  <c r="H15" i="1"/>
  <c r="H14" i="1"/>
  <c r="E14" i="1"/>
  <c r="F14" i="1" s="1"/>
  <c r="G14" i="1" s="1"/>
  <c r="D14" i="1"/>
  <c r="C14" i="1"/>
  <c r="H12" i="1"/>
  <c r="H11" i="1"/>
  <c r="E11" i="1"/>
  <c r="F11" i="1" s="1"/>
  <c r="G11" i="1" s="1"/>
  <c r="D11" i="1"/>
  <c r="C11" i="1"/>
  <c r="D10" i="1"/>
  <c r="C10" i="1"/>
  <c r="F10" i="1" s="1"/>
  <c r="G10" i="1" s="1"/>
  <c r="E7" i="1"/>
  <c r="F7" i="1" s="1"/>
  <c r="G7" i="1" s="1"/>
  <c r="D7" i="1"/>
  <c r="C7" i="1"/>
  <c r="D6" i="1"/>
  <c r="C6" i="1"/>
  <c r="F6" i="1" s="1"/>
  <c r="G6" i="1" s="1"/>
  <c r="D4" i="1"/>
  <c r="C4" i="1"/>
  <c r="F4" i="1" s="1"/>
  <c r="G4" i="1" s="1"/>
  <c r="F303" i="1" l="1"/>
  <c r="G303" i="1" s="1"/>
  <c r="D306" i="1"/>
  <c r="E306" i="1"/>
  <c r="F306" i="1" s="1"/>
  <c r="G306" i="1" s="1"/>
  <c r="C17" i="1"/>
  <c r="F17" i="1" s="1"/>
  <c r="G17" i="1" s="1"/>
  <c r="C52" i="1"/>
  <c r="C128" i="1"/>
  <c r="F128" i="1" s="1"/>
  <c r="G128" i="1" s="1"/>
  <c r="C254" i="1"/>
  <c r="C284" i="1"/>
  <c r="F284" i="1" s="1"/>
  <c r="G284" i="1" s="1"/>
  <c r="D284" i="1"/>
  <c r="C303" i="1"/>
  <c r="D128" i="1"/>
  <c r="E52" i="1"/>
  <c r="E254" i="1"/>
  <c r="D303" i="1"/>
  <c r="D17" i="1"/>
  <c r="F52" i="1" l="1"/>
  <c r="G52" i="1" s="1"/>
  <c r="F254" i="1"/>
  <c r="G254" i="1" s="1"/>
</calcChain>
</file>

<file path=xl/sharedStrings.xml><?xml version="1.0" encoding="utf-8"?>
<sst xmlns="http://schemas.openxmlformats.org/spreadsheetml/2006/main" count="448" uniqueCount="153">
  <si>
    <t>OBJETO</t>
  </si>
  <si>
    <t>OBSERVAÇÃO</t>
  </si>
  <si>
    <t>MÉDIA</t>
  </si>
  <si>
    <t>MEDIANA</t>
  </si>
  <si>
    <t>DESVIO PADRÃO</t>
  </si>
  <si>
    <t>COEF. VARIAÇÃO</t>
  </si>
  <si>
    <t>VALOR UTILIZADO</t>
  </si>
  <si>
    <t>COTAÇÕES EQUIPE</t>
  </si>
  <si>
    <t>FONTE</t>
  </si>
  <si>
    <t>OBS</t>
  </si>
  <si>
    <t>3.1 CAMINHAO TOCO, PESO BRUTO TOTAL 16000 KG, CARGA UTIL MAXIMA 11030 KG, DISTANCIA ENTRE EIXOS 5,41 M, POTENCIA 185 CV, COM CAÇAMBA BASCULANTE 6M³ - DIESEL - Capina</t>
  </si>
  <si>
    <t>Licenciamento</t>
  </si>
  <si>
    <t>DETRAN/RS</t>
  </si>
  <si>
    <t>Seguro obrigatório ¹</t>
  </si>
  <si>
    <t>Não há mais cobrança de DPVAT</t>
  </si>
  <si>
    <t>Vistoria</t>
  </si>
  <si>
    <t>Seguro contra terceiros</t>
  </si>
  <si>
    <t>Pref Municipal de São Marcos</t>
  </si>
  <si>
    <t>PM ITÁ</t>
  </si>
  <si>
    <t>Pref Agudo</t>
  </si>
  <si>
    <t>Custo de óleo diesel / litro</t>
  </si>
  <si>
    <t>ANP</t>
  </si>
  <si>
    <t>Custo de óleo do motor /Litro</t>
  </si>
  <si>
    <t>Hiper Varejo (20 L)</t>
  </si>
  <si>
    <t>o valor do orçamento é por 20 litros, dividimos por 20 para saber o valor por litro</t>
  </si>
  <si>
    <t>Atacadão de Baterias (20 L)</t>
  </si>
  <si>
    <t>Italia</t>
  </si>
  <si>
    <t>Custo de óleo hidráulico / 1.000 km º</t>
  </si>
  <si>
    <t>Bignotto (20 L)</t>
  </si>
  <si>
    <t>Del Rey Lubrificantes (20 L)</t>
  </si>
  <si>
    <t>Uni Freios (20 L)</t>
  </si>
  <si>
    <t>Custo de graxa / kg</t>
  </si>
  <si>
    <t>Bignotto Ferramentas (20 kg)</t>
  </si>
  <si>
    <t>Betek (20 kg)</t>
  </si>
  <si>
    <t>Coremma</t>
  </si>
  <si>
    <t>Custo de manutenção ªª</t>
  </si>
  <si>
    <t>De acordo com o TCE, este custo deve</t>
  </si>
  <si>
    <t>ser estipulado por um engenheiro</t>
  </si>
  <si>
    <t>Custo de 1 pneu novo</t>
  </si>
  <si>
    <t>Guaporé Pneus</t>
  </si>
  <si>
    <t>Pneu Best</t>
  </si>
  <si>
    <t>MUNICIPIO DE FAXINAL</t>
  </si>
  <si>
    <t>Custo de recapagem</t>
  </si>
  <si>
    <t>Pref de Campo Alegre</t>
  </si>
  <si>
    <t>Correção do IPCA - aplicado nos preços públicos de 5,1305%</t>
  </si>
  <si>
    <t>Pref de Igrejinha</t>
  </si>
  <si>
    <t>Pref de Luzerna</t>
  </si>
  <si>
    <t>Locação Mensal</t>
  </si>
  <si>
    <t>Não precisa</t>
  </si>
  <si>
    <t>Aquisição</t>
  </si>
  <si>
    <t>PM IBAITI</t>
  </si>
  <si>
    <t>PM PATY DE ALFERES</t>
  </si>
  <si>
    <t>PM GLORINHA</t>
  </si>
  <si>
    <t>3.3 e 3.4 Trator de Pneus com potência de 85 CV - DIESEL - Capina</t>
  </si>
  <si>
    <t xml:space="preserve">Não tem </t>
  </si>
  <si>
    <t>PM ALTO FELIZ</t>
  </si>
  <si>
    <t>PM NOVA SANTA RITA</t>
  </si>
  <si>
    <t>Custo da gasolina/ km rodado ³</t>
  </si>
  <si>
    <t>Custo de graxa /1.000 km rodados ª</t>
  </si>
  <si>
    <t>DIANTEIRO</t>
  </si>
  <si>
    <t>12.4-24</t>
  </si>
  <si>
    <t>Pref Jaboticabal</t>
  </si>
  <si>
    <t>TRASEIRO</t>
  </si>
  <si>
    <t>Pneubest</t>
  </si>
  <si>
    <t>18.4-30</t>
  </si>
  <si>
    <t>Atacadão Pneus</t>
  </si>
  <si>
    <t>Show Pneus</t>
  </si>
  <si>
    <t>Pref de Seara</t>
  </si>
  <si>
    <t>CONDESUS</t>
  </si>
  <si>
    <t>Pref Rio dos Cedros</t>
  </si>
  <si>
    <t>CIRAU</t>
  </si>
  <si>
    <t>Prefeitura Nova Horizonte do Sul</t>
  </si>
  <si>
    <t>PM PALMITINHO</t>
  </si>
  <si>
    <t>3.5. Miniônibus com capacidade para 20 passageiros modelo: Sprinter 515 Furgão E.L.T. Alto 2.2 Die. - Capina</t>
  </si>
  <si>
    <t>Pref Corupá</t>
  </si>
  <si>
    <t>Pref Canoinhas</t>
  </si>
  <si>
    <t>Pref Palhoça</t>
  </si>
  <si>
    <t>Pit Stop (20 L)</t>
  </si>
  <si>
    <t>Custo de óleo hidráulico / Litro</t>
  </si>
  <si>
    <t>Custo de graxa /kg</t>
  </si>
  <si>
    <t>Fast Car Brasil (20 kg)</t>
  </si>
  <si>
    <t>Atacadão de baterias (20 kg)</t>
  </si>
  <si>
    <t>Lub Center (20 kg)</t>
  </si>
  <si>
    <t>https://veiculos.fipe.org.br/</t>
  </si>
  <si>
    <t>3.1 CAMINHAO TOCO, PESO BRUTO TOTAL 14300 KG, CARGA UTIL MAXIMA 9480 KG, DISTANCIA ENTRE EIXOS 4,80 M, POTENCIA 185 CV, COM CARROCERIA FIXA ABERTA DE MADEIRA 2,5X6,5X0,50 M - DIESEL - Varrição Manual</t>
  </si>
  <si>
    <t>Somente 2 amostras encontradas</t>
  </si>
  <si>
    <t>Pref Porto União</t>
  </si>
  <si>
    <t>Atego 1729</t>
  </si>
  <si>
    <t>SINAPI - Insumo 00037754 e SINAPI - Insumo 00037730</t>
  </si>
  <si>
    <t>3.1 Caminhão toco, carroceria com cabine suplementar, com capacidade total de no mínimo 07 passageiros. (2 na frente, 5 atrás) - Diesel - Pintura de Meio Fio</t>
  </si>
  <si>
    <t>Conseguimos somente dois</t>
  </si>
  <si>
    <t>Pref São Marcos</t>
  </si>
  <si>
    <t>Pit Stop (20 kg)</t>
  </si>
  <si>
    <t>PM PIRATINI</t>
  </si>
  <si>
    <t>PM CORDEIRO</t>
  </si>
  <si>
    <r>
      <rPr>
        <sz val="11"/>
        <color rgb="FF000000"/>
        <rFont val="Arial"/>
      </rPr>
      <t xml:space="preserve">3.1 Veículo Tipo Passeio 1.0 – 5 passageiros - Gasolina - </t>
    </r>
    <r>
      <rPr>
        <b/>
        <sz val="11"/>
        <color rgb="FFFF0000"/>
        <rFont val="Arial"/>
      </rPr>
      <t xml:space="preserve">FIAT MOBI LIKE 1.0 5P - </t>
    </r>
    <r>
      <rPr>
        <sz val="11"/>
        <color rgb="FF000000"/>
        <rFont val="Arial"/>
      </rPr>
      <t>Equipe Técnica</t>
    </r>
  </si>
  <si>
    <t xml:space="preserve">encontrado somente dois </t>
  </si>
  <si>
    <t>Prefeitura de São Valentin</t>
  </si>
  <si>
    <t>Custo de óleo diesel / km rodado ²</t>
  </si>
  <si>
    <t>Custo da gasolina/ litro</t>
  </si>
  <si>
    <t>Custo de óleo do motor / Litro</t>
  </si>
  <si>
    <t>Mercado Car</t>
  </si>
  <si>
    <t>Dpaschoal</t>
  </si>
  <si>
    <t>Fast Car Brasil</t>
  </si>
  <si>
    <t>Jocar</t>
  </si>
  <si>
    <t>Loja do Mecânico (1 kg)</t>
  </si>
  <si>
    <t>Anchieta Peças (1 kg)</t>
  </si>
  <si>
    <t>Piatã Tem (1 kg)</t>
  </si>
  <si>
    <t>Tire Store (unid)</t>
  </si>
  <si>
    <t>Go Pneus (unid)</t>
  </si>
  <si>
    <t>Dario informou que apesar permitido pela</t>
  </si>
  <si>
    <t>regulamentação, não é recomendado a</t>
  </si>
  <si>
    <t>reforma de pneus de veículos leves</t>
  </si>
  <si>
    <t>Aquisição 2025</t>
  </si>
  <si>
    <t>FIPE</t>
  </si>
  <si>
    <t>Aquisição 2020</t>
  </si>
  <si>
    <r>
      <rPr>
        <sz val="11"/>
        <color rgb="FF000000"/>
        <rFont val="Arial"/>
      </rPr>
      <t>3.2 Veículo Utilitário Picape, cabine Simples 1.6 - Gasolina -</t>
    </r>
    <r>
      <rPr>
        <b/>
        <sz val="11"/>
        <color rgb="FFFF0000"/>
        <rFont val="Arial"/>
      </rPr>
      <t xml:space="preserve"> Volks Wagen Saveiro Robust 1.6 total flex 16 V - </t>
    </r>
    <r>
      <rPr>
        <sz val="11"/>
        <color rgb="FF000000"/>
        <rFont val="Arial"/>
      </rPr>
      <t>Equipe Técnica</t>
    </r>
  </si>
  <si>
    <t xml:space="preserve">Encontrado somente um </t>
  </si>
  <si>
    <t>Pref São Valentim do Sul</t>
  </si>
  <si>
    <t>Custo de graxa /KG</t>
  </si>
  <si>
    <t>3.1 Caminhão PBT mínimo de 14 (quatorze) toneladas - Varrição Mecanizada</t>
  </si>
  <si>
    <t>Compras Gov</t>
  </si>
  <si>
    <t>3.1 Equipamento varredeira mecânica 6,5m³ - Varrição Mecanizada</t>
  </si>
  <si>
    <t>R$ 1.820.000,00</t>
  </si>
  <si>
    <t>Orçamento GC Brasil Varredeiras</t>
  </si>
  <si>
    <t>Locação</t>
  </si>
  <si>
    <t>Considerado a locação</t>
  </si>
  <si>
    <t>Orçamento Terracom</t>
  </si>
  <si>
    <t>cálculo: valor por km varrido</t>
  </si>
  <si>
    <t>Orçamento A3 Engenharia</t>
  </si>
  <si>
    <t>Orçamento Demax</t>
  </si>
  <si>
    <t>3.2 Retroescavadeira sobre rodas com carregadeira, tração 4x4, potência líq. 88 HP, caçamba carregamento. Cap. Mín. 1 m3, caçamba  retro cap. 0,26 m3, peso operacional mín. 6.674 kg, profundidade escavação máx. 4,37 m  - Capina</t>
  </si>
  <si>
    <t>Ponte Nova/MG</t>
  </si>
  <si>
    <t>MUNICIPIO DE ANDRADAS</t>
  </si>
  <si>
    <t>MUNICIPIO DE LEOPOLDINA</t>
  </si>
  <si>
    <t>Não utiliza</t>
  </si>
  <si>
    <t>Custo pneu dianteiro Retroescavadeira - 12 x 16,5, 10 ou 12 lonas - Diagonal/Convencional</t>
  </si>
  <si>
    <t>CISGA/RS PE 0005/2025</t>
  </si>
  <si>
    <t>Butiá/RS PE 10/2025</t>
  </si>
  <si>
    <t>Toropi/RS PE 19/2025</t>
  </si>
  <si>
    <t>Taquari/RS PE 015/2025</t>
  </si>
  <si>
    <t>Selbach/RS PE 18/2025</t>
  </si>
  <si>
    <t>Pneu traseiro Retroescavadeira - 19,5L x 24, 12 lonas - Diagonal/Convecional</t>
  </si>
  <si>
    <t>Estância VelhaRS RP 34/2025</t>
  </si>
  <si>
    <t>Custo de recapagem pneu dianteiro</t>
  </si>
  <si>
    <t>Horizontina/RS PE 37/2025</t>
  </si>
  <si>
    <t>Guaporé PE 56/2025</t>
  </si>
  <si>
    <t>Nova Petrópolis PE 46/2025</t>
  </si>
  <si>
    <t>Custo de recapagem pneu traseiro</t>
  </si>
  <si>
    <t>Almirante Tamandaré do Sul/RS PE 18/2025</t>
  </si>
  <si>
    <t>MUNICIPIO DE ERNESTINA</t>
  </si>
  <si>
    <t>MUNICIPIO DE RONDINHA</t>
  </si>
  <si>
    <t>MUNICIPIO DE IBIRUBA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</si>
</sst>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R$ -416]#,##0.00"/>
  </numFmts>
  <fonts count="75">
    <font>
      <sz val="11"/>
      <color rgb="FF000000"/>
      <name val="Calibri"/>
      <scheme val="minor"/>
    </font>
    <font>
      <b/>
      <sz val="10"/>
      <color rgb="FF000000"/>
      <name val="Calibri"/>
    </font>
    <font>
      <sz val="11"/>
      <color rgb="FF000000"/>
      <name val="Arial"/>
    </font>
    <font>
      <sz val="11"/>
      <name val="Calibri"/>
    </font>
    <font>
      <b/>
      <sz val="11"/>
      <color rgb="FF000000"/>
      <name val="Calibri"/>
    </font>
    <font>
      <sz val="9"/>
      <color rgb="FF000000"/>
      <name val="Arial"/>
    </font>
    <font>
      <u/>
      <sz val="9"/>
      <color rgb="FF0000FF"/>
      <name val="Arial"/>
    </font>
    <font>
      <sz val="9"/>
      <color rgb="FFFF0000"/>
      <name val="Arial"/>
    </font>
    <font>
      <b/>
      <sz val="11"/>
      <color rgb="FFFF0000"/>
      <name val="Calibri"/>
    </font>
    <font>
      <u/>
      <sz val="11"/>
      <color rgb="FF0000FF"/>
      <name val="&quot;Liberation Sans11&quot;"/>
    </font>
    <font>
      <sz val="9"/>
      <color theme="1"/>
      <name val="Arial"/>
    </font>
    <font>
      <b/>
      <sz val="9"/>
      <color rgb="FFCE181E"/>
      <name val="Arial"/>
    </font>
    <font>
      <u/>
      <sz val="11"/>
      <color rgb="FF0000FF"/>
      <name val="Arial"/>
    </font>
    <font>
      <u/>
      <sz val="9"/>
      <color rgb="FF0000FF"/>
      <name val="Arial"/>
    </font>
    <font>
      <u/>
      <sz val="9"/>
      <color rgb="FF0000FF"/>
      <name val="Arial"/>
    </font>
    <font>
      <u/>
      <sz val="9"/>
      <color rgb="FF0000FF"/>
      <name val="Arial"/>
    </font>
    <font>
      <u/>
      <sz val="9"/>
      <color rgb="FF0000FF"/>
      <name val="Arial"/>
    </font>
    <font>
      <u/>
      <sz val="9"/>
      <color rgb="FF0000FF"/>
      <name val="Arial"/>
    </font>
    <font>
      <u/>
      <sz val="9"/>
      <color rgb="FF0000FF"/>
      <name val="Arial"/>
    </font>
    <font>
      <u/>
      <sz val="9"/>
      <color rgb="FF000000"/>
      <name val="Arial"/>
    </font>
    <font>
      <u/>
      <sz val="9"/>
      <color rgb="FF0563C1"/>
      <name val="Arial"/>
    </font>
    <font>
      <u/>
      <sz val="9"/>
      <color rgb="FF000000"/>
      <name val="Arial"/>
    </font>
    <font>
      <u/>
      <sz val="9"/>
      <color rgb="FF000000"/>
      <name val="Arial"/>
    </font>
    <font>
      <u/>
      <sz val="9"/>
      <color rgb="FF000000"/>
      <name val="Arial"/>
    </font>
    <font>
      <u/>
      <sz val="9"/>
      <color rgb="FF000000"/>
      <name val="Arial"/>
    </font>
    <font>
      <u/>
      <sz val="9"/>
      <color rgb="FF000000"/>
      <name val="Arial"/>
    </font>
    <font>
      <u/>
      <sz val="9"/>
      <color rgb="FF000000"/>
      <name val="Arial"/>
    </font>
    <font>
      <u/>
      <sz val="9"/>
      <color rgb="FF000000"/>
      <name val="Arial"/>
    </font>
    <font>
      <u/>
      <sz val="9"/>
      <color rgb="FF000000"/>
      <name val="Arial"/>
    </font>
    <font>
      <u/>
      <sz val="9"/>
      <color rgb="FF000000"/>
      <name val="Arial"/>
    </font>
    <font>
      <u/>
      <sz val="9"/>
      <color rgb="FF0000FF"/>
      <name val="Arial"/>
    </font>
    <font>
      <u/>
      <sz val="9"/>
      <color rgb="FF0563C1"/>
      <name val="Arial"/>
    </font>
    <font>
      <u/>
      <sz val="9"/>
      <color rgb="FF0000FF"/>
      <name val="Arial"/>
    </font>
    <font>
      <u/>
      <sz val="9"/>
      <color rgb="FF0000FF"/>
      <name val="Arial"/>
    </font>
    <font>
      <u/>
      <sz val="11"/>
      <color rgb="FF0000FF"/>
      <name val="Arial"/>
    </font>
    <font>
      <sz val="8"/>
      <color rgb="FF000000"/>
      <name val="Arial"/>
    </font>
    <font>
      <u/>
      <sz val="9"/>
      <color rgb="FF0000FF"/>
      <name val="Liberation Sans11"/>
    </font>
    <font>
      <u/>
      <sz val="9"/>
      <color rgb="FF0000FF"/>
      <name val="Arial"/>
    </font>
    <font>
      <sz val="8"/>
      <color rgb="FF000000"/>
      <name val="Calibri"/>
    </font>
    <font>
      <u/>
      <sz val="9"/>
      <color rgb="FF0000FF"/>
      <name val="Arial"/>
    </font>
    <font>
      <u/>
      <sz val="9"/>
      <color rgb="FF0000FF"/>
      <name val="Liberation Sans11"/>
    </font>
    <font>
      <u/>
      <sz val="9"/>
      <color rgb="FF0000FF"/>
      <name val="Arial"/>
    </font>
    <font>
      <u/>
      <sz val="9"/>
      <color rgb="FF0000FF"/>
      <name val="Arial"/>
    </font>
    <font>
      <u/>
      <sz val="9"/>
      <color rgb="FF0000FF"/>
      <name val="Liberation Sans11"/>
    </font>
    <font>
      <u/>
      <sz val="8"/>
      <color rgb="FF0000FF"/>
      <name val="Arial"/>
    </font>
    <font>
      <u/>
      <sz val="8"/>
      <color rgb="FF0000FF"/>
      <name val="Arial"/>
    </font>
    <font>
      <u/>
      <sz val="9"/>
      <color rgb="FF0000FF"/>
      <name val="&quot;Liberation Sans11&quot;"/>
    </font>
    <font>
      <sz val="9"/>
      <color theme="1"/>
      <name val="&quot;Liberation Sans11&quot;"/>
    </font>
    <font>
      <u/>
      <sz val="11"/>
      <color rgb="FF0000FF"/>
      <name val="&quot;Liberation Sans11&quot;"/>
    </font>
    <font>
      <sz val="11"/>
      <color theme="1"/>
      <name val="&quot;Liberation Sans11&quot;"/>
    </font>
    <font>
      <u/>
      <sz val="9"/>
      <color rgb="FF000000"/>
      <name val="Arial"/>
    </font>
    <font>
      <u/>
      <sz val="9"/>
      <color rgb="FF000000"/>
      <name val="Arial"/>
    </font>
    <font>
      <u/>
      <sz val="9"/>
      <color rgb="FF0000FF"/>
      <name val="&quot;Liberation Sans11&quot;"/>
    </font>
    <font>
      <u/>
      <sz val="9"/>
      <color rgb="FF0000FF"/>
      <name val="&quot;Liberation Sans11&quot;"/>
    </font>
    <font>
      <u/>
      <sz val="9"/>
      <color rgb="FF0000FF"/>
      <name val="&quot;Liberation Sans11&quot;"/>
    </font>
    <font>
      <u/>
      <sz val="9"/>
      <color rgb="FF1155CC"/>
      <name val="Arial"/>
    </font>
    <font>
      <sz val="9"/>
      <color rgb="FF1155CC"/>
      <name val="Arial"/>
    </font>
    <font>
      <u/>
      <sz val="9"/>
      <color rgb="FF000000"/>
      <name val="Arial"/>
    </font>
    <font>
      <u/>
      <sz val="9"/>
      <color rgb="FF000000"/>
      <name val="Arial"/>
    </font>
    <font>
      <u/>
      <sz val="9"/>
      <color rgb="FF0000FF"/>
      <name val="Arial"/>
    </font>
    <font>
      <sz val="11"/>
      <color rgb="FF000000"/>
      <name val="Arial"/>
    </font>
    <font>
      <b/>
      <sz val="11"/>
      <color rgb="FF000000"/>
      <name val="Calibri"/>
      <scheme val="minor"/>
    </font>
    <font>
      <sz val="11"/>
      <color theme="1"/>
      <name val="Calibri"/>
      <scheme val="minor"/>
    </font>
    <font>
      <sz val="9"/>
      <color theme="1"/>
      <name val="Calibri"/>
      <scheme val="minor"/>
    </font>
    <font>
      <u/>
      <sz val="9"/>
      <color rgb="FF0000FF"/>
      <name val="Arial"/>
    </font>
    <font>
      <u/>
      <sz val="9"/>
      <color rgb="FF0000FF"/>
      <name val="Arial"/>
    </font>
    <font>
      <u/>
      <sz val="9"/>
      <color rgb="FF0000FF"/>
      <name val="Arial"/>
    </font>
    <font>
      <u/>
      <sz val="9"/>
      <color rgb="FF0000FF"/>
      <name val="Arial"/>
    </font>
    <font>
      <u/>
      <sz val="11"/>
      <color rgb="FF0000FF"/>
      <name val="Arial"/>
    </font>
    <font>
      <u/>
      <sz val="9"/>
      <color rgb="FF0000FF"/>
      <name val="Arial"/>
    </font>
    <font>
      <u/>
      <sz val="9"/>
      <color rgb="FF0000FF"/>
      <name val="Arial"/>
    </font>
    <font>
      <u/>
      <sz val="9"/>
      <color rgb="FF0000FF"/>
      <name val="Arial"/>
    </font>
    <font>
      <u/>
      <sz val="9"/>
      <color rgb="FF0000FF"/>
      <name val="Arial"/>
    </font>
    <font>
      <i/>
      <sz val="11"/>
      <color rgb="FF222222"/>
      <name val="Arial"/>
    </font>
    <font>
      <b/>
      <sz val="11"/>
      <color rgb="FFFF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rgb="FFFFFFFF"/>
        <bgColor rgb="FFFFFFFF"/>
      </patternFill>
    </fill>
    <fill>
      <patternFill patternType="solid">
        <fgColor rgb="FFB6D7A8"/>
        <bgColor rgb="FFB6D7A8"/>
      </patternFill>
    </fill>
    <fill>
      <patternFill patternType="solid">
        <fgColor rgb="FFFFFF00"/>
        <bgColor rgb="FFFFFF0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230"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left"/>
    </xf>
    <xf numFmtId="0" fontId="4" fillId="0" borderId="8" xfId="0" applyFont="1" applyBorder="1" applyAlignment="1">
      <alignment horizontal="center" vertical="center"/>
    </xf>
    <xf numFmtId="0" fontId="5" fillId="3" borderId="3" xfId="0" applyFont="1" applyFill="1" applyBorder="1" applyAlignment="1"/>
    <xf numFmtId="164" fontId="5" fillId="3" borderId="3" xfId="0" applyNumberFormat="1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10" fontId="5" fillId="3" borderId="3" xfId="0" applyNumberFormat="1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left"/>
    </xf>
    <xf numFmtId="0" fontId="8" fillId="0" borderId="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3" borderId="2" xfId="0" applyFont="1" applyFill="1" applyBorder="1" applyAlignment="1"/>
    <xf numFmtId="164" fontId="5" fillId="3" borderId="1" xfId="0" applyNumberFormat="1" applyFont="1" applyFill="1" applyBorder="1" applyAlignment="1">
      <alignment horizontal="center"/>
    </xf>
    <xf numFmtId="164" fontId="5" fillId="3" borderId="2" xfId="0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10" fontId="5" fillId="3" borderId="2" xfId="0" applyNumberFormat="1" applyFont="1" applyFill="1" applyBorder="1" applyAlignment="1">
      <alignment horizontal="center"/>
    </xf>
    <xf numFmtId="164" fontId="5" fillId="3" borderId="11" xfId="0" applyNumberFormat="1" applyFont="1" applyFill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10" fillId="0" borderId="13" xfId="0" applyFont="1" applyBorder="1" applyAlignment="1">
      <alignment horizontal="left"/>
    </xf>
    <xf numFmtId="0" fontId="11" fillId="3" borderId="13" xfId="0" applyFont="1" applyFill="1" applyBorder="1" applyAlignment="1"/>
    <xf numFmtId="0" fontId="5" fillId="3" borderId="13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  <xf numFmtId="0" fontId="5" fillId="3" borderId="16" xfId="0" applyFont="1" applyFill="1" applyBorder="1" applyAlignment="1">
      <alignment horizontal="center"/>
    </xf>
    <xf numFmtId="164" fontId="5" fillId="3" borderId="15" xfId="0" applyNumberFormat="1" applyFont="1" applyFill="1" applyBorder="1" applyAlignment="1">
      <alignment horizontal="center"/>
    </xf>
    <xf numFmtId="164" fontId="5" fillId="3" borderId="18" xfId="0" applyNumberFormat="1" applyFont="1" applyFill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/>
    </xf>
    <xf numFmtId="164" fontId="5" fillId="3" borderId="20" xfId="0" applyNumberFormat="1" applyFont="1" applyFill="1" applyBorder="1" applyAlignment="1">
      <alignment horizontal="center"/>
    </xf>
    <xf numFmtId="10" fontId="5" fillId="3" borderId="20" xfId="0" applyNumberFormat="1" applyFont="1" applyFill="1" applyBorder="1" applyAlignment="1">
      <alignment horizontal="center"/>
    </xf>
    <xf numFmtId="164" fontId="5" fillId="3" borderId="21" xfId="0" applyNumberFormat="1" applyFont="1" applyFill="1" applyBorder="1" applyAlignment="1">
      <alignment horizontal="center"/>
    </xf>
    <xf numFmtId="0" fontId="13" fillId="3" borderId="19" xfId="0" applyFont="1" applyFill="1" applyBorder="1" applyAlignment="1">
      <alignment horizontal="center"/>
    </xf>
    <xf numFmtId="0" fontId="5" fillId="3" borderId="19" xfId="0" applyFont="1" applyFill="1" applyBorder="1" applyAlignment="1">
      <alignment horizontal="left"/>
    </xf>
    <xf numFmtId="164" fontId="5" fillId="3" borderId="15" xfId="0" applyNumberFormat="1" applyFont="1" applyFill="1" applyBorder="1" applyAlignment="1">
      <alignment horizontal="center"/>
    </xf>
    <xf numFmtId="0" fontId="14" fillId="3" borderId="14" xfId="0" applyFont="1" applyFill="1" applyBorder="1" applyAlignment="1">
      <alignment horizontal="center"/>
    </xf>
    <xf numFmtId="164" fontId="5" fillId="3" borderId="1" xfId="0" applyNumberFormat="1" applyFont="1" applyFill="1" applyBorder="1" applyAlignment="1">
      <alignment horizontal="center"/>
    </xf>
    <xf numFmtId="0" fontId="5" fillId="3" borderId="22" xfId="0" applyFont="1" applyFill="1" applyBorder="1" applyAlignment="1">
      <alignment horizontal="center"/>
    </xf>
    <xf numFmtId="0" fontId="15" fillId="3" borderId="14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left"/>
    </xf>
    <xf numFmtId="0" fontId="16" fillId="3" borderId="4" xfId="0" applyFont="1" applyFill="1" applyBorder="1" applyAlignment="1">
      <alignment horizontal="center"/>
    </xf>
    <xf numFmtId="0" fontId="5" fillId="3" borderId="13" xfId="0" applyFont="1" applyFill="1" applyBorder="1" applyAlignment="1">
      <alignment horizontal="left"/>
    </xf>
    <xf numFmtId="0" fontId="17" fillId="3" borderId="13" xfId="0" applyFont="1" applyFill="1" applyBorder="1" applyAlignment="1">
      <alignment horizontal="center"/>
    </xf>
    <xf numFmtId="0" fontId="5" fillId="3" borderId="23" xfId="0" applyFont="1" applyFill="1" applyBorder="1" applyAlignment="1">
      <alignment horizontal="left"/>
    </xf>
    <xf numFmtId="0" fontId="5" fillId="3" borderId="23" xfId="0" applyFont="1" applyFill="1" applyBorder="1" applyAlignment="1">
      <alignment horizontal="center"/>
    </xf>
    <xf numFmtId="0" fontId="5" fillId="3" borderId="24" xfId="0" applyFont="1" applyFill="1" applyBorder="1" applyAlignment="1">
      <alignment horizontal="center"/>
    </xf>
    <xf numFmtId="0" fontId="5" fillId="3" borderId="18" xfId="0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19" fillId="3" borderId="13" xfId="0" applyFont="1" applyFill="1" applyBorder="1" applyAlignment="1">
      <alignment horizontal="left"/>
    </xf>
    <xf numFmtId="0" fontId="20" fillId="3" borderId="13" xfId="0" applyFont="1" applyFill="1" applyBorder="1" applyAlignment="1">
      <alignment horizontal="center"/>
    </xf>
    <xf numFmtId="0" fontId="21" fillId="3" borderId="13" xfId="0" applyFont="1" applyFill="1" applyBorder="1" applyAlignment="1">
      <alignment horizontal="center"/>
    </xf>
    <xf numFmtId="0" fontId="22" fillId="3" borderId="14" xfId="0" applyFont="1" applyFill="1" applyBorder="1" applyAlignment="1">
      <alignment horizontal="center"/>
    </xf>
    <xf numFmtId="0" fontId="23" fillId="3" borderId="15" xfId="0" applyFont="1" applyFill="1" applyBorder="1" applyAlignment="1">
      <alignment horizontal="center"/>
    </xf>
    <xf numFmtId="0" fontId="24" fillId="3" borderId="16" xfId="0" applyFont="1" applyFill="1" applyBorder="1" applyAlignment="1">
      <alignment horizontal="center"/>
    </xf>
    <xf numFmtId="0" fontId="25" fillId="3" borderId="23" xfId="0" applyFont="1" applyFill="1" applyBorder="1" applyAlignment="1">
      <alignment horizontal="left"/>
    </xf>
    <xf numFmtId="0" fontId="26" fillId="3" borderId="23" xfId="0" applyFont="1" applyFill="1" applyBorder="1" applyAlignment="1">
      <alignment horizontal="center"/>
    </xf>
    <xf numFmtId="0" fontId="27" fillId="3" borderId="24" xfId="0" applyFont="1" applyFill="1" applyBorder="1" applyAlignment="1">
      <alignment horizontal="center"/>
    </xf>
    <xf numFmtId="0" fontId="28" fillId="3" borderId="18" xfId="0" applyFont="1" applyFill="1" applyBorder="1" applyAlignment="1">
      <alignment horizontal="center"/>
    </xf>
    <xf numFmtId="0" fontId="29" fillId="3" borderId="22" xfId="0" applyFont="1" applyFill="1" applyBorder="1" applyAlignment="1">
      <alignment horizontal="center"/>
    </xf>
    <xf numFmtId="0" fontId="30" fillId="3" borderId="23" xfId="0" applyFont="1" applyFill="1" applyBorder="1" applyAlignment="1">
      <alignment horizontal="center"/>
    </xf>
    <xf numFmtId="0" fontId="7" fillId="3" borderId="2" xfId="0" applyFont="1" applyFill="1" applyBorder="1" applyAlignment="1"/>
    <xf numFmtId="0" fontId="5" fillId="3" borderId="11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left"/>
    </xf>
    <xf numFmtId="0" fontId="7" fillId="3" borderId="14" xfId="0" applyFont="1" applyFill="1" applyBorder="1" applyAlignment="1"/>
    <xf numFmtId="0" fontId="7" fillId="3" borderId="13" xfId="0" applyFont="1" applyFill="1" applyBorder="1" applyAlignment="1">
      <alignment horizontal="left"/>
    </xf>
    <xf numFmtId="0" fontId="7" fillId="3" borderId="24" xfId="0" applyFont="1" applyFill="1" applyBorder="1" applyAlignment="1"/>
    <xf numFmtId="0" fontId="5" fillId="3" borderId="15" xfId="0" applyFont="1" applyFill="1" applyBorder="1" applyAlignment="1"/>
    <xf numFmtId="0" fontId="31" fillId="3" borderId="1" xfId="0" applyFont="1" applyFill="1" applyBorder="1" applyAlignment="1">
      <alignment horizontal="center"/>
    </xf>
    <xf numFmtId="0" fontId="11" fillId="3" borderId="15" xfId="0" applyFont="1" applyFill="1" applyBorder="1" applyAlignment="1"/>
    <xf numFmtId="0" fontId="32" fillId="3" borderId="15" xfId="0" applyFont="1" applyFill="1" applyBorder="1" applyAlignment="1">
      <alignment horizontal="center"/>
    </xf>
    <xf numFmtId="0" fontId="7" fillId="3" borderId="13" xfId="0" applyFont="1" applyFill="1" applyBorder="1" applyAlignment="1"/>
    <xf numFmtId="0" fontId="33" fillId="3" borderId="18" xfId="0" applyFont="1" applyFill="1" applyBorder="1" applyAlignment="1">
      <alignment horizontal="center"/>
    </xf>
    <xf numFmtId="0" fontId="7" fillId="3" borderId="23" xfId="0" applyFont="1" applyFill="1" applyBorder="1" applyAlignment="1"/>
    <xf numFmtId="0" fontId="7" fillId="3" borderId="13" xfId="0" applyFont="1" applyFill="1" applyBorder="1" applyAlignment="1">
      <alignment horizontal="left"/>
    </xf>
    <xf numFmtId="164" fontId="5" fillId="3" borderId="18" xfId="0" applyNumberFormat="1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7" fillId="3" borderId="23" xfId="0" applyFont="1" applyFill="1" applyBorder="1" applyAlignment="1">
      <alignment horizontal="left"/>
    </xf>
    <xf numFmtId="0" fontId="34" fillId="0" borderId="17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5" fillId="3" borderId="3" xfId="0" applyFont="1" applyFill="1" applyBorder="1" applyAlignment="1"/>
    <xf numFmtId="164" fontId="35" fillId="3" borderId="11" xfId="0" applyNumberFormat="1" applyFont="1" applyFill="1" applyBorder="1" applyAlignment="1">
      <alignment horizontal="center"/>
    </xf>
    <xf numFmtId="0" fontId="36" fillId="0" borderId="10" xfId="0" applyFont="1" applyBorder="1" applyAlignment="1">
      <alignment horizontal="center"/>
    </xf>
    <xf numFmtId="164" fontId="35" fillId="3" borderId="16" xfId="0" applyNumberFormat="1" applyFont="1" applyFill="1" applyBorder="1" applyAlignment="1">
      <alignment horizontal="center"/>
    </xf>
    <xf numFmtId="0" fontId="37" fillId="3" borderId="15" xfId="0" applyFont="1" applyFill="1" applyBorder="1" applyAlignment="1">
      <alignment horizontal="center"/>
    </xf>
    <xf numFmtId="0" fontId="7" fillId="0" borderId="13" xfId="0" applyFont="1" applyBorder="1" applyAlignment="1">
      <alignment horizontal="left"/>
    </xf>
    <xf numFmtId="164" fontId="35" fillId="3" borderId="22" xfId="0" applyNumberFormat="1" applyFont="1" applyFill="1" applyBorder="1" applyAlignment="1">
      <alignment horizontal="center"/>
    </xf>
    <xf numFmtId="0" fontId="10" fillId="3" borderId="18" xfId="0" applyFont="1" applyFill="1" applyBorder="1" applyAlignment="1">
      <alignment horizontal="center"/>
    </xf>
    <xf numFmtId="0" fontId="5" fillId="0" borderId="19" xfId="0" applyFont="1" applyBorder="1" applyAlignment="1">
      <alignment horizontal="left"/>
    </xf>
    <xf numFmtId="0" fontId="5" fillId="5" borderId="13" xfId="0" applyFont="1" applyFill="1" applyBorder="1" applyAlignment="1">
      <alignment horizontal="left"/>
    </xf>
    <xf numFmtId="0" fontId="7" fillId="0" borderId="4" xfId="0" applyFont="1" applyBorder="1" applyAlignment="1">
      <alignment horizontal="left"/>
    </xf>
    <xf numFmtId="0" fontId="38" fillId="3" borderId="1" xfId="0" applyFont="1" applyFill="1" applyBorder="1" applyAlignment="1">
      <alignment horizontal="center"/>
    </xf>
    <xf numFmtId="0" fontId="39" fillId="0" borderId="10" xfId="0" applyFont="1" applyBorder="1" applyAlignment="1">
      <alignment horizontal="center"/>
    </xf>
    <xf numFmtId="0" fontId="38" fillId="3" borderId="15" xfId="0" applyFont="1" applyFill="1" applyBorder="1" applyAlignment="1">
      <alignment horizontal="center"/>
    </xf>
    <xf numFmtId="10" fontId="5" fillId="3" borderId="14" xfId="0" applyNumberFormat="1" applyFont="1" applyFill="1" applyBorder="1" applyAlignment="1">
      <alignment horizontal="center"/>
    </xf>
    <xf numFmtId="0" fontId="40" fillId="0" borderId="12" xfId="0" applyFont="1" applyBorder="1" applyAlignment="1">
      <alignment horizontal="center"/>
    </xf>
    <xf numFmtId="0" fontId="5" fillId="3" borderId="14" xfId="0" applyFont="1" applyFill="1" applyBorder="1" applyAlignment="1"/>
    <xf numFmtId="0" fontId="41" fillId="0" borderId="12" xfId="0" applyFont="1" applyBorder="1" applyAlignment="1">
      <alignment horizontal="center"/>
    </xf>
    <xf numFmtId="0" fontId="7" fillId="0" borderId="13" xfId="0" applyFont="1" applyBorder="1" applyAlignment="1"/>
    <xf numFmtId="0" fontId="11" fillId="3" borderId="18" xfId="0" applyFont="1" applyFill="1" applyBorder="1" applyAlignment="1"/>
    <xf numFmtId="0" fontId="42" fillId="0" borderId="17" xfId="0" applyFont="1" applyBorder="1" applyAlignment="1">
      <alignment horizontal="center"/>
    </xf>
    <xf numFmtId="0" fontId="7" fillId="0" borderId="23" xfId="0" applyFont="1" applyBorder="1" applyAlignment="1"/>
    <xf numFmtId="0" fontId="43" fillId="0" borderId="17" xfId="0" applyFont="1" applyBorder="1" applyAlignment="1">
      <alignment horizontal="center"/>
    </xf>
    <xf numFmtId="0" fontId="5" fillId="0" borderId="4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7" fillId="0" borderId="23" xfId="0" applyFont="1" applyBorder="1" applyAlignment="1">
      <alignment horizontal="left"/>
    </xf>
    <xf numFmtId="0" fontId="44" fillId="3" borderId="15" xfId="0" applyFont="1" applyFill="1" applyBorder="1" applyAlignment="1">
      <alignment horizontal="center"/>
    </xf>
    <xf numFmtId="0" fontId="45" fillId="3" borderId="15" xfId="0" applyFont="1" applyFill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15" xfId="0" applyFont="1" applyBorder="1" applyAlignment="1">
      <alignment horizontal="left"/>
    </xf>
    <xf numFmtId="0" fontId="7" fillId="0" borderId="18" xfId="0" applyFont="1" applyBorder="1" applyAlignment="1">
      <alignment horizontal="left"/>
    </xf>
    <xf numFmtId="0" fontId="7" fillId="3" borderId="1" xfId="0" applyFont="1" applyFill="1" applyBorder="1" applyAlignment="1">
      <alignment horizontal="left"/>
    </xf>
    <xf numFmtId="0" fontId="7" fillId="3" borderId="15" xfId="0" applyFont="1" applyFill="1" applyBorder="1" applyAlignment="1">
      <alignment horizontal="left"/>
    </xf>
    <xf numFmtId="0" fontId="7" fillId="3" borderId="18" xfId="0" applyFont="1" applyFill="1" applyBorder="1" applyAlignment="1">
      <alignment horizontal="left"/>
    </xf>
    <xf numFmtId="164" fontId="5" fillId="0" borderId="15" xfId="0" applyNumberFormat="1" applyFont="1" applyBorder="1" applyAlignment="1">
      <alignment horizontal="center"/>
    </xf>
    <xf numFmtId="0" fontId="10" fillId="3" borderId="4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left"/>
    </xf>
    <xf numFmtId="0" fontId="10" fillId="3" borderId="13" xfId="0" applyFont="1" applyFill="1" applyBorder="1" applyAlignment="1">
      <alignment horizontal="center"/>
    </xf>
    <xf numFmtId="0" fontId="10" fillId="3" borderId="23" xfId="0" applyFont="1" applyFill="1" applyBorder="1" applyAlignment="1">
      <alignment horizontal="center"/>
    </xf>
    <xf numFmtId="0" fontId="46" fillId="0" borderId="12" xfId="0" applyFont="1" applyBorder="1" applyAlignment="1">
      <alignment horizontal="center"/>
    </xf>
    <xf numFmtId="0" fontId="47" fillId="0" borderId="12" xfId="0" applyFont="1" applyBorder="1" applyAlignment="1">
      <alignment horizontal="center"/>
    </xf>
    <xf numFmtId="0" fontId="7" fillId="0" borderId="2" xfId="0" applyFont="1" applyBorder="1" applyAlignment="1"/>
    <xf numFmtId="0" fontId="48" fillId="0" borderId="10" xfId="0" applyFont="1" applyBorder="1" applyAlignment="1">
      <alignment horizontal="center"/>
    </xf>
    <xf numFmtId="0" fontId="49" fillId="0" borderId="12" xfId="0" applyFont="1" applyBorder="1" applyAlignment="1">
      <alignment horizontal="center"/>
    </xf>
    <xf numFmtId="0" fontId="50" fillId="3" borderId="13" xfId="0" applyFont="1" applyFill="1" applyBorder="1" applyAlignment="1"/>
    <xf numFmtId="0" fontId="51" fillId="3" borderId="23" xfId="0" applyFont="1" applyFill="1" applyBorder="1" applyAlignment="1"/>
    <xf numFmtId="0" fontId="8" fillId="0" borderId="5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7" fillId="3" borderId="14" xfId="0" applyFont="1" applyFill="1" applyBorder="1" applyAlignment="1"/>
    <xf numFmtId="164" fontId="5" fillId="3" borderId="16" xfId="0" applyNumberFormat="1" applyFont="1" applyFill="1" applyBorder="1" applyAlignment="1">
      <alignment horizontal="center"/>
    </xf>
    <xf numFmtId="0" fontId="52" fillId="0" borderId="12" xfId="0" applyFont="1" applyBorder="1" applyAlignment="1">
      <alignment horizontal="center"/>
    </xf>
    <xf numFmtId="164" fontId="5" fillId="3" borderId="16" xfId="0" applyNumberFormat="1" applyFont="1" applyFill="1" applyBorder="1" applyAlignment="1">
      <alignment horizontal="center"/>
    </xf>
    <xf numFmtId="0" fontId="5" fillId="5" borderId="4" xfId="0" applyFont="1" applyFill="1" applyBorder="1" applyAlignment="1">
      <alignment horizontal="left"/>
    </xf>
    <xf numFmtId="0" fontId="7" fillId="5" borderId="23" xfId="0" applyFont="1" applyFill="1" applyBorder="1" applyAlignment="1">
      <alignment horizontal="left"/>
    </xf>
    <xf numFmtId="0" fontId="5" fillId="3" borderId="21" xfId="0" applyFont="1" applyFill="1" applyBorder="1" applyAlignment="1">
      <alignment horizontal="center"/>
    </xf>
    <xf numFmtId="0" fontId="5" fillId="0" borderId="23" xfId="0" applyFont="1" applyBorder="1" applyAlignment="1">
      <alignment horizontal="left"/>
    </xf>
    <xf numFmtId="0" fontId="53" fillId="0" borderId="10" xfId="0" applyFont="1" applyBorder="1" applyAlignment="1">
      <alignment horizontal="center"/>
    </xf>
    <xf numFmtId="0" fontId="54" fillId="0" borderId="17" xfId="0" applyFont="1" applyBorder="1" applyAlignment="1">
      <alignment horizontal="center"/>
    </xf>
    <xf numFmtId="0" fontId="5" fillId="3" borderId="3" xfId="0" applyFont="1" applyFill="1" applyBorder="1" applyAlignment="1">
      <alignment horizontal="left"/>
    </xf>
    <xf numFmtId="0" fontId="7" fillId="3" borderId="2" xfId="0" applyFont="1" applyFill="1" applyBorder="1" applyAlignment="1"/>
    <xf numFmtId="0" fontId="55" fillId="0" borderId="12" xfId="0" applyFont="1" applyBorder="1" applyAlignment="1">
      <alignment horizontal="center"/>
    </xf>
    <xf numFmtId="0" fontId="56" fillId="0" borderId="12" xfId="0" applyFont="1" applyBorder="1" applyAlignment="1">
      <alignment horizontal="center"/>
    </xf>
    <xf numFmtId="0" fontId="57" fillId="0" borderId="13" xfId="0" applyFont="1" applyBorder="1" applyAlignment="1"/>
    <xf numFmtId="0" fontId="58" fillId="0" borderId="23" xfId="0" applyFont="1" applyBorder="1" applyAlignment="1"/>
    <xf numFmtId="0" fontId="5" fillId="3" borderId="29" xfId="0" applyFont="1" applyFill="1" applyBorder="1" applyAlignment="1">
      <alignment horizontal="center"/>
    </xf>
    <xf numFmtId="0" fontId="5" fillId="3" borderId="30" xfId="0" applyFont="1" applyFill="1" applyBorder="1" applyAlignment="1">
      <alignment horizontal="center"/>
    </xf>
    <xf numFmtId="0" fontId="5" fillId="3" borderId="31" xfId="0" applyFont="1" applyFill="1" applyBorder="1" applyAlignment="1">
      <alignment horizontal="center"/>
    </xf>
    <xf numFmtId="0" fontId="5" fillId="3" borderId="32" xfId="0" applyFont="1" applyFill="1" applyBorder="1" applyAlignment="1">
      <alignment horizontal="center"/>
    </xf>
    <xf numFmtId="0" fontId="5" fillId="3" borderId="33" xfId="0" applyFont="1" applyFill="1" applyBorder="1" applyAlignment="1">
      <alignment horizontal="center"/>
    </xf>
    <xf numFmtId="164" fontId="5" fillId="3" borderId="32" xfId="0" applyNumberFormat="1" applyFont="1" applyFill="1" applyBorder="1" applyAlignment="1">
      <alignment horizontal="center"/>
    </xf>
    <xf numFmtId="0" fontId="61" fillId="0" borderId="3" xfId="0" applyFont="1" applyBorder="1" applyAlignment="1">
      <alignment horizontal="center"/>
    </xf>
    <xf numFmtId="0" fontId="62" fillId="0" borderId="3" xfId="0" applyFont="1" applyBorder="1" applyAlignment="1">
      <alignment horizontal="left"/>
    </xf>
    <xf numFmtId="0" fontId="5" fillId="3" borderId="3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62" fillId="0" borderId="34" xfId="0" applyFont="1" applyBorder="1" applyAlignment="1">
      <alignment horizontal="left"/>
    </xf>
    <xf numFmtId="164" fontId="10" fillId="3" borderId="12" xfId="0" applyNumberFormat="1" applyFont="1" applyFill="1" applyBorder="1" applyAlignment="1">
      <alignment horizontal="center"/>
    </xf>
    <xf numFmtId="0" fontId="63" fillId="0" borderId="12" xfId="0" applyFont="1" applyBorder="1" applyAlignment="1">
      <alignment horizontal="center"/>
    </xf>
    <xf numFmtId="164" fontId="10" fillId="3" borderId="17" xfId="0" applyNumberFormat="1" applyFont="1" applyFill="1" applyBorder="1" applyAlignment="1">
      <alignment horizontal="center"/>
    </xf>
    <xf numFmtId="0" fontId="63" fillId="0" borderId="17" xfId="0" applyFont="1" applyBorder="1" applyAlignment="1">
      <alignment horizontal="center"/>
    </xf>
    <xf numFmtId="0" fontId="64" fillId="3" borderId="13" xfId="0" applyFont="1" applyFill="1" applyBorder="1" applyAlignment="1">
      <alignment horizontal="center"/>
    </xf>
    <xf numFmtId="0" fontId="65" fillId="3" borderId="0" xfId="0" applyFont="1" applyFill="1" applyAlignment="1">
      <alignment horizontal="center"/>
    </xf>
    <xf numFmtId="0" fontId="5" fillId="3" borderId="1" xfId="0" applyFont="1" applyFill="1" applyBorder="1" applyAlignment="1"/>
    <xf numFmtId="10" fontId="5" fillId="3" borderId="1" xfId="0" applyNumberFormat="1" applyFont="1" applyFill="1" applyBorder="1" applyAlignment="1">
      <alignment horizontal="center"/>
    </xf>
    <xf numFmtId="0" fontId="66" fillId="3" borderId="1" xfId="0" applyFont="1" applyFill="1" applyBorder="1" applyAlignment="1">
      <alignment horizontal="center"/>
    </xf>
    <xf numFmtId="0" fontId="11" fillId="3" borderId="32" xfId="0" applyFont="1" applyFill="1" applyBorder="1" applyAlignment="1"/>
    <xf numFmtId="0" fontId="67" fillId="3" borderId="32" xfId="0" applyFont="1" applyFill="1" applyBorder="1" applyAlignment="1">
      <alignment horizontal="center"/>
    </xf>
    <xf numFmtId="0" fontId="7" fillId="3" borderId="29" xfId="0" applyFont="1" applyFill="1" applyBorder="1" applyAlignment="1"/>
    <xf numFmtId="164" fontId="5" fillId="3" borderId="38" xfId="0" applyNumberFormat="1" applyFont="1" applyFill="1" applyBorder="1" applyAlignment="1">
      <alignment horizontal="center"/>
    </xf>
    <xf numFmtId="164" fontId="5" fillId="3" borderId="30" xfId="0" applyNumberFormat="1" applyFont="1" applyFill="1" applyBorder="1" applyAlignment="1">
      <alignment horizontal="center"/>
    </xf>
    <xf numFmtId="164" fontId="5" fillId="3" borderId="31" xfId="0" applyNumberFormat="1" applyFont="1" applyFill="1" applyBorder="1" applyAlignment="1">
      <alignment horizontal="center"/>
    </xf>
    <xf numFmtId="10" fontId="5" fillId="3" borderId="39" xfId="0" applyNumberFormat="1" applyFont="1" applyFill="1" applyBorder="1" applyAlignment="1">
      <alignment horizontal="center"/>
    </xf>
    <xf numFmtId="0" fontId="7" fillId="3" borderId="25" xfId="0" applyFont="1" applyFill="1" applyBorder="1" applyAlignment="1">
      <alignment horizontal="left"/>
    </xf>
    <xf numFmtId="0" fontId="5" fillId="3" borderId="32" xfId="0" applyFont="1" applyFill="1" applyBorder="1" applyAlignment="1"/>
    <xf numFmtId="0" fontId="5" fillId="3" borderId="40" xfId="0" applyFont="1" applyFill="1" applyBorder="1" applyAlignment="1">
      <alignment horizontal="center"/>
    </xf>
    <xf numFmtId="0" fontId="5" fillId="3" borderId="41" xfId="0" applyFont="1" applyFill="1" applyBorder="1" applyAlignment="1">
      <alignment horizontal="center"/>
    </xf>
    <xf numFmtId="0" fontId="5" fillId="3" borderId="17" xfId="0" applyFont="1" applyFill="1" applyBorder="1" applyAlignment="1"/>
    <xf numFmtId="0" fontId="5" fillId="3" borderId="42" xfId="0" applyFont="1" applyFill="1" applyBorder="1" applyAlignment="1">
      <alignment horizontal="center"/>
    </xf>
    <xf numFmtId="164" fontId="5" fillId="3" borderId="17" xfId="0" applyNumberFormat="1" applyFont="1" applyFill="1" applyBorder="1" applyAlignment="1">
      <alignment horizontal="center"/>
    </xf>
    <xf numFmtId="0" fontId="68" fillId="0" borderId="12" xfId="0" applyFont="1" applyBorder="1" applyAlignment="1">
      <alignment horizontal="center"/>
    </xf>
    <xf numFmtId="0" fontId="11" fillId="3" borderId="23" xfId="0" applyFont="1" applyFill="1" applyBorder="1" applyAlignment="1"/>
    <xf numFmtId="0" fontId="7" fillId="3" borderId="29" xfId="0" applyFont="1" applyFill="1" applyBorder="1" applyAlignment="1">
      <alignment horizontal="center"/>
    </xf>
    <xf numFmtId="0" fontId="69" fillId="3" borderId="10" xfId="0" applyFont="1" applyFill="1" applyBorder="1" applyAlignment="1">
      <alignment horizontal="center"/>
    </xf>
    <xf numFmtId="0" fontId="5" fillId="3" borderId="30" xfId="0" applyFont="1" applyFill="1" applyBorder="1" applyAlignment="1">
      <alignment horizontal="left"/>
    </xf>
    <xf numFmtId="10" fontId="5" fillId="3" borderId="31" xfId="0" applyNumberFormat="1" applyFont="1" applyFill="1" applyBorder="1" applyAlignment="1">
      <alignment horizontal="center"/>
    </xf>
    <xf numFmtId="0" fontId="70" fillId="3" borderId="12" xfId="0" applyFont="1" applyFill="1" applyBorder="1" applyAlignment="1">
      <alignment horizontal="center"/>
    </xf>
    <xf numFmtId="164" fontId="5" fillId="3" borderId="32" xfId="0" applyNumberFormat="1" applyFont="1" applyFill="1" applyBorder="1" applyAlignment="1">
      <alignment horizontal="center"/>
    </xf>
    <xf numFmtId="0" fontId="5" fillId="3" borderId="43" xfId="0" applyFont="1" applyFill="1" applyBorder="1" applyAlignment="1">
      <alignment horizontal="left"/>
    </xf>
    <xf numFmtId="0" fontId="5" fillId="3" borderId="44" xfId="0" applyFont="1" applyFill="1" applyBorder="1" applyAlignment="1">
      <alignment horizontal="left"/>
    </xf>
    <xf numFmtId="0" fontId="7" fillId="3" borderId="45" xfId="0" applyFont="1" applyFill="1" applyBorder="1" applyAlignment="1">
      <alignment horizontal="left"/>
    </xf>
    <xf numFmtId="164" fontId="5" fillId="3" borderId="46" xfId="0" applyNumberFormat="1" applyFont="1" applyFill="1" applyBorder="1" applyAlignment="1">
      <alignment horizontal="center"/>
    </xf>
    <xf numFmtId="0" fontId="71" fillId="3" borderId="10" xfId="0" applyFont="1" applyFill="1" applyBorder="1" applyAlignment="1">
      <alignment horizontal="center" vertical="center"/>
    </xf>
    <xf numFmtId="164" fontId="5" fillId="3" borderId="40" xfId="0" applyNumberFormat="1" applyFont="1" applyFill="1" applyBorder="1" applyAlignment="1">
      <alignment horizontal="center"/>
    </xf>
    <xf numFmtId="0" fontId="72" fillId="3" borderId="12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164" fontId="5" fillId="3" borderId="41" xfId="0" applyNumberFormat="1" applyFont="1" applyFill="1" applyBorder="1" applyAlignment="1">
      <alignment horizontal="center"/>
    </xf>
    <xf numFmtId="164" fontId="5" fillId="3" borderId="42" xfId="0" applyNumberFormat="1" applyFont="1" applyFill="1" applyBorder="1" applyAlignment="1">
      <alignment horizontal="center"/>
    </xf>
    <xf numFmtId="0" fontId="10" fillId="3" borderId="17" xfId="0" applyFont="1" applyFill="1" applyBorder="1" applyAlignment="1">
      <alignment horizontal="center" vertical="center"/>
    </xf>
    <xf numFmtId="0" fontId="73" fillId="3" borderId="0" xfId="0" applyFont="1" applyFill="1" applyAlignment="1"/>
    <xf numFmtId="0" fontId="2" fillId="4" borderId="5" xfId="0" applyFont="1" applyFill="1" applyBorder="1" applyAlignment="1">
      <alignment horizontal="left"/>
    </xf>
    <xf numFmtId="0" fontId="3" fillId="0" borderId="6" xfId="0" applyFont="1" applyBorder="1"/>
    <xf numFmtId="0" fontId="3" fillId="0" borderId="7" xfId="0" applyFont="1" applyBorder="1"/>
    <xf numFmtId="0" fontId="4" fillId="0" borderId="10" xfId="0" applyFont="1" applyBorder="1" applyAlignment="1">
      <alignment horizontal="center" vertical="center" wrapText="1"/>
    </xf>
    <xf numFmtId="0" fontId="3" fillId="0" borderId="12" xfId="0" applyFont="1" applyBorder="1"/>
    <xf numFmtId="0" fontId="3" fillId="0" borderId="17" xfId="0" applyFont="1" applyBorder="1"/>
    <xf numFmtId="0" fontId="4" fillId="0" borderId="1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3" fillId="0" borderId="26" xfId="0" applyFont="1" applyBorder="1"/>
    <xf numFmtId="0" fontId="3" fillId="0" borderId="27" xfId="0" applyFont="1" applyBorder="1"/>
    <xf numFmtId="0" fontId="4" fillId="3" borderId="10" xfId="0" applyFont="1" applyFill="1" applyBorder="1" applyAlignment="1">
      <alignment horizontal="center" vertical="center" wrapText="1"/>
    </xf>
    <xf numFmtId="0" fontId="59" fillId="3" borderId="25" xfId="0" applyFont="1" applyFill="1" applyBorder="1" applyAlignment="1">
      <alignment horizontal="center" vertical="center"/>
    </xf>
    <xf numFmtId="0" fontId="60" fillId="4" borderId="5" xfId="0" applyFont="1" applyFill="1" applyBorder="1" applyAlignment="1">
      <alignment horizontal="left"/>
    </xf>
    <xf numFmtId="0" fontId="62" fillId="0" borderId="10" xfId="0" applyFont="1" applyBorder="1" applyAlignment="1">
      <alignment horizontal="left" vertical="center"/>
    </xf>
    <xf numFmtId="0" fontId="61" fillId="0" borderId="12" xfId="0" applyFont="1" applyBorder="1" applyAlignment="1">
      <alignment horizontal="center" vertical="center"/>
    </xf>
    <xf numFmtId="0" fontId="62" fillId="0" borderId="12" xfId="0" applyFont="1" applyBorder="1" applyAlignment="1">
      <alignment horizontal="left" vertical="center"/>
    </xf>
    <xf numFmtId="164" fontId="5" fillId="3" borderId="10" xfId="0" applyNumberFormat="1" applyFont="1" applyFill="1" applyBorder="1" applyAlignment="1">
      <alignment horizontal="center" vertical="center"/>
    </xf>
    <xf numFmtId="164" fontId="5" fillId="3" borderId="35" xfId="0" applyNumberFormat="1" applyFont="1" applyFill="1" applyBorder="1" applyAlignment="1">
      <alignment horizontal="center" vertical="center"/>
    </xf>
    <xf numFmtId="0" fontId="3" fillId="0" borderId="36" xfId="0" applyFont="1" applyBorder="1"/>
    <xf numFmtId="0" fontId="3" fillId="0" borderId="37" xfId="0" applyFont="1" applyBorder="1"/>
    <xf numFmtId="0" fontId="5" fillId="3" borderId="10" xfId="0" applyFont="1" applyFill="1" applyBorder="1" applyAlignment="1">
      <alignment horizontal="center" vertical="center"/>
    </xf>
    <xf numFmtId="10" fontId="5" fillId="3" borderId="3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4171950</xdr:colOff>
      <xdr:row>17</xdr:row>
      <xdr:rowOff>190500</xdr:rowOff>
    </xdr:from>
    <xdr:ext cx="2638425" cy="2581275"/>
    <xdr:pic>
      <xdr:nvPicPr>
        <xdr:cNvPr id="2" name="image2.png" title="Imagem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4171950</xdr:colOff>
      <xdr:row>99</xdr:row>
      <xdr:rowOff>19050</xdr:rowOff>
    </xdr:from>
    <xdr:ext cx="4552950" cy="2133600"/>
    <xdr:pic>
      <xdr:nvPicPr>
        <xdr:cNvPr id="3" name="image1.png" title="Imagem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detran.rs.gov.br/veiculos/servicos/985" TargetMode="External"/><Relationship Id="rId21" Type="http://schemas.openxmlformats.org/officeDocument/2006/relationships/hyperlink" Target="https://www.portaldecompraspublicas.com.br/processos/sc/prefeitura-municipal-de-luzerna-2749/rpe-31-2024-2024-305713" TargetMode="External"/><Relationship Id="rId42" Type="http://schemas.openxmlformats.org/officeDocument/2006/relationships/hyperlink" Target="https://www.showpneus.com.br/agricola/pneu-18-4-30-forerunner-qh611-r1-tt-12-lonas?parceiro=6674&amp;gad_source=1" TargetMode="External"/><Relationship Id="rId63" Type="http://schemas.openxmlformats.org/officeDocument/2006/relationships/hyperlink" Target="https://www.unifreiospecas.com.br/oleo-hidraulico-ectron-68-20-litros-68?utm_source=chatgpt.com" TargetMode="External"/><Relationship Id="rId84" Type="http://schemas.openxmlformats.org/officeDocument/2006/relationships/hyperlink" Target="https://www.unifreiospecas.com.br/oleo-hidraulico-ectron-68-20-litros-68?utm_source=chatgpt.com" TargetMode="External"/><Relationship Id="rId138" Type="http://schemas.openxmlformats.org/officeDocument/2006/relationships/hyperlink" Target="https://pncp.gov.br/app/editais/92902055000105/2025/7" TargetMode="External"/><Relationship Id="rId159" Type="http://schemas.openxmlformats.org/officeDocument/2006/relationships/hyperlink" Target="https://www.atacadaodebaterias.com.br/produto/oleo-lubrax-extra-turbo-15w40-ch-4-bd-20lts?utm_source=Google%20Shopping&amp;utm_medium=Google%20Shopping&amp;utm_campaign=Google%20Shopping&amp;gad_source=4&amp;gad_campaignid=19104186679&amp;gbraid=0AAAAADARVD0cGjagTSIAfyCLN33z" TargetMode="External"/><Relationship Id="rId170" Type="http://schemas.openxmlformats.org/officeDocument/2006/relationships/hyperlink" Target="https://www.portaldecompraspublicas.com.br/processos/sc/prefeitura-municipal-de-campo-alegre-56/rpe-48-2024-2024-321330" TargetMode="External"/><Relationship Id="rId191" Type="http://schemas.openxmlformats.org/officeDocument/2006/relationships/hyperlink" Target="https://www.portaldecompraspublicas.com.br/processos/rs/prefeitura-municipal-de-toropi-1107/rpe-19-2025-2025-410038" TargetMode="External"/><Relationship Id="rId205" Type="http://schemas.openxmlformats.org/officeDocument/2006/relationships/hyperlink" Target="https://pncp.gov.br/app/editais/87712212000180/2025/174" TargetMode="External"/><Relationship Id="rId16" Type="http://schemas.openxmlformats.org/officeDocument/2006/relationships/hyperlink" Target="https://www.guaporepneus.com.br/produto/pneu-275-80r22-5-bridgestone-dayton-d450z-liso-149-146l-16-lonas-154775?srsltid=AfmBOooQiHjTrgrYxGD-o980sP9jTbqMIAnhv7IAW_Qau9h2ZFbjSop8Qgg" TargetMode="External"/><Relationship Id="rId107" Type="http://schemas.openxmlformats.org/officeDocument/2006/relationships/hyperlink" Target="https://www.pitstop.com.br/graxa-verde-para-pino-e-chassi-vr-lub-20kg-535429/p" TargetMode="External"/><Relationship Id="rId11" Type="http://schemas.openxmlformats.org/officeDocument/2006/relationships/hyperlink" Target="https://www.delreylubrificantes.com.br/products/leo-hidrulico-ectron-iso-68-vr-lub-balde-20l?utm_source=chatgpt.com" TargetMode="External"/><Relationship Id="rId32" Type="http://schemas.openxmlformats.org/officeDocument/2006/relationships/hyperlink" Target="https://www.delreylubrificantes.com.br/products/leo-hidrulico-ectron-iso-68-vr-lub-balde-20l?utm_source=chatgpt.com" TargetMode="External"/><Relationship Id="rId37" Type="http://schemas.openxmlformats.org/officeDocument/2006/relationships/hyperlink" Target="https://www.pneubest.com.br/produto/pneu-124-24-12pr-tl-r1-tenx?utm_source=Google%20Shopping&amp;utm_medium=Google%20Shopping&amp;utm_campaign=Google%20Shopping&amp;gad_source=1&amp;gad_campaignid=17338707013&amp;gbraid=0AAAAADNIR5L7C2IYHf_nPF0h9SEeEiNmD&amp;gclid=Cj0KCQjw5onGBhDeARIsAFK6QJYh-rwFKdFFvcapVfx1944P2meyMdi8PtPkBrdZaeS1BdsitZZxVsgaAik-EALw_wcB" TargetMode="External"/><Relationship Id="rId53" Type="http://schemas.openxmlformats.org/officeDocument/2006/relationships/hyperlink" Target="https://www.detran.rs.gov.br/veiculos/servicos/985" TargetMode="External"/><Relationship Id="rId58" Type="http://schemas.openxmlformats.org/officeDocument/2006/relationships/hyperlink" Target="https://www.hipervarejo.com.br/oleo-lubrificante-mineral-15w40-lubrax-extra-turbo-api-ch-4-20-litros/p?idsku=343982&amp;sc=2&amp;srsltid=AfmBOooXP08yM4WFsqZeVyetxR4LIzpAK7C48LsHMEWLbeQUxayYJN2WtuI" TargetMode="External"/><Relationship Id="rId74" Type="http://schemas.openxmlformats.org/officeDocument/2006/relationships/hyperlink" Target="https://www.detran.rs.gov.br/veiculos/servicos/985" TargetMode="External"/><Relationship Id="rId79" Type="http://schemas.openxmlformats.org/officeDocument/2006/relationships/hyperlink" Target="https://www.hipervarejo.com.br/oleo-lubrificante-mineral-15w40-lubrax-extra-turbo-api-ch-4-20-litros/p?idsku=343982&amp;sc=2&amp;srsltid=AfmBOooXP08yM4WFsqZeVyetxR4LIzpAK7C48LsHMEWLbeQUxayYJN2WtuI" TargetMode="External"/><Relationship Id="rId102" Type="http://schemas.openxmlformats.org/officeDocument/2006/relationships/hyperlink" Target="https://www.bignottoferramentas.com.br/oleo-hidraulico-68-20-litros-panther-24849?srsltid=AfmBOorEj7FBKG73BMD5yZtDCZq2Ja-EqHwLDZkjUjUu4fhJFYuwiBPe&amp;utm_source=chatgpt.com" TargetMode="External"/><Relationship Id="rId123" Type="http://schemas.openxmlformats.org/officeDocument/2006/relationships/hyperlink" Target="https://www.dpaschoal.com.br/oleo-motor-5w30-sp-premium-1l-1bp31602aa-bproauto/p?idsku=7285132&amp;gad_source=4&amp;gad_campaignid=19153888242&amp;gbraid=0AAAAADpcpxMgqHxxm2mIniUI-B5MvcLuM&amp;gclid=Cj0KCQjwzrzABhD8ARIsANlSWNPa-c7jfgT1SxS8T6jr5m9hs5pRUbn9cjy0MlThq2kt_cJv" TargetMode="External"/><Relationship Id="rId128" Type="http://schemas.openxmlformats.org/officeDocument/2006/relationships/hyperlink" Target="https://www.lojadomecanico.com.br/produto/146922/32/250/graxa-de-litio-azul-1kg-wurth-08934021/153/?utm_source=chatgpt.com" TargetMode="External"/><Relationship Id="rId144" Type="http://schemas.openxmlformats.org/officeDocument/2006/relationships/hyperlink" Target="https://www.jocar.com.br/produto/709059-oleo-de-direcao-e-transmissao-hidraulica-petronas-tutela-multi-atf-500-jaso-1a-2a-dexron-mercon-1l-709059/?ORG=23&amp;utm_source=chatgpt.com" TargetMode="External"/><Relationship Id="rId149" Type="http://schemas.openxmlformats.org/officeDocument/2006/relationships/hyperlink" Target="https://www.tirestore.com.br/pneus/hankook/pneu-aro-14-17570r14-84t-hankook-kinergy-st-h735-6302-p3588" TargetMode="External"/><Relationship Id="rId5" Type="http://schemas.openxmlformats.org/officeDocument/2006/relationships/hyperlink" Target="https://portal.tce.rs.gov.br/aplicprod/f?p=50500:10:::NO:10:P10_ID_LICITACAO,P10_PAG_RETORNO:1194259,19&amp;cs=1WpW7goB_YXJNeS1HazYbiGne810" TargetMode="External"/><Relationship Id="rId90" Type="http://schemas.openxmlformats.org/officeDocument/2006/relationships/hyperlink" Target="https://pncp.gov.br/app/editais/75771295000107/2025/52" TargetMode="External"/><Relationship Id="rId95" Type="http://schemas.openxmlformats.org/officeDocument/2006/relationships/hyperlink" Target="https://www.detran.rs.gov.br/veiculos/servicos/985" TargetMode="External"/><Relationship Id="rId160" Type="http://schemas.openxmlformats.org/officeDocument/2006/relationships/hyperlink" Target="https://www.italiaricambi.com.br/oleo-de-motor-shell-hx6-15w40-lubrificante-semissintetico-api-sl-1-litro?gad_source=1&amp;gad_campaignid=22604041179&amp;gbraid=0AAAAA_uTdP16jMcjvDg-QwCiTz2acEvCI&amp;gclid=Cj0KCQjww4TGBhCKARIsAFLXndSMJP7l5jVygT_h1ZNzDghXL-rDq7qH9_BNG5ZeeFzp4aC4O0vGmToaArriEALw_wcB" TargetMode="External"/><Relationship Id="rId165" Type="http://schemas.openxmlformats.org/officeDocument/2006/relationships/hyperlink" Target="https://www.betek.com.br/produtos/graxa-lubrificante-chassis-balde-20kg-pinos-juntas-jocle/" TargetMode="External"/><Relationship Id="rId181" Type="http://schemas.openxmlformats.org/officeDocument/2006/relationships/hyperlink" Target="https://www.atacadaodebaterias.com.br/produto/oleo-lubrax-extra-turbo-15w40-ch-4-bd-20lts?utm_source=Google%20Shopping&amp;utm_medium=Google%20Shopping&amp;utm_campaign=Google%20Shopping&amp;gad_source=4&amp;gad_campaignid=19104186679&amp;gbraid=0AAAAADARVD0cGjagTSIAfyCLN33z" TargetMode="External"/><Relationship Id="rId186" Type="http://schemas.openxmlformats.org/officeDocument/2006/relationships/hyperlink" Target="https://www.bignottoferramentas.com.br/graxa-chassis-20kg-jocle-46775?srsltid=AfmBOoqxdHjTHwtSkxD5uxRj1mF1aIZdj5nhcSagguL4v28raIxqebFA" TargetMode="External"/><Relationship Id="rId22" Type="http://schemas.openxmlformats.org/officeDocument/2006/relationships/hyperlink" Target="https://pncp.gov.br/app/editais/77008068000141/2024/56" TargetMode="External"/><Relationship Id="rId27" Type="http://schemas.openxmlformats.org/officeDocument/2006/relationships/hyperlink" Target="https://www.gov.br/anp/pt-br/assuntos/precos-e-defesa-da-concorrencia/precos/levantamento-de-precos-de-combustiveis-ultimas-semanas-pesquisadas" TargetMode="External"/><Relationship Id="rId43" Type="http://schemas.openxmlformats.org/officeDocument/2006/relationships/hyperlink" Target="https://pncp.gov.br/app/editais/83024505000113/2024/189" TargetMode="External"/><Relationship Id="rId48" Type="http://schemas.openxmlformats.org/officeDocument/2006/relationships/hyperlink" Target="https://pncp.gov.br/app/editais/04712762000171/2024/62" TargetMode="External"/><Relationship Id="rId64" Type="http://schemas.openxmlformats.org/officeDocument/2006/relationships/hyperlink" Target="https://www.fastcarbrasil.com.br/graxa-lubrax-lithplus-ep2-20-kg-complexo-de-litio-nlgi-2-aprovado-mb?srsltid=AfmBOopxZiKRQAlx1mdkL5tLma1TYK6WGu99iAWJcdD-HE3wcrEDj4E2&amp;utm_source=chatgpt.com" TargetMode="External"/><Relationship Id="rId69" Type="http://schemas.openxmlformats.org/officeDocument/2006/relationships/hyperlink" Target="https://pncp.gov.br/app/editais/75771295000107/2025/52" TargetMode="External"/><Relationship Id="rId113" Type="http://schemas.openxmlformats.org/officeDocument/2006/relationships/hyperlink" Target="https://www.portaldecompraspublicas.com.br/processos/sc/prefeitura-municipal-de-luzerna-2749/rpe-31-2024-2024-305713" TargetMode="External"/><Relationship Id="rId118" Type="http://schemas.openxmlformats.org/officeDocument/2006/relationships/hyperlink" Target="https://www.detran.rs.gov.br/veiculos/servicos/985" TargetMode="External"/><Relationship Id="rId134" Type="http://schemas.openxmlformats.org/officeDocument/2006/relationships/hyperlink" Target="https://veiculos.fipe.org.br/" TargetMode="External"/><Relationship Id="rId139" Type="http://schemas.openxmlformats.org/officeDocument/2006/relationships/hyperlink" Target="https://www.gov.br/anp/pt-br/assuntos/precos-e-defesa-da-concorrencia/precos/levantamento-de-precos-de-combustiveis-ultimas-semanas-pesquisadas" TargetMode="External"/><Relationship Id="rId80" Type="http://schemas.openxmlformats.org/officeDocument/2006/relationships/hyperlink" Target="https://www.atacadaodebaterias.com.br/produto/oleo-lubrax-extra-turbo-15w40-ch-4-bd-20lts?utm_source=Google%20Shopping&amp;utm_medium=Google%20Shopping&amp;utm_campaign=Google%20Shopping&amp;gad_source=4&amp;gad_campaignid=19104186679&amp;gbraid=0AAAAADARVD0cGjagTSIAfyCLN33z" TargetMode="External"/><Relationship Id="rId85" Type="http://schemas.openxmlformats.org/officeDocument/2006/relationships/hyperlink" Target="https://www.bignottoferramentas.com.br/graxa-chassis-20kg-jocle-46775?srsltid=AfmBOoqxdHjTHwtSkxD5uxRj1mF1aIZdj5nhcSagguL4v28raIxqebFA" TargetMode="External"/><Relationship Id="rId150" Type="http://schemas.openxmlformats.org/officeDocument/2006/relationships/hyperlink" Target="https://www.dpaschoal.com.br/pneu-westlake-175-75r14z-108-wl-87t/p?idsku=501379&amp;region_id=dnRleDpCUkE6OTIzMTAxNDA&amp;gad_source=1&amp;gad_campaignid=22652250136&amp;gbraid=0AAAAADpcpxPkYpDle53vLNqXqicoalZrq&amp;gclid=Cj0KCQjw5onGBhDeARIsAFK6QJaIA__SIcK-_Qnwd1qdqh1ZQb-MA0AcsPkEfFgiFIzGj5qa92wC9NUaAnoWEALw_wcB" TargetMode="External"/><Relationship Id="rId155" Type="http://schemas.openxmlformats.org/officeDocument/2006/relationships/hyperlink" Target="https://pncp.gov.br/app/editais/83102541000158/2025/14" TargetMode="External"/><Relationship Id="rId171" Type="http://schemas.openxmlformats.org/officeDocument/2006/relationships/hyperlink" Target="https://www.portaldecompraspublicas.com.br/processos/rs/prefeitura-municipal-de-igrejinha-15/rpe-62-2024-2024-307978" TargetMode="External"/><Relationship Id="rId176" Type="http://schemas.openxmlformats.org/officeDocument/2006/relationships/hyperlink" Target="https://pncp.gov.br/app/contratos/23802507000164/2025/8" TargetMode="External"/><Relationship Id="rId192" Type="http://schemas.openxmlformats.org/officeDocument/2006/relationships/hyperlink" Target="https://www.portaldecompraspublicas.com.br/processos/rs/prefeitura-municipal-de-taquari-2199/rpe-015-2025-2025-405135" TargetMode="External"/><Relationship Id="rId197" Type="http://schemas.openxmlformats.org/officeDocument/2006/relationships/hyperlink" Target="https://www.portaldecompraspublicas.com.br/processos/rs/prefeitura-municipal-de-selbach-1468/rpe-18-2025-2025-403442" TargetMode="External"/><Relationship Id="rId206" Type="http://schemas.openxmlformats.org/officeDocument/2006/relationships/hyperlink" Target="https://pncp.gov.br/app/contratos/87564381000110/2025/87" TargetMode="External"/><Relationship Id="rId201" Type="http://schemas.openxmlformats.org/officeDocument/2006/relationships/hyperlink" Target="https://www.portaldecompraspublicas.com.br/processos/rs/prefeitura-municipal-de-almirante-tamandare-do-sul-3615/pe-18-2025-2025-391135" TargetMode="External"/><Relationship Id="rId12" Type="http://schemas.openxmlformats.org/officeDocument/2006/relationships/hyperlink" Target="https://www.unifreiospecas.com.br/oleo-hidraulico-ectron-68-20-litros-68?utm_source=chatgpt.com" TargetMode="External"/><Relationship Id="rId17" Type="http://schemas.openxmlformats.org/officeDocument/2006/relationships/hyperlink" Target="https://www.pneubest.com.br/produto/pneu-durable-275-80r22-5-dr877?utm_source=Google%20Shopping&amp;utm_medium=Google%20Shopping&amp;utm_campaign=Google%20Shopping&amp;gad_source=1&amp;gad_campaignid=17338707013&amp;gbraid=0AAAAADNIR5IqMltBFHCiHO0EKNJ8dxNor&amp;gclid=Cj0KCQjww4TGBhCKARIsAFLXndT16gIOPf_hMrxwcY8d9e8oBz_lKvzSmBSeVirse0jOMz4XnjWRHY8aAiBQEALw_wcB" TargetMode="External"/><Relationship Id="rId33" Type="http://schemas.openxmlformats.org/officeDocument/2006/relationships/hyperlink" Target="https://www.unifreiospecas.com.br/oleo-hidraulico-ectron-68-20-litros-68?utm_source=chatgpt.com" TargetMode="External"/><Relationship Id="rId38" Type="http://schemas.openxmlformats.org/officeDocument/2006/relationships/hyperlink" Target="https://pncp.gov.br/app/editais/50387844000105/2024/681" TargetMode="External"/><Relationship Id="rId59" Type="http://schemas.openxmlformats.org/officeDocument/2006/relationships/hyperlink" Target="https://www.atacadaodebaterias.com.br/produto/oleo-lubrax-extra-turbo-15w40-ch-4-bd-20lts?utm_source=Google%20Shopping&amp;utm_medium=Google%20Shopping&amp;utm_campaign=Google%20Shopping&amp;gad_source=4&amp;gad_campaignid=19104186679&amp;gbraid=0AAAAADARVD0cGjagTSIAfyCLN33z" TargetMode="External"/><Relationship Id="rId103" Type="http://schemas.openxmlformats.org/officeDocument/2006/relationships/hyperlink" Target="https://www.delreylubrificantes.com.br/products/leo-hidrulico-ectron-iso-68-vr-lub-balde-20l?utm_source=chatgpt.com" TargetMode="External"/><Relationship Id="rId108" Type="http://schemas.openxmlformats.org/officeDocument/2006/relationships/hyperlink" Target="https://www.guaporepneus.com.br/produto/pneu-275-80r22-5-bridgestone-dayton-d450z-liso-149-146l-16-lonas-154775?srsltid=AfmBOooQiHjTrgrYxGD-o980sP9jTbqMIAnhv7IAW_Qau9h2ZFbjSop8Qgg" TargetMode="External"/><Relationship Id="rId124" Type="http://schemas.openxmlformats.org/officeDocument/2006/relationships/hyperlink" Target="https://www.fastcarbrasil.com.br/oleo-de-motor-5w30-sintetico-idemitsu-api-sp-ilsac-gf-6a-gasolina-etanol-e-gnv?srsltid=AfmBOoqv34izi4ywA6RAuI40ZDF8mhwVLzcAwDH04GdZUbTJ32nXW5C9Aio" TargetMode="External"/><Relationship Id="rId129" Type="http://schemas.openxmlformats.org/officeDocument/2006/relationships/hyperlink" Target="https://www.anchietapecas.com.br/graxa-azul-de-litio-original-eaton-1kg-p1036844?srsltid=AfmBOop1wkXoRwi4zg1brOwBDUb3N-yE0xEZaShfhGAonKF5GvmzIwOC" TargetMode="External"/><Relationship Id="rId54" Type="http://schemas.openxmlformats.org/officeDocument/2006/relationships/hyperlink" Target="https://pncp.gov.br/app/editais/83102467000170/2024/127" TargetMode="External"/><Relationship Id="rId70" Type="http://schemas.openxmlformats.org/officeDocument/2006/relationships/hyperlink" Target="https://www.portaldecompraspublicas.com.br/processos/sc/prefeitura-municipal-de-campo-alegre-56/rpe-48-2024-2024-321330" TargetMode="External"/><Relationship Id="rId75" Type="http://schemas.openxmlformats.org/officeDocument/2006/relationships/hyperlink" Target="https://www.detran.rs.gov.br/veiculos/servicos/985" TargetMode="External"/><Relationship Id="rId91" Type="http://schemas.openxmlformats.org/officeDocument/2006/relationships/hyperlink" Target="https://www.portaldecompraspublicas.com.br/processos/sc/prefeitura-municipal-de-campo-alegre-56/rpe-48-2024-2024-321330" TargetMode="External"/><Relationship Id="rId96" Type="http://schemas.openxmlformats.org/officeDocument/2006/relationships/hyperlink" Target="https://pncp.gov.br/app/editais/88818299000137/2024/387" TargetMode="External"/><Relationship Id="rId140" Type="http://schemas.openxmlformats.org/officeDocument/2006/relationships/hyperlink" Target="https://www.mercadocar.com.br/oleo-de-motor-5w30-sn-hx8-helix-gf6-1-litro-shell-43135905" TargetMode="External"/><Relationship Id="rId145" Type="http://schemas.openxmlformats.org/officeDocument/2006/relationships/hyperlink" Target="https://www.jocar.com.br/produto/706579-oleo-de-direcao-e-transmissao-hidraulica-valvoline-atf-dexron-iii-g-sae-80w-mineral-1l-450-33-3/?ORG=23&amp;utm_source=chatgpt.com" TargetMode="External"/><Relationship Id="rId161" Type="http://schemas.openxmlformats.org/officeDocument/2006/relationships/hyperlink" Target="https://www.bignottoferramentas.com.br/oleo-hidraulico-68-20-litros-panther-24849?srsltid=AfmBOorEj7FBKG73BMD5yZtDCZq2Ja-EqHwLDZkjUjUu4fhJFYuwiBPe&amp;utm_source=chatgpt.com" TargetMode="External"/><Relationship Id="rId166" Type="http://schemas.openxmlformats.org/officeDocument/2006/relationships/hyperlink" Target="https://www.coremma.com.br/graxa-amarela-chassis-nlgi2-20kg-evora?gad_source=1&amp;gad_campaignid=22234576444&amp;gbraid=0AAAAADo_3qZIqYbofVxgOiDE0v1cNnu9N&amp;gclid=Cj0KCQjww4TGBhCKARIsAFLXndSuBYNK5LYJWnd_ufbJrDbgjUPBObDUgSa8Dg_LhNQ54uhNLH0UWiMaAvcHEALw_wcB" TargetMode="External"/><Relationship Id="rId182" Type="http://schemas.openxmlformats.org/officeDocument/2006/relationships/hyperlink" Target="https://www.italiaricambi.com.br/oleo-de-motor-shell-hx6-15w40-lubrificante-semissintetico-api-sl-1-litro?gad_source=1&amp;gad_campaignid=22604041179&amp;gbraid=0AAAAA_uTdP16jMcjvDg-QwCiTz2acEvCI&amp;gclid=Cj0KCQjww4TGBhCKARIsAFLXndSMJP7l5jVygT_h1ZNzDghXL-rDq7qH9_BNG5ZeeFzp4aC4O0vGmToaArriEALw_wcB" TargetMode="External"/><Relationship Id="rId187" Type="http://schemas.openxmlformats.org/officeDocument/2006/relationships/hyperlink" Target="https://www.betek.com.br/produtos/graxa-lubrificante-chassis-balde-20kg-pinos-juntas-jocle/" TargetMode="External"/><Relationship Id="rId1" Type="http://schemas.openxmlformats.org/officeDocument/2006/relationships/hyperlink" Target="https://www.detran.rs.gov.br/veiculos/servicos/985" TargetMode="External"/><Relationship Id="rId6" Type="http://schemas.openxmlformats.org/officeDocument/2006/relationships/hyperlink" Target="https://www.gov.br/anp/pt-br/assuntos/precos-e-defesa-da-concorrencia/precos/levantamento-de-precos-de-combustiveis-ultimas-semanas-pesquisadas" TargetMode="External"/><Relationship Id="rId23" Type="http://schemas.openxmlformats.org/officeDocument/2006/relationships/hyperlink" Target="https://pncp.gov.br/app/editais/31844889000117/2024/103" TargetMode="External"/><Relationship Id="rId28" Type="http://schemas.openxmlformats.org/officeDocument/2006/relationships/hyperlink" Target="https://www.hipervarejo.com.br/oleo-lubrificante-mineral-15w40-lubrax-extra-turbo-api-ch-4-20-litros/p?idsku=343982&amp;sc=2&amp;srsltid=AfmBOooXP08yM4WFsqZeVyetxR4LIzpAK7C48LsHMEWLbeQUxayYJN2WtuI" TargetMode="External"/><Relationship Id="rId49" Type="http://schemas.openxmlformats.org/officeDocument/2006/relationships/hyperlink" Target="https://www.portaldecompraspublicas.com.br/processos/rs/consorcio-intermunicipal-da-regiao-do-alto-uruguai-cirau-1055/rpe-048-2024-2024-349691" TargetMode="External"/><Relationship Id="rId114" Type="http://schemas.openxmlformats.org/officeDocument/2006/relationships/hyperlink" Target="https://pncp.gov.br/app/editais/88861448000140/2024/151" TargetMode="External"/><Relationship Id="rId119" Type="http://schemas.openxmlformats.org/officeDocument/2006/relationships/hyperlink" Target="https://pncp.gov.br/app/editais/88818299000137/2024/387" TargetMode="External"/><Relationship Id="rId44" Type="http://schemas.openxmlformats.org/officeDocument/2006/relationships/hyperlink" Target="https://pncp.gov.br/app/editais/04712762000171/2024/62" TargetMode="External"/><Relationship Id="rId60" Type="http://schemas.openxmlformats.org/officeDocument/2006/relationships/hyperlink" Target="https://www.pitstop.com.br/oleo-lubrificante-motor-15w40-extra-turbo-20-litros-949274/p?idsku=948377&amp;srsltid=AfmBOoqICsOfO5fgAFMNUYENUa7QvtTlMuxJeWT5LAIsNH9VnCayLcTWe50" TargetMode="External"/><Relationship Id="rId65" Type="http://schemas.openxmlformats.org/officeDocument/2006/relationships/hyperlink" Target="https://www.atacadaodebaterias.com.br/produto/graxa-lubrax-lithplus-ep-2-bd-20kg?utm_source=chatgpt.com" TargetMode="External"/><Relationship Id="rId81" Type="http://schemas.openxmlformats.org/officeDocument/2006/relationships/hyperlink" Target="https://www.italiaricambi.com.br/oleo-de-motor-shell-hx6-15w40-lubrificante-semissintetico-api-sl-1-litro?gad_source=1&amp;gad_campaignid=22604041179&amp;gbraid=0AAAAA_uTdP16jMcjvDg-QwCiTz2acEvCI&amp;gclid=Cj0KCQjww4TGBhCKARIsAFLXndSMJP7l5jVygT_h1ZNzDghXL-rDq7qH9_BNG5ZeeFzp4aC4O0vGmToaArriEALw_wcB" TargetMode="External"/><Relationship Id="rId86" Type="http://schemas.openxmlformats.org/officeDocument/2006/relationships/hyperlink" Target="https://www.betek.com.br/produtos/graxa-lubrificante-chassis-balde-20kg-pinos-juntas-jocle/" TargetMode="External"/><Relationship Id="rId130" Type="http://schemas.openxmlformats.org/officeDocument/2006/relationships/hyperlink" Target="https://www.piatatem.com.br/automotivo/graxa-litio-azul-p-rolamento-1kg-mp-ep-lubri-motors?srsltid=AfmBOoryTU8Gcn1SmCzBurAEu24nqBT35lzwrXSsevp01l9lfSk43SRS" TargetMode="External"/><Relationship Id="rId135" Type="http://schemas.openxmlformats.org/officeDocument/2006/relationships/hyperlink" Target="https://veiculos.fipe.org.br/" TargetMode="External"/><Relationship Id="rId151" Type="http://schemas.openxmlformats.org/officeDocument/2006/relationships/hyperlink" Target="https://www.gopneus.com.br/pneu-17570-r14-kinergy-st-h735-hankook-84t-?utm_source=google&amp;utm_medium=Shopping&amp;utm_campaign=pneu-17570-r14-kinergy-st-h735-hankook-84t-&amp;inStock" TargetMode="External"/><Relationship Id="rId156" Type="http://schemas.openxmlformats.org/officeDocument/2006/relationships/hyperlink" Target="https://pncp.gov.br/app/editais/87531976000179/2024/72" TargetMode="External"/><Relationship Id="rId177" Type="http://schemas.openxmlformats.org/officeDocument/2006/relationships/hyperlink" Target="https://pncp.gov.br/app/editais/17884412000134/2025/304" TargetMode="External"/><Relationship Id="rId198" Type="http://schemas.openxmlformats.org/officeDocument/2006/relationships/hyperlink" Target="https://www.portaldecompraspublicas.com.br/processos/rs/prefeitura-municipal-de-horizontina-541/rpe-37-2025-2025-407113" TargetMode="External"/><Relationship Id="rId172" Type="http://schemas.openxmlformats.org/officeDocument/2006/relationships/hyperlink" Target="https://www.portaldecompraspublicas.com.br/processos/sc/prefeitura-municipal-de-luzerna-2749/rpe-31-2024-2024-305713" TargetMode="External"/><Relationship Id="rId193" Type="http://schemas.openxmlformats.org/officeDocument/2006/relationships/hyperlink" Target="https://www.portaldecompraspublicas.com.br/processos/rs/prefeitura-municipal-de-selbach-1468/rpe-18-2025-2025-403442" TargetMode="External"/><Relationship Id="rId202" Type="http://schemas.openxmlformats.org/officeDocument/2006/relationships/hyperlink" Target="https://www.portaldecompraspublicas.com.br/processos/rs/prefeitura-municipal-de-guapore-104/rpe-56-2025-2025-390718" TargetMode="External"/><Relationship Id="rId207" Type="http://schemas.openxmlformats.org/officeDocument/2006/relationships/drawing" Target="../drawings/drawing1.xml"/><Relationship Id="rId13" Type="http://schemas.openxmlformats.org/officeDocument/2006/relationships/hyperlink" Target="https://www.bignottoferramentas.com.br/graxa-chassis-20kg-jocle-46775?srsltid=AfmBOoqxdHjTHwtSkxD5uxRj1mF1aIZdj5nhcSagguL4v28raIxqebFA" TargetMode="External"/><Relationship Id="rId18" Type="http://schemas.openxmlformats.org/officeDocument/2006/relationships/hyperlink" Target="https://pncp.gov.br/app/editais/75771295000107/2025/52" TargetMode="External"/><Relationship Id="rId39" Type="http://schemas.openxmlformats.org/officeDocument/2006/relationships/hyperlink" Target="https://www.guaporepneus.com.br/produto/pneu-12-4-11-24-forerunner-qh611-r1-12-lonas-agricola-12-4-24-155968?gad_source=1&amp;gad_campaignid=21145323567&amp;gbraid=0AAAAADup5tNpBcprO4TAnO2mbbJZzagND&amp;gclid=Cj0KCQjw5onGBhDeARIsAFK6QJb2fqyNCNtcnmkN0w1csvgv3ePSncsnUe_pqvyE9Nuenl-075cgdZYaAon5EALw_wcB" TargetMode="External"/><Relationship Id="rId109" Type="http://schemas.openxmlformats.org/officeDocument/2006/relationships/hyperlink" Target="https://www.pneubest.com.br/produto/pneu-durable-275-80r22-5-dr877?utm_source=Google%20Shopping&amp;utm_medium=Google%20Shopping&amp;utm_campaign=Google%20Shopping&amp;gad_source=1&amp;gad_campaignid=17338707013&amp;gbraid=0AAAAADNIR5IqMltBFHCiHO0EKNJ8dxNor&amp;gclid=Cj0KCQjww4TGBhCKARIsAFLXndT16gIOPf_hMrxwcY8d9e8oBz_lKvzSmBSeVirse0jOMz4XnjWRHY8aAiBQEALw_wcB" TargetMode="External"/><Relationship Id="rId34" Type="http://schemas.openxmlformats.org/officeDocument/2006/relationships/hyperlink" Target="https://www.bignottoferramentas.com.br/graxa-chassis-20kg-jocle-46775?srsltid=AfmBOoqxdHjTHwtSkxD5uxRj1mF1aIZdj5nhcSagguL4v28raIxqebFA" TargetMode="External"/><Relationship Id="rId50" Type="http://schemas.openxmlformats.org/officeDocument/2006/relationships/hyperlink" Target="https://pncp.gov.br/app/editais/37226644000102/2025/43" TargetMode="External"/><Relationship Id="rId55" Type="http://schemas.openxmlformats.org/officeDocument/2006/relationships/hyperlink" Target="https://pncp.gov.br/app/editais/83102384000180/2024/394" TargetMode="External"/><Relationship Id="rId76" Type="http://schemas.openxmlformats.org/officeDocument/2006/relationships/hyperlink" Target="https://pncp.gov.br/app/editais/83102541000158/2025/14" TargetMode="External"/><Relationship Id="rId97" Type="http://schemas.openxmlformats.org/officeDocument/2006/relationships/hyperlink" Target="https://pncp.gov.br/app/editais/83102541000158/2025/14" TargetMode="External"/><Relationship Id="rId104" Type="http://schemas.openxmlformats.org/officeDocument/2006/relationships/hyperlink" Target="https://www.unifreiospecas.com.br/oleo-hidraulico-ectron-68-20-litros-68?utm_source=chatgpt.com" TargetMode="External"/><Relationship Id="rId120" Type="http://schemas.openxmlformats.org/officeDocument/2006/relationships/hyperlink" Target="https://pncp.gov.br/app/editais/92902055000105/2025/7" TargetMode="External"/><Relationship Id="rId125" Type="http://schemas.openxmlformats.org/officeDocument/2006/relationships/hyperlink" Target="https://www.mercadocar.com.br/oleo-de-direcao-hidraulica-atf-tdx-24f-lubrax-1-litro-petrobras-1002084?utm_source=chatgpt.com" TargetMode="External"/><Relationship Id="rId141" Type="http://schemas.openxmlformats.org/officeDocument/2006/relationships/hyperlink" Target="https://www.dpaschoal.com.br/oleo-motor-5w30-sp-premium-1l-1bp31602aa-bproauto/p?idsku=7285132&amp;gad_source=4&amp;gad_campaignid=19153888242&amp;gbraid=0AAAAADpcpxMgqHxxm2mIniUI-B5MvcLuM&amp;gclid=Cj0KCQjwzrzABhD8ARIsANlSWNPa-c7jfgT1SxS8T6jr5m9hs5pRUbn9cjy0MlThq2kt_cJv" TargetMode="External"/><Relationship Id="rId146" Type="http://schemas.openxmlformats.org/officeDocument/2006/relationships/hyperlink" Target="https://www.lojadomecanico.com.br/produto/146922/32/250/graxa-de-litio-azul-1kg-wurth-08934021/153/?utm_source=chatgpt.com" TargetMode="External"/><Relationship Id="rId167" Type="http://schemas.openxmlformats.org/officeDocument/2006/relationships/hyperlink" Target="https://www.guaporepneus.com.br/produto/pneu-275-80r22-5-bridgestone-dayton-d450z-liso-149-146l-16-lonas-154775?srsltid=AfmBOooQiHjTrgrYxGD-o980sP9jTbqMIAnhv7IAW_Qau9h2ZFbjSop8Qgg" TargetMode="External"/><Relationship Id="rId188" Type="http://schemas.openxmlformats.org/officeDocument/2006/relationships/hyperlink" Target="https://www.coremma.com.br/graxa-amarela-chassis-nlgi2-20kg-evora?gad_source=1&amp;gad_campaignid=22234576444&amp;gbraid=0AAAAADo_3qZIqYbofVxgOiDE0v1cNnu9N&amp;gclid=Cj0KCQjww4TGBhCKARIsAFLXndSuBYNK5LYJWnd_ufbJrDbgjUPBObDUgSa8Dg_LhNQ54uhNLH0UWiMaAvcHEALw_wcB" TargetMode="External"/><Relationship Id="rId7" Type="http://schemas.openxmlformats.org/officeDocument/2006/relationships/hyperlink" Target="https://www.hipervarejo.com.br/oleo-lubrificante-mineral-15w40-lubrax-extra-turbo-api-ch-4-20-litros/p?idsku=343982&amp;sc=2&amp;srsltid=AfmBOooXP08yM4WFsqZeVyetxR4LIzpAK7C48LsHMEWLbeQUxayYJN2WtuI" TargetMode="External"/><Relationship Id="rId71" Type="http://schemas.openxmlformats.org/officeDocument/2006/relationships/hyperlink" Target="https://www.portaldecompraspublicas.com.br/processos/rs/prefeitura-municipal-de-igrejinha-15/rpe-62-2024-2024-307978" TargetMode="External"/><Relationship Id="rId92" Type="http://schemas.openxmlformats.org/officeDocument/2006/relationships/hyperlink" Target="https://www.portaldecompraspublicas.com.br/processos/rs/prefeitura-municipal-de-igrejinha-15/rpe-62-2024-2024-307978" TargetMode="External"/><Relationship Id="rId162" Type="http://schemas.openxmlformats.org/officeDocument/2006/relationships/hyperlink" Target="https://www.delreylubrificantes.com.br/products/leo-hidrulico-ectron-iso-68-vr-lub-balde-20l?utm_source=chatgpt.com" TargetMode="External"/><Relationship Id="rId183" Type="http://schemas.openxmlformats.org/officeDocument/2006/relationships/hyperlink" Target="https://www.bignottoferramentas.com.br/oleo-hidraulico-68-20-litros-panther-24849?srsltid=AfmBOorEj7FBKG73BMD5yZtDCZq2Ja-EqHwLDZkjUjUu4fhJFYuwiBPe&amp;utm_source=chatgpt.com" TargetMode="External"/><Relationship Id="rId2" Type="http://schemas.openxmlformats.org/officeDocument/2006/relationships/hyperlink" Target="https://www.detran.rs.gov.br/veiculos/servicos/985" TargetMode="External"/><Relationship Id="rId29" Type="http://schemas.openxmlformats.org/officeDocument/2006/relationships/hyperlink" Target="https://www.atacadaodebaterias.com.br/produto/oleo-lubrax-extra-turbo-15w40-ch-4-bd-20lts?utm_source=Google%20Shopping&amp;utm_medium=Google%20Shopping&amp;utm_campaign=Google%20Shopping&amp;gad_source=4&amp;gad_campaignid=19104186679&amp;gbraid=0AAAAADARVD0cGjagTSIAfyCLN33z" TargetMode="External"/><Relationship Id="rId24" Type="http://schemas.openxmlformats.org/officeDocument/2006/relationships/hyperlink" Target="https://www.portaldecompraspublicas.com.br/processos/rs/prefeitura-municipal-de-glorinha-281/pe-28-2024-2024-309078" TargetMode="External"/><Relationship Id="rId40" Type="http://schemas.openxmlformats.org/officeDocument/2006/relationships/hyperlink" Target="https://www.pneubest.com.br/produto/pneu-18-430-12-lonas-field-king-x-r1-jk-aro30-18-4-18-4x30?utm_source=Google%20Shopping&amp;utm_medium=Google%20Shopping&amp;utm_campaign=Google%20Shopping&amp;gad_source=1&amp;gad_campaignid=17338707013&amp;gbraid=0AAAAADNIR5L7C2IYHf_nPF0h9SEeEiNmD&amp;gclid=Cj0KCQjw5onGBhDeARIsAFK6QJYMdylLmwHU9p6C2BbVptcnFK88Xj6crCpqjAFalHOxx990Gjm28xcaAuB3EALw_wcB" TargetMode="External"/><Relationship Id="rId45" Type="http://schemas.openxmlformats.org/officeDocument/2006/relationships/hyperlink" Target="https://pncp.gov.br/app/editais/83102806000118/2024/215" TargetMode="External"/><Relationship Id="rId66" Type="http://schemas.openxmlformats.org/officeDocument/2006/relationships/hyperlink" Target="https://www.lubcenterloja.com.br/lithplusep2?srsltid=AfmBOoronr1hW2ox8ssoFkqxwP4p9OPRgAGbveNhXjjwtSg4z54yfWuH&amp;utm_source=chatgpt.com" TargetMode="External"/><Relationship Id="rId87" Type="http://schemas.openxmlformats.org/officeDocument/2006/relationships/hyperlink" Target="https://www.coremma.com.br/graxa-amarela-chassis-nlgi2-20kg-evora?gad_source=1&amp;gad_campaignid=22234576444&amp;gbraid=0AAAAADo_3qZIqYbofVxgOiDE0v1cNnu9N&amp;gclid=Cj0KCQjww4TGBhCKARIsAFLXndSuBYNK5LYJWnd_ufbJrDbgjUPBObDUgSa8Dg_LhNQ54uhNLH0UWiMaAvcHEALw_wcB" TargetMode="External"/><Relationship Id="rId110" Type="http://schemas.openxmlformats.org/officeDocument/2006/relationships/hyperlink" Target="https://pncp.gov.br/app/editais/75771295000107/2025/52" TargetMode="External"/><Relationship Id="rId115" Type="http://schemas.openxmlformats.org/officeDocument/2006/relationships/hyperlink" Target="https://pncp.gov.br/app/editais/28614865000167/2024/8" TargetMode="External"/><Relationship Id="rId131" Type="http://schemas.openxmlformats.org/officeDocument/2006/relationships/hyperlink" Target="https://www.tirestore.com.br/pneus/hankook/pneu-aro-14-17570r14-84t-hankook-kinergy-st-h735-6302-p3588" TargetMode="External"/><Relationship Id="rId136" Type="http://schemas.openxmlformats.org/officeDocument/2006/relationships/hyperlink" Target="https://www.detran.rs.gov.br/veiculos/servicos/985" TargetMode="External"/><Relationship Id="rId157" Type="http://schemas.openxmlformats.org/officeDocument/2006/relationships/hyperlink" Target="https://www.gov.br/anp/pt-br/assuntos/precos-e-defesa-da-concorrencia/precos/levantamento-de-precos-de-combustiveis-ultimas-semanas-pesquisadas" TargetMode="External"/><Relationship Id="rId178" Type="http://schemas.openxmlformats.org/officeDocument/2006/relationships/hyperlink" Target="https://pncp.gov.br/app/editais/17733643000147/2025/49" TargetMode="External"/><Relationship Id="rId61" Type="http://schemas.openxmlformats.org/officeDocument/2006/relationships/hyperlink" Target="https://www.bignottoferramentas.com.br/oleo-hidraulico-68-20-litros-panther-24849?srsltid=AfmBOorEj7FBKG73BMD5yZtDCZq2Ja-EqHwLDZkjUjUu4fhJFYuwiBPe&amp;utm_source=chatgpt.com" TargetMode="External"/><Relationship Id="rId82" Type="http://schemas.openxmlformats.org/officeDocument/2006/relationships/hyperlink" Target="https://www.bignottoferramentas.com.br/oleo-hidraulico-68-20-litros-panther-24849?srsltid=AfmBOorEj7FBKG73BMD5yZtDCZq2Ja-EqHwLDZkjUjUu4fhJFYuwiBPe&amp;utm_source=chatgpt.com" TargetMode="External"/><Relationship Id="rId152" Type="http://schemas.openxmlformats.org/officeDocument/2006/relationships/hyperlink" Target="https://veiculos.fipe.org.br/" TargetMode="External"/><Relationship Id="rId173" Type="http://schemas.openxmlformats.org/officeDocument/2006/relationships/hyperlink" Target="https://pesqpreco.estaleiro.serpro.gov.br/pesquisa-precos-frontend/manter-cotacao-basica/754168" TargetMode="External"/><Relationship Id="rId194" Type="http://schemas.openxmlformats.org/officeDocument/2006/relationships/hyperlink" Target="https://www.portaldecompraspublicas.com.br/processos/rs/prefeitura-municipal-de-estancia-velha-2394/rpe-34-2025-2025-396074" TargetMode="External"/><Relationship Id="rId199" Type="http://schemas.openxmlformats.org/officeDocument/2006/relationships/hyperlink" Target="https://www.portaldecompraspublicas.com.br/processos/rs/prefeitura-municipal-de-guapore-104/rpe-56-2025-2025-390718" TargetMode="External"/><Relationship Id="rId203" Type="http://schemas.openxmlformats.org/officeDocument/2006/relationships/hyperlink" Target="https://www.portaldecompraspublicas.com.br/processos/rs/prefeitura-municipal-de-nova-petropolis-1376/rpe-46-2025-2025-383834" TargetMode="External"/><Relationship Id="rId19" Type="http://schemas.openxmlformats.org/officeDocument/2006/relationships/hyperlink" Target="https://www.portaldecompraspublicas.com.br/processos/sc/prefeitura-municipal-de-campo-alegre-56/rpe-48-2024-2024-321330" TargetMode="External"/><Relationship Id="rId14" Type="http://schemas.openxmlformats.org/officeDocument/2006/relationships/hyperlink" Target="https://www.betek.com.br/produtos/graxa-lubrificante-chassis-balde-20kg-pinos-juntas-jocle/" TargetMode="External"/><Relationship Id="rId30" Type="http://schemas.openxmlformats.org/officeDocument/2006/relationships/hyperlink" Target="https://www.italiaricambi.com.br/oleo-de-motor-shell-hx6-15w40-lubrificante-semissintetico-api-sl-1-litro?gad_source=1&amp;gad_campaignid=22604041179&amp;gbraid=0AAAAA_uTdP16jMcjvDg-QwCiTz2acEvCI&amp;gclid=Cj0KCQjww4TGBhCKARIsAFLXndSMJP7l5jVygT_h1ZNzDghXL-rDq7qH9_BNG5ZeeFzp4aC4O0vGmToaArriEALw_wcB" TargetMode="External"/><Relationship Id="rId35" Type="http://schemas.openxmlformats.org/officeDocument/2006/relationships/hyperlink" Target="https://www.betek.com.br/produtos/graxa-lubrificante-chassis-balde-20kg-pinos-juntas-jocle/" TargetMode="External"/><Relationship Id="rId56" Type="http://schemas.openxmlformats.org/officeDocument/2006/relationships/hyperlink" Target="https://pncp.gov.br/app/editais/46628734000110/2024/1" TargetMode="External"/><Relationship Id="rId77" Type="http://schemas.openxmlformats.org/officeDocument/2006/relationships/hyperlink" Target="https://pncp.gov.br/app/editais/87531976000179/2024/72" TargetMode="External"/><Relationship Id="rId100" Type="http://schemas.openxmlformats.org/officeDocument/2006/relationships/hyperlink" Target="https://www.atacadaodebaterias.com.br/produto/oleo-lubrax-extra-turbo-15w40-ch-4-bd-20lts?utm_source=Google%20Shopping&amp;utm_medium=Google%20Shopping&amp;utm_campaign=Google%20Shopping&amp;gad_source=4&amp;gad_campaignid=19104186679&amp;gbraid=0AAAAADARVD0cGjagTSIAfyCLN33z" TargetMode="External"/><Relationship Id="rId105" Type="http://schemas.openxmlformats.org/officeDocument/2006/relationships/hyperlink" Target="https://www.bignottoferramentas.com.br/graxa-chassis-20kg-jocle-46775?srsltid=AfmBOoqxdHjTHwtSkxD5uxRj1mF1aIZdj5nhcSagguL4v28raIxqebFA" TargetMode="External"/><Relationship Id="rId126" Type="http://schemas.openxmlformats.org/officeDocument/2006/relationships/hyperlink" Target="https://www.jocar.com.br/produto/709059-oleo-de-direcao-e-transmissao-hidraulica-petronas-tutela-multi-atf-500-jaso-1a-2a-dexron-mercon-1l-709059/?ORG=23&amp;utm_source=chatgpt.com" TargetMode="External"/><Relationship Id="rId147" Type="http://schemas.openxmlformats.org/officeDocument/2006/relationships/hyperlink" Target="https://www.anchietapecas.com.br/graxa-azul-de-litio-original-eaton-1kg-p1036844?srsltid=AfmBOop1wkXoRwi4zg1brOwBDUb3N-yE0xEZaShfhGAonKF5GvmzIwOC" TargetMode="External"/><Relationship Id="rId168" Type="http://schemas.openxmlformats.org/officeDocument/2006/relationships/hyperlink" Target="https://www.pneubest.com.br/produto/pneu-durable-275-80r22-5-dr877?utm_source=Google%20Shopping&amp;utm_medium=Google%20Shopping&amp;utm_campaign=Google%20Shopping&amp;gad_source=1&amp;gad_campaignid=17338707013&amp;gbraid=0AAAAADNIR5IqMltBFHCiHO0EKNJ8dxNor&amp;gclid=Cj0KCQjww4TGBhCKARIsAFLXndT16gIOPf_hMrxwcY8d9e8oBz_lKvzSmBSeVirse0jOMz4XnjWRHY8aAiBQEALw_wcB" TargetMode="External"/><Relationship Id="rId8" Type="http://schemas.openxmlformats.org/officeDocument/2006/relationships/hyperlink" Target="https://www.atacadaodebaterias.com.br/produto/oleo-lubrax-extra-turbo-15w40-ch-4-bd-20lts?utm_source=Google%20Shopping&amp;utm_medium=Google%20Shopping&amp;utm_campaign=Google%20Shopping&amp;gad_source=4&amp;gad_campaignid=19104186679&amp;gbraid=0AAAAADARVD0cGjagTSIAfyCLN33z" TargetMode="External"/><Relationship Id="rId51" Type="http://schemas.openxmlformats.org/officeDocument/2006/relationships/hyperlink" Target="https://www.portaldecompraspublicas.com.br/processos/rs/prefeitura-municipal-de-palmitinho-1342/pe-19-2024-2024-341462" TargetMode="External"/><Relationship Id="rId72" Type="http://schemas.openxmlformats.org/officeDocument/2006/relationships/hyperlink" Target="https://www.portaldecompraspublicas.com.br/processos/sc/prefeitura-municipal-de-luzerna-2749/rpe-31-2024-2024-305713" TargetMode="External"/><Relationship Id="rId93" Type="http://schemas.openxmlformats.org/officeDocument/2006/relationships/hyperlink" Target="https://www.portaldecompraspublicas.com.br/processos/sc/prefeitura-municipal-de-luzerna-2749/rpe-31-2024-2024-305713" TargetMode="External"/><Relationship Id="rId98" Type="http://schemas.openxmlformats.org/officeDocument/2006/relationships/hyperlink" Target="https://www.gov.br/anp/pt-br/assuntos/precos-e-defesa-da-concorrencia/precos/levantamento-de-precos-de-combustiveis-ultimas-semanas-pesquisadas" TargetMode="External"/><Relationship Id="rId121" Type="http://schemas.openxmlformats.org/officeDocument/2006/relationships/hyperlink" Target="https://www.gov.br/anp/pt-br/assuntos/precos-e-defesa-da-concorrencia/precos/levantamento-de-precos-de-combustiveis-ultimas-semanas-pesquisadas" TargetMode="External"/><Relationship Id="rId142" Type="http://schemas.openxmlformats.org/officeDocument/2006/relationships/hyperlink" Target="https://www.fastcarbrasil.com.br/oleo-de-motor-5w30-sintetico-idemitsu-api-sp-ilsac-gf-6a-gasolina-etanol-e-gnv?srsltid=AfmBOoqv34izi4ywA6RAuI40ZDF8mhwVLzcAwDH04GdZUbTJ32nXW5C9Aio" TargetMode="External"/><Relationship Id="rId163" Type="http://schemas.openxmlformats.org/officeDocument/2006/relationships/hyperlink" Target="https://www.unifreiospecas.com.br/oleo-hidraulico-ectron-68-20-litros-68?utm_source=chatgpt.com" TargetMode="External"/><Relationship Id="rId184" Type="http://schemas.openxmlformats.org/officeDocument/2006/relationships/hyperlink" Target="https://www.delreylubrificantes.com.br/products/leo-hidrulico-ectron-iso-68-vr-lub-balde-20l?utm_source=chatgpt.com" TargetMode="External"/><Relationship Id="rId189" Type="http://schemas.openxmlformats.org/officeDocument/2006/relationships/hyperlink" Target="https://portal.tce.rs.gov.br/aplicprod/f?p=50500:23:::NO:23:P23_ID_CONTRATO,P23_PAG_RETORNO,P23_PAG_ANTERIOR:1204964,10,19&amp;cs=1rmrRpdlUz6MavdUTO_enc3RUoFY" TargetMode="External"/><Relationship Id="rId3" Type="http://schemas.openxmlformats.org/officeDocument/2006/relationships/hyperlink" Target="https://pncp.gov.br/app/editais/88818299000137/2024/387" TargetMode="External"/><Relationship Id="rId25" Type="http://schemas.openxmlformats.org/officeDocument/2006/relationships/hyperlink" Target="https://pncp.gov.br/app/editais/92123926000192/2024/255" TargetMode="External"/><Relationship Id="rId46" Type="http://schemas.openxmlformats.org/officeDocument/2006/relationships/hyperlink" Target="https://pncp.gov.br/app/editais/83024505000113/2024/189" TargetMode="External"/><Relationship Id="rId67" Type="http://schemas.openxmlformats.org/officeDocument/2006/relationships/hyperlink" Target="https://www.guaporepneus.com.br/produto/pneu-275-80r22-5-bridgestone-dayton-d450z-liso-149-146l-16-lonas-154775?srsltid=AfmBOooQiHjTrgrYxGD-o980sP9jTbqMIAnhv7IAW_Qau9h2ZFbjSop8Qgg" TargetMode="External"/><Relationship Id="rId116" Type="http://schemas.openxmlformats.org/officeDocument/2006/relationships/hyperlink" Target="https://pncp.gov.br/app/editais/91338558000137/2024/242" TargetMode="External"/><Relationship Id="rId137" Type="http://schemas.openxmlformats.org/officeDocument/2006/relationships/hyperlink" Target="https://www.detran.rs.gov.br/veiculos/servicos/985" TargetMode="External"/><Relationship Id="rId158" Type="http://schemas.openxmlformats.org/officeDocument/2006/relationships/hyperlink" Target="https://www.hipervarejo.com.br/oleo-lubrificante-mineral-15w40-lubrax-extra-turbo-api-ch-4-20-litros/p?idsku=343982&amp;sc=2&amp;srsltid=AfmBOooXP08yM4WFsqZeVyetxR4LIzpAK7C48LsHMEWLbeQUxayYJN2WtuI" TargetMode="External"/><Relationship Id="rId20" Type="http://schemas.openxmlformats.org/officeDocument/2006/relationships/hyperlink" Target="https://www.portaldecompraspublicas.com.br/processos/rs/prefeitura-municipal-de-igrejinha-15/rpe-62-2024-2024-307978" TargetMode="External"/><Relationship Id="rId41" Type="http://schemas.openxmlformats.org/officeDocument/2006/relationships/hyperlink" Target="https://www.atacadaopneus.com.br/pneu-aro-30-superguider-16-9-30-12-lonas-tt-r1-qh666-p3768?utm_source=google&amp;utm_medium=cpc&amp;utm_campaign=pmax-RS&amp;gad_source=1&amp;gad_campaignid=22829219412&amp;gbraid=0AAAAAD3Ht5q2sPgEP4UlrKU7uQZ5KvsPI&amp;gclid=Cj0KCQjw5onGBhDeARIsAFK6QJa_CsaBLH6yftLOMmptcfwG6bEMBubDF6Cf8Xdo5xG9-79MNl95CJAaAt4VEALw_wcB" TargetMode="External"/><Relationship Id="rId62" Type="http://schemas.openxmlformats.org/officeDocument/2006/relationships/hyperlink" Target="https://www.delreylubrificantes.com.br/products/leo-hidrulico-ectron-iso-68-vr-lub-balde-20l?utm_source=chatgpt.com" TargetMode="External"/><Relationship Id="rId83" Type="http://schemas.openxmlformats.org/officeDocument/2006/relationships/hyperlink" Target="https://www.delreylubrificantes.com.br/products/leo-hidrulico-ectron-iso-68-vr-lub-balde-20l?utm_source=chatgpt.com" TargetMode="External"/><Relationship Id="rId88" Type="http://schemas.openxmlformats.org/officeDocument/2006/relationships/hyperlink" Target="https://www.guaporepneus.com.br/produto/pneu-275-80r22-5-bridgestone-dayton-d450z-liso-149-146l-16-lonas-154775?srsltid=AfmBOooQiHjTrgrYxGD-o980sP9jTbqMIAnhv7IAW_Qau9h2ZFbjSop8Qgg" TargetMode="External"/><Relationship Id="rId111" Type="http://schemas.openxmlformats.org/officeDocument/2006/relationships/hyperlink" Target="https://www.portaldecompraspublicas.com.br/processos/sc/prefeitura-municipal-de-campo-alegre-56/rpe-48-2024-2024-321330" TargetMode="External"/><Relationship Id="rId132" Type="http://schemas.openxmlformats.org/officeDocument/2006/relationships/hyperlink" Target="https://www.dpaschoal.com.br/pneu-westlake-175-75r14z-108-wl-87t/p?idsku=501379&amp;region_id=dnRleDpCUkE6OTIzMTAxNDA&amp;gad_source=1&amp;gad_campaignid=22652250136&amp;gbraid=0AAAAADpcpxPkYpDle53vLNqXqicoalZrq&amp;gclid=Cj0KCQjw5onGBhDeARIsAFK6QJaIA__SIcK-_Qnwd1qdqh1ZQb-MA0AcsPkEfFgiFIzGj5qa92wC9NUaAnoWEALw_wcB" TargetMode="External"/><Relationship Id="rId153" Type="http://schemas.openxmlformats.org/officeDocument/2006/relationships/hyperlink" Target="https://www.detran.rs.gov.br/veiculos/servicos/985" TargetMode="External"/><Relationship Id="rId174" Type="http://schemas.openxmlformats.org/officeDocument/2006/relationships/hyperlink" Target="https://www.detran.rs.gov.br/veiculos/servicos/985" TargetMode="External"/><Relationship Id="rId179" Type="http://schemas.openxmlformats.org/officeDocument/2006/relationships/hyperlink" Target="https://www.gov.br/anp/pt-br/assuntos/precos-e-defesa-da-concorrencia/precos/levantamento-de-precos-de-combustiveis-ultimas-semanas-pesquisadas" TargetMode="External"/><Relationship Id="rId195" Type="http://schemas.openxmlformats.org/officeDocument/2006/relationships/hyperlink" Target="https://www.portaldecompraspublicas.com.br/processos/rs/prefeitura-municipal-de-butia-3893/rpe-10-2025-2025-397293" TargetMode="External"/><Relationship Id="rId190" Type="http://schemas.openxmlformats.org/officeDocument/2006/relationships/hyperlink" Target="https://www.portaldecompraspublicas.com.br/processos/rs/prefeitura-municipal-de-butia-3893/rpe-10-2025-2025-397293" TargetMode="External"/><Relationship Id="rId204" Type="http://schemas.openxmlformats.org/officeDocument/2006/relationships/hyperlink" Target="https://pncp.gov.br/app/contratos/92406180000124/2025/136" TargetMode="External"/><Relationship Id="rId15" Type="http://schemas.openxmlformats.org/officeDocument/2006/relationships/hyperlink" Target="https://www.coremma.com.br/graxa-amarela-chassis-nlgi2-20kg-evora?gad_source=1&amp;gad_campaignid=22234576444&amp;gbraid=0AAAAADo_3qZIqYbofVxgOiDE0v1cNnu9N&amp;gclid=Cj0KCQjww4TGBhCKARIsAFLXndSuBYNK5LYJWnd_ufbJrDbgjUPBObDUgSa8Dg_LhNQ54uhNLH0UWiMaAvcHEALw_wcB" TargetMode="External"/><Relationship Id="rId36" Type="http://schemas.openxmlformats.org/officeDocument/2006/relationships/hyperlink" Target="https://www.coremma.com.br/graxa-amarela-chassis-nlgi2-20kg-evora?gad_source=1&amp;gad_campaignid=22234576444&amp;gbraid=0AAAAADo_3qZIqYbofVxgOiDE0v1cNnu9N&amp;gclid=Cj0KCQjww4TGBhCKARIsAFLXndSuBYNK5LYJWnd_ufbJrDbgjUPBObDUgSa8Dg_LhNQ54uhNLH0UWiMaAvcHEALw_wcB" TargetMode="External"/><Relationship Id="rId57" Type="http://schemas.openxmlformats.org/officeDocument/2006/relationships/hyperlink" Target="https://www.gov.br/anp/pt-br/assuntos/precos-e-defesa-da-concorrencia/precos/levantamento-de-precos-de-combustiveis-ultimas-semanas-pesquisadas" TargetMode="External"/><Relationship Id="rId106" Type="http://schemas.openxmlformats.org/officeDocument/2006/relationships/hyperlink" Target="https://www.betek.com.br/produtos/graxa-lubrificante-chassis-balde-20kg-pinos-juntas-jocle/" TargetMode="External"/><Relationship Id="rId127" Type="http://schemas.openxmlformats.org/officeDocument/2006/relationships/hyperlink" Target="https://www.jocar.com.br/produto/706579-oleo-de-direcao-e-transmissao-hidraulica-valvoline-atf-dexron-iii-g-sae-80w-mineral-1l-450-33-3/?ORG=23&amp;utm_source=chatgpt.com" TargetMode="External"/><Relationship Id="rId10" Type="http://schemas.openxmlformats.org/officeDocument/2006/relationships/hyperlink" Target="https://www.bignottoferramentas.com.br/oleo-hidraulico-68-20-litros-panther-24849?srsltid=AfmBOorEj7FBKG73BMD5yZtDCZq2Ja-EqHwLDZkjUjUu4fhJFYuwiBPe&amp;utm_source=chatgpt.com" TargetMode="External"/><Relationship Id="rId31" Type="http://schemas.openxmlformats.org/officeDocument/2006/relationships/hyperlink" Target="https://www.bignottoferramentas.com.br/oleo-hidraulico-68-20-litros-panther-24849?srsltid=AfmBOorEj7FBKG73BMD5yZtDCZq2Ja-EqHwLDZkjUjUu4fhJFYuwiBPe&amp;utm_source=chatgpt.com" TargetMode="External"/><Relationship Id="rId52" Type="http://schemas.openxmlformats.org/officeDocument/2006/relationships/hyperlink" Target="https://www.detran.rs.gov.br/veiculos/servicos/985" TargetMode="External"/><Relationship Id="rId73" Type="http://schemas.openxmlformats.org/officeDocument/2006/relationships/hyperlink" Target="https://veiculos.fipe.org.br/" TargetMode="External"/><Relationship Id="rId78" Type="http://schemas.openxmlformats.org/officeDocument/2006/relationships/hyperlink" Target="https://www.gov.br/anp/pt-br/assuntos/precos-e-defesa-da-concorrencia/precos/levantamento-de-precos-de-combustiveis-ultimas-semanas-pesquisadas" TargetMode="External"/><Relationship Id="rId94" Type="http://schemas.openxmlformats.org/officeDocument/2006/relationships/hyperlink" Target="https://www.detran.rs.gov.br/veiculos/servicos/985" TargetMode="External"/><Relationship Id="rId99" Type="http://schemas.openxmlformats.org/officeDocument/2006/relationships/hyperlink" Target="https://www.hipervarejo.com.br/oleo-lubrificante-mineral-15w40-lubrax-extra-turbo-api-ch-4-20-litros/p?idsku=343982&amp;sc=2&amp;srsltid=AfmBOooXP08yM4WFsqZeVyetxR4LIzpAK7C48LsHMEWLbeQUxayYJN2WtuI" TargetMode="External"/><Relationship Id="rId101" Type="http://schemas.openxmlformats.org/officeDocument/2006/relationships/hyperlink" Target="https://www.pitstop.com.br/oleo-lubrificante-motor-15w40-extra-turbo-20-litros-949274/p?idsku=948377&amp;srsltid=AfmBOoqICsOfO5fgAFMNUYENUa7QvtTlMuxJeWT5LAIsNH9VnCayLcTWe50" TargetMode="External"/><Relationship Id="rId122" Type="http://schemas.openxmlformats.org/officeDocument/2006/relationships/hyperlink" Target="https://www.mercadocar.com.br/oleo-de-motor-5w30-sn-hx8-helix-gf6-1-litro-shell-43135905" TargetMode="External"/><Relationship Id="rId143" Type="http://schemas.openxmlformats.org/officeDocument/2006/relationships/hyperlink" Target="https://www.mercadocar.com.br/oleo-de-direcao-hidraulica-atf-tdx-24f-lubrax-1-litro-petrobras-1002084?utm_source=chatgpt.com" TargetMode="External"/><Relationship Id="rId148" Type="http://schemas.openxmlformats.org/officeDocument/2006/relationships/hyperlink" Target="https://www.piatatem.com.br/automotivo/graxa-litio-azul-p-rolamento-1kg-mp-ep-lubri-motors?srsltid=AfmBOoryTU8Gcn1SmCzBurAEu24nqBT35lzwrXSsevp01l9lfSk43SRS" TargetMode="External"/><Relationship Id="rId164" Type="http://schemas.openxmlformats.org/officeDocument/2006/relationships/hyperlink" Target="https://www.bignottoferramentas.com.br/graxa-chassis-20kg-jocle-46775?srsltid=AfmBOoqxdHjTHwtSkxD5uxRj1mF1aIZdj5nhcSagguL4v28raIxqebFA" TargetMode="External"/><Relationship Id="rId169" Type="http://schemas.openxmlformats.org/officeDocument/2006/relationships/hyperlink" Target="https://pncp.gov.br/app/editais/75771295000107/2025/52" TargetMode="External"/><Relationship Id="rId185" Type="http://schemas.openxmlformats.org/officeDocument/2006/relationships/hyperlink" Target="https://www.unifreiospecas.com.br/oleo-hidraulico-ectron-68-20-litros-68?utm_source=chatgpt.com" TargetMode="External"/><Relationship Id="rId4" Type="http://schemas.openxmlformats.org/officeDocument/2006/relationships/hyperlink" Target="https://pncp.gov.br/app/editais/83024240000153/2024/172" TargetMode="External"/><Relationship Id="rId9" Type="http://schemas.openxmlformats.org/officeDocument/2006/relationships/hyperlink" Target="https://www.italiaricambi.com.br/oleo-de-motor-shell-hx6-15w40-lubrificante-semissintetico-api-sl-1-litro?gad_source=1&amp;gad_campaignid=22604041179&amp;gbraid=0AAAAA_uTdP16jMcjvDg-QwCiTz2acEvCI&amp;gclid=Cj0KCQjww4TGBhCKARIsAFLXndSMJP7l5jVygT_h1ZNzDghXL-rDq7qH9_BNG5ZeeFzp4aC4O0vGmToaArriEALw_wcB" TargetMode="External"/><Relationship Id="rId180" Type="http://schemas.openxmlformats.org/officeDocument/2006/relationships/hyperlink" Target="https://www.hipervarejo.com.br/oleo-lubrificante-mineral-15w40-lubrax-extra-turbo-api-ch-4-20-litros/p?idsku=343982&amp;sc=2&amp;srsltid=AfmBOooXP08yM4WFsqZeVyetxR4LIzpAK7C48LsHMEWLbeQUxayYJN2WtuI" TargetMode="External"/><Relationship Id="rId26" Type="http://schemas.openxmlformats.org/officeDocument/2006/relationships/hyperlink" Target="https://pncp.gov.br/app/editais/94309291000148/2025/17" TargetMode="External"/><Relationship Id="rId47" Type="http://schemas.openxmlformats.org/officeDocument/2006/relationships/hyperlink" Target="https://pncp.gov.br/app/editais/83102806000118/2024/215" TargetMode="External"/><Relationship Id="rId68" Type="http://schemas.openxmlformats.org/officeDocument/2006/relationships/hyperlink" Target="https://www.pneubest.com.br/produto/pneu-durable-275-80r22-5-dr877?utm_source=Google%20Shopping&amp;utm_medium=Google%20Shopping&amp;utm_campaign=Google%20Shopping&amp;gad_source=1&amp;gad_campaignid=17338707013&amp;gbraid=0AAAAADNIR5IqMltBFHCiHO0EKNJ8dxNor&amp;gclid=Cj0KCQjww4TGBhCKARIsAFLXndT16gIOPf_hMrxwcY8d9e8oBz_lKvzSmBSeVirse0jOMz4XnjWRHY8aAiBQEALw_wcB" TargetMode="External"/><Relationship Id="rId89" Type="http://schemas.openxmlformats.org/officeDocument/2006/relationships/hyperlink" Target="https://www.pneubest.com.br/produto/pneu-durable-275-80r22-5-dr877?utm_source=Google%20Shopping&amp;utm_medium=Google%20Shopping&amp;utm_campaign=Google%20Shopping&amp;gad_source=1&amp;gad_campaignid=17338707013&amp;gbraid=0AAAAADNIR5IqMltBFHCiHO0EKNJ8dxNor&amp;gclid=Cj0KCQjww4TGBhCKARIsAFLXndT16gIOPf_hMrxwcY8d9e8oBz_lKvzSmBSeVirse0jOMz4XnjWRHY8aAiBQEALw_wcB" TargetMode="External"/><Relationship Id="rId112" Type="http://schemas.openxmlformats.org/officeDocument/2006/relationships/hyperlink" Target="https://www.portaldecompraspublicas.com.br/processos/rs/prefeitura-municipal-de-igrejinha-15/rpe-62-2024-2024-307978" TargetMode="External"/><Relationship Id="rId133" Type="http://schemas.openxmlformats.org/officeDocument/2006/relationships/hyperlink" Target="https://www.gopneus.com.br/pneu-17570-r14-kinergy-st-h735-hankook-84t-?utm_source=google&amp;utm_medium=Shopping&amp;utm_campaign=pneu-17570-r14-kinergy-st-h735-hankook-84t-&amp;inStock" TargetMode="External"/><Relationship Id="rId154" Type="http://schemas.openxmlformats.org/officeDocument/2006/relationships/hyperlink" Target="https://www.detran.rs.gov.br/veiculos/servicos/985" TargetMode="External"/><Relationship Id="rId175" Type="http://schemas.openxmlformats.org/officeDocument/2006/relationships/hyperlink" Target="https://www.detran.rs.gov.br/veiculos/servicos/985" TargetMode="External"/><Relationship Id="rId196" Type="http://schemas.openxmlformats.org/officeDocument/2006/relationships/hyperlink" Target="https://www.portaldecompraspublicas.com.br/processos/rs/prefeitura-municipal-de-taquari-2199/rpe-015-2025-2025-405135" TargetMode="External"/><Relationship Id="rId200" Type="http://schemas.openxmlformats.org/officeDocument/2006/relationships/hyperlink" Target="https://www.portaldecompraspublicas.com.br/processos/rs/prefeitura-municipal-de-nova-petropolis-1376/rpe-46-2025-2025-3838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91"/>
  <sheetViews>
    <sheetView tabSelected="1" workbookViewId="0"/>
  </sheetViews>
  <sheetFormatPr defaultColWidth="14.42578125" defaultRowHeight="15" customHeight="1"/>
  <cols>
    <col min="1" max="1" width="40.7109375" customWidth="1"/>
    <col min="2" max="2" width="37.85546875" customWidth="1"/>
    <col min="3" max="7" width="14.42578125" customWidth="1"/>
    <col min="8" max="8" width="24.28515625" customWidth="1"/>
    <col min="9" max="9" width="34.5703125" customWidth="1"/>
    <col min="10" max="10" width="62.5703125" customWidth="1"/>
    <col min="11" max="11" width="14.42578125" customWidth="1"/>
    <col min="12" max="26" width="8.7109375" customWidth="1"/>
  </cols>
  <sheetData>
    <row r="1" spans="1:10">
      <c r="A1" s="1" t="s">
        <v>0</v>
      </c>
      <c r="B1" s="2" t="s">
        <v>1</v>
      </c>
      <c r="C1" s="1" t="s">
        <v>2</v>
      </c>
      <c r="D1" s="2" t="s">
        <v>3</v>
      </c>
      <c r="E1" s="1" t="s">
        <v>4</v>
      </c>
      <c r="F1" s="2" t="s">
        <v>5</v>
      </c>
      <c r="G1" s="3" t="s">
        <v>6</v>
      </c>
      <c r="H1" s="4" t="s">
        <v>7</v>
      </c>
      <c r="I1" s="4" t="s">
        <v>8</v>
      </c>
      <c r="J1" s="4" t="s">
        <v>9</v>
      </c>
    </row>
    <row r="2" spans="1:10" ht="9" customHeight="1">
      <c r="A2" s="5"/>
      <c r="B2" s="6"/>
      <c r="C2" s="5"/>
      <c r="D2" s="6"/>
      <c r="E2" s="5"/>
      <c r="F2" s="6"/>
      <c r="G2" s="7"/>
      <c r="H2" s="8"/>
      <c r="I2" s="8"/>
      <c r="J2" s="8"/>
    </row>
    <row r="3" spans="1:10">
      <c r="A3" s="207" t="s">
        <v>10</v>
      </c>
      <c r="B3" s="208"/>
      <c r="C3" s="208"/>
      <c r="D3" s="208"/>
      <c r="E3" s="208"/>
      <c r="F3" s="208"/>
      <c r="G3" s="208"/>
      <c r="H3" s="208"/>
      <c r="I3" s="208"/>
      <c r="J3" s="209"/>
    </row>
    <row r="4" spans="1:10">
      <c r="A4" s="9" t="s">
        <v>11</v>
      </c>
      <c r="B4" s="10"/>
      <c r="C4" s="11">
        <f>AVERAGE(H4)</f>
        <v>109.29</v>
      </c>
      <c r="D4" s="11">
        <f>MEDIAN(H4)</f>
        <v>109.29</v>
      </c>
      <c r="E4" s="12">
        <v>0</v>
      </c>
      <c r="F4" s="13">
        <f>E4/C4</f>
        <v>0</v>
      </c>
      <c r="G4" s="11">
        <f>IF(F4&gt;0.25,MEDIAN(H4),AVERAGE(H4))</f>
        <v>109.29</v>
      </c>
      <c r="H4" s="11">
        <v>109.29</v>
      </c>
      <c r="I4" s="14" t="s">
        <v>12</v>
      </c>
      <c r="J4" s="15"/>
    </row>
    <row r="5" spans="1:10">
      <c r="A5" s="16" t="s">
        <v>13</v>
      </c>
      <c r="B5" s="10"/>
      <c r="C5" s="12"/>
      <c r="D5" s="12"/>
      <c r="E5" s="12"/>
      <c r="F5" s="13"/>
      <c r="G5" s="12"/>
      <c r="H5" s="11"/>
      <c r="I5" s="12"/>
      <c r="J5" s="15" t="s">
        <v>14</v>
      </c>
    </row>
    <row r="6" spans="1:10">
      <c r="A6" s="17" t="s">
        <v>15</v>
      </c>
      <c r="B6" s="10"/>
      <c r="C6" s="11">
        <f>AVERAGE(H6)</f>
        <v>163.92</v>
      </c>
      <c r="D6" s="11">
        <f>MEDIAN(H6)</f>
        <v>163.92</v>
      </c>
      <c r="E6" s="12">
        <v>0</v>
      </c>
      <c r="F6" s="13">
        <f t="shared" ref="F6:F7" si="0">E6/C6</f>
        <v>0</v>
      </c>
      <c r="G6" s="11">
        <f>IF(F6&gt;0.25,MEDIAN(H6),AVERAGE(H6))</f>
        <v>163.92</v>
      </c>
      <c r="H6" s="11">
        <v>163.92</v>
      </c>
      <c r="I6" s="14" t="s">
        <v>12</v>
      </c>
      <c r="J6" s="15"/>
    </row>
    <row r="7" spans="1:10" ht="15" customHeight="1">
      <c r="A7" s="210" t="s">
        <v>16</v>
      </c>
      <c r="B7" s="18"/>
      <c r="C7" s="19">
        <f>AVERAGE(H7:H9)</f>
        <v>766.66666666666663</v>
      </c>
      <c r="D7" s="20">
        <f>MEDIAN(H7:H9)</f>
        <v>900</v>
      </c>
      <c r="E7" s="21">
        <f>STDEV(H7:H9)</f>
        <v>230.94010767585038</v>
      </c>
      <c r="F7" s="22">
        <f t="shared" si="0"/>
        <v>0.30122622740328314</v>
      </c>
      <c r="G7" s="23">
        <f>IF(F7&gt;0.25,MEDIAN(H7:H9),AVERAGE(H7:H9))</f>
        <v>900</v>
      </c>
      <c r="H7" s="19">
        <v>500</v>
      </c>
      <c r="I7" s="24" t="s">
        <v>17</v>
      </c>
      <c r="J7" s="25"/>
    </row>
    <row r="8" spans="1:10">
      <c r="A8" s="211"/>
      <c r="B8" s="26"/>
      <c r="C8" s="27"/>
      <c r="D8" s="28"/>
      <c r="E8" s="29"/>
      <c r="F8" s="28"/>
      <c r="G8" s="30"/>
      <c r="H8" s="31">
        <v>900</v>
      </c>
      <c r="I8" s="24" t="s">
        <v>18</v>
      </c>
      <c r="J8" s="25"/>
    </row>
    <row r="9" spans="1:10">
      <c r="A9" s="212"/>
      <c r="B9" s="26"/>
      <c r="C9" s="27"/>
      <c r="D9" s="28"/>
      <c r="E9" s="29"/>
      <c r="F9" s="28"/>
      <c r="G9" s="30"/>
      <c r="H9" s="32">
        <v>900</v>
      </c>
      <c r="I9" s="33" t="s">
        <v>19</v>
      </c>
      <c r="J9" s="25"/>
    </row>
    <row r="10" spans="1:10">
      <c r="A10" s="34" t="s">
        <v>20</v>
      </c>
      <c r="B10" s="35"/>
      <c r="C10" s="11">
        <f>AVERAGE(H10)</f>
        <v>6.25</v>
      </c>
      <c r="D10" s="36">
        <f>MEDIAN(H10)</f>
        <v>6.25</v>
      </c>
      <c r="E10" s="12">
        <v>0</v>
      </c>
      <c r="F10" s="37">
        <f t="shared" ref="F10:F11" si="1">E10/C10</f>
        <v>0</v>
      </c>
      <c r="G10" s="38">
        <f>IF(F10&gt;0.25,MEDIAN(H10),AVERAGE(H10))</f>
        <v>6.25</v>
      </c>
      <c r="H10" s="11">
        <v>6.25</v>
      </c>
      <c r="I10" s="39" t="s">
        <v>21</v>
      </c>
      <c r="J10" s="40"/>
    </row>
    <row r="11" spans="1:10" ht="15" customHeight="1">
      <c r="A11" s="213" t="s">
        <v>22</v>
      </c>
      <c r="B11" s="26"/>
      <c r="C11" s="19">
        <f>AVERAGE(H11:H13)</f>
        <v>23.339333333333332</v>
      </c>
      <c r="D11" s="20">
        <f>MEDIAN(H11:H13)</f>
        <v>23.818000000000001</v>
      </c>
      <c r="E11" s="21">
        <f>STDEV(H11:H13)</f>
        <v>3.1771593182170323</v>
      </c>
      <c r="F11" s="22">
        <f t="shared" si="1"/>
        <v>0.13612896618942411</v>
      </c>
      <c r="G11" s="23">
        <f>IF(F11&gt;0.25,MEDIAN(H11:H13),AVERAGE(H11:H13))</f>
        <v>23.339333333333332</v>
      </c>
      <c r="H11" s="41">
        <f>476.36/20</f>
        <v>23.818000000000001</v>
      </c>
      <c r="I11" s="42" t="s">
        <v>23</v>
      </c>
      <c r="J11" s="43" t="s">
        <v>24</v>
      </c>
    </row>
    <row r="12" spans="1:10">
      <c r="A12" s="211"/>
      <c r="B12" s="26"/>
      <c r="C12" s="27"/>
      <c r="D12" s="28"/>
      <c r="E12" s="29"/>
      <c r="F12" s="28"/>
      <c r="G12" s="30"/>
      <c r="H12" s="41">
        <f>399/20</f>
        <v>19.95</v>
      </c>
      <c r="I12" s="42" t="s">
        <v>25</v>
      </c>
      <c r="J12" s="41"/>
    </row>
    <row r="13" spans="1:10">
      <c r="A13" s="212"/>
      <c r="B13" s="26"/>
      <c r="C13" s="27"/>
      <c r="D13" s="28"/>
      <c r="E13" s="29"/>
      <c r="F13" s="28"/>
      <c r="G13" s="44"/>
      <c r="H13" s="31">
        <v>26.25</v>
      </c>
      <c r="I13" s="45" t="s">
        <v>26</v>
      </c>
      <c r="J13" s="32"/>
    </row>
    <row r="14" spans="1:10" ht="15" customHeight="1">
      <c r="A14" s="213" t="s">
        <v>27</v>
      </c>
      <c r="B14" s="46"/>
      <c r="C14" s="19">
        <f>AVERAGE(H14:H16)</f>
        <v>13.942333333333332</v>
      </c>
      <c r="D14" s="20">
        <f>MEDIAN(H14:H16)</f>
        <v>14.3375</v>
      </c>
      <c r="E14" s="21">
        <f>STDEV(H14:H16)</f>
        <v>0.68661494546312762</v>
      </c>
      <c r="F14" s="22">
        <f>E14/C14</f>
        <v>4.9246774485126425E-2</v>
      </c>
      <c r="G14" s="23">
        <f>IF(F14&gt;0.25,MEDIAN(H14:H16),AVERAGE(H14:H16))</f>
        <v>13.942333333333332</v>
      </c>
      <c r="H14" s="19">
        <f>286.8/20</f>
        <v>14.34</v>
      </c>
      <c r="I14" s="47" t="s">
        <v>28</v>
      </c>
      <c r="J14" s="43" t="s">
        <v>24</v>
      </c>
    </row>
    <row r="15" spans="1:10">
      <c r="A15" s="211"/>
      <c r="B15" s="48"/>
      <c r="C15" s="27"/>
      <c r="D15" s="28"/>
      <c r="E15" s="29"/>
      <c r="F15" s="28"/>
      <c r="G15" s="30"/>
      <c r="H15" s="41">
        <f>262.99/20</f>
        <v>13.1495</v>
      </c>
      <c r="I15" s="49" t="s">
        <v>29</v>
      </c>
      <c r="J15" s="41"/>
    </row>
    <row r="16" spans="1:10">
      <c r="A16" s="212"/>
      <c r="B16" s="50"/>
      <c r="C16" s="51"/>
      <c r="D16" s="52"/>
      <c r="E16" s="53"/>
      <c r="F16" s="52"/>
      <c r="G16" s="44"/>
      <c r="H16" s="32">
        <f>286.75/20</f>
        <v>14.3375</v>
      </c>
      <c r="I16" s="54" t="s">
        <v>30</v>
      </c>
      <c r="J16" s="32"/>
    </row>
    <row r="17" spans="1:10" ht="15" customHeight="1">
      <c r="A17" s="213" t="s">
        <v>31</v>
      </c>
      <c r="B17" s="55"/>
      <c r="C17" s="19">
        <f>AVERAGE(H17:H19)</f>
        <v>18.113833333333336</v>
      </c>
      <c r="D17" s="20">
        <f>MEDIAN(H17:H19)</f>
        <v>17.761500000000002</v>
      </c>
      <c r="E17" s="21">
        <f>STDEV(H17:H19)</f>
        <v>1.3304619811679463</v>
      </c>
      <c r="F17" s="22">
        <f>E17/C17</f>
        <v>7.3450050946400794E-2</v>
      </c>
      <c r="G17" s="23">
        <f>IF(F17&gt;0.25,MEDIAN(H17:H19),AVERAGE(H17:H19))</f>
        <v>18.113833333333336</v>
      </c>
      <c r="H17" s="41">
        <f>355.23/20</f>
        <v>17.761500000000002</v>
      </c>
      <c r="I17" s="56" t="s">
        <v>32</v>
      </c>
      <c r="J17" s="43" t="s">
        <v>24</v>
      </c>
    </row>
    <row r="18" spans="1:10">
      <c r="A18" s="211"/>
      <c r="B18" s="55"/>
      <c r="C18" s="57"/>
      <c r="D18" s="58"/>
      <c r="E18" s="59"/>
      <c r="F18" s="58"/>
      <c r="G18" s="60"/>
      <c r="H18" s="41">
        <f>339.9/20</f>
        <v>16.994999999999997</v>
      </c>
      <c r="I18" s="56" t="s">
        <v>33</v>
      </c>
      <c r="J18" s="41"/>
    </row>
    <row r="19" spans="1:10">
      <c r="A19" s="212"/>
      <c r="B19" s="61"/>
      <c r="C19" s="62"/>
      <c r="D19" s="63"/>
      <c r="E19" s="64"/>
      <c r="F19" s="63"/>
      <c r="G19" s="65"/>
      <c r="H19" s="41">
        <f>391.7/20</f>
        <v>19.585000000000001</v>
      </c>
      <c r="I19" s="66" t="s">
        <v>34</v>
      </c>
      <c r="J19" s="41"/>
    </row>
    <row r="20" spans="1:10" ht="15" customHeight="1">
      <c r="A20" s="214" t="s">
        <v>35</v>
      </c>
      <c r="B20" s="67" t="s">
        <v>36</v>
      </c>
      <c r="C20" s="19" t="e">
        <f>AVERAGE(H20:H22)</f>
        <v>#DIV/0!</v>
      </c>
      <c r="D20" s="20" t="e">
        <f>MEDIAN(H20:H22)</f>
        <v>#NUM!</v>
      </c>
      <c r="E20" s="21" t="e">
        <f>STDEV(H20:H22)</f>
        <v>#DIV/0!</v>
      </c>
      <c r="F20" s="22" t="e">
        <f>E20/C20</f>
        <v>#DIV/0!</v>
      </c>
      <c r="G20" s="68" t="e">
        <f>IF(F20&gt;0.25,MEDIAN(H20:H22),AVERAGE(H20:H22))</f>
        <v>#DIV/0!</v>
      </c>
      <c r="H20" s="19"/>
      <c r="I20" s="69"/>
      <c r="J20" s="70"/>
    </row>
    <row r="21" spans="1:10" ht="15.75" customHeight="1">
      <c r="A21" s="211"/>
      <c r="B21" s="71" t="s">
        <v>37</v>
      </c>
      <c r="C21" s="29"/>
      <c r="D21" s="28"/>
      <c r="E21" s="29"/>
      <c r="F21" s="28"/>
      <c r="G21" s="30"/>
      <c r="H21" s="41"/>
      <c r="I21" s="27"/>
      <c r="J21" s="72"/>
    </row>
    <row r="22" spans="1:10" ht="15.75" customHeight="1">
      <c r="A22" s="212"/>
      <c r="B22" s="73"/>
      <c r="C22" s="53"/>
      <c r="D22" s="52"/>
      <c r="E22" s="53"/>
      <c r="F22" s="52"/>
      <c r="G22" s="44"/>
      <c r="H22" s="32"/>
      <c r="I22" s="27"/>
      <c r="J22" s="72"/>
    </row>
    <row r="23" spans="1:10" ht="15" customHeight="1">
      <c r="A23" s="210" t="s">
        <v>38</v>
      </c>
      <c r="B23" s="74"/>
      <c r="C23" s="19">
        <f>AVERAGE(H23:H25)</f>
        <v>1768.6666666666667</v>
      </c>
      <c r="D23" s="20">
        <f>MEDIAN(H23:H25)</f>
        <v>1723</v>
      </c>
      <c r="E23" s="21">
        <f>STDEV(H23:H25)</f>
        <v>450.24030620695549</v>
      </c>
      <c r="F23" s="22">
        <f>E23/C23</f>
        <v>0.25456481692816935</v>
      </c>
      <c r="G23" s="23">
        <f>IF(F23&gt;0.25,MEDIAN(H23:H25),AVERAGE(H23:H25))</f>
        <v>1723</v>
      </c>
      <c r="H23" s="31">
        <v>2240</v>
      </c>
      <c r="I23" s="75" t="s">
        <v>39</v>
      </c>
      <c r="J23" s="70"/>
    </row>
    <row r="24" spans="1:10" ht="15.75" customHeight="1">
      <c r="A24" s="211"/>
      <c r="B24" s="76"/>
      <c r="C24" s="27"/>
      <c r="D24" s="28"/>
      <c r="E24" s="29"/>
      <c r="F24" s="28"/>
      <c r="G24" s="30"/>
      <c r="H24" s="41">
        <v>1723</v>
      </c>
      <c r="I24" s="77" t="s">
        <v>40</v>
      </c>
      <c r="J24" s="78"/>
    </row>
    <row r="25" spans="1:10" ht="15.75" customHeight="1">
      <c r="A25" s="212"/>
      <c r="B25" s="76"/>
      <c r="C25" s="27"/>
      <c r="D25" s="28"/>
      <c r="E25" s="29"/>
      <c r="F25" s="28"/>
      <c r="G25" s="44"/>
      <c r="H25" s="31">
        <v>1343</v>
      </c>
      <c r="I25" s="79" t="s">
        <v>41</v>
      </c>
      <c r="J25" s="80"/>
    </row>
    <row r="26" spans="1:10" ht="15" customHeight="1">
      <c r="A26" s="210" t="s">
        <v>42</v>
      </c>
      <c r="B26" s="18"/>
      <c r="C26" s="19">
        <f>AVERAGE(H26:H27)</f>
        <v>467.83000000000004</v>
      </c>
      <c r="D26" s="20">
        <f>MEDIAN(H26:H27)</f>
        <v>467.83000000000004</v>
      </c>
      <c r="E26" s="21">
        <f>STDEV(H26:H27)</f>
        <v>29.740911216706191</v>
      </c>
      <c r="F26" s="22">
        <f>E26/C26</f>
        <v>6.3572048001851497E-2</v>
      </c>
      <c r="G26" s="23">
        <f>IF(F26&gt;0.25,MEDIAN(H26:H27),AVERAGE(H26:H27))</f>
        <v>467.83000000000004</v>
      </c>
      <c r="H26" s="43">
        <v>446.8</v>
      </c>
      <c r="I26" s="24" t="s">
        <v>43</v>
      </c>
      <c r="J26" s="81" t="s">
        <v>44</v>
      </c>
    </row>
    <row r="27" spans="1:10" ht="15.75" customHeight="1">
      <c r="A27" s="211"/>
      <c r="B27" s="26"/>
      <c r="C27" s="27"/>
      <c r="D27" s="28"/>
      <c r="E27" s="29"/>
      <c r="F27" s="28"/>
      <c r="G27" s="30"/>
      <c r="H27" s="31">
        <v>488.86</v>
      </c>
      <c r="I27" s="24" t="s">
        <v>45</v>
      </c>
      <c r="J27" s="72"/>
    </row>
    <row r="28" spans="1:10" ht="15.75" customHeight="1">
      <c r="A28" s="212"/>
      <c r="B28" s="26"/>
      <c r="C28" s="27"/>
      <c r="D28" s="28"/>
      <c r="E28" s="29"/>
      <c r="F28" s="28"/>
      <c r="G28" s="30"/>
      <c r="H28" s="82">
        <v>477.29</v>
      </c>
      <c r="I28" s="24" t="s">
        <v>46</v>
      </c>
      <c r="J28" s="72"/>
    </row>
    <row r="29" spans="1:10" ht="15" customHeight="1">
      <c r="A29" s="210" t="s">
        <v>47</v>
      </c>
      <c r="B29" s="83" t="s">
        <v>48</v>
      </c>
      <c r="C29" s="19" t="e">
        <f>AVERAGE(H29:H31)</f>
        <v>#DIV/0!</v>
      </c>
      <c r="D29" s="20" t="e">
        <f>MEDIAN(H29:H31)</f>
        <v>#NUM!</v>
      </c>
      <c r="E29" s="21" t="e">
        <f>STDEV(H29:H31)</f>
        <v>#DIV/0!</v>
      </c>
      <c r="F29" s="22" t="e">
        <f>E29/C29</f>
        <v>#DIV/0!</v>
      </c>
      <c r="G29" s="68" t="e">
        <f>IF(F29&gt;0.25,MEDIAN(H29:H31),AVERAGE(H29:H31))</f>
        <v>#DIV/0!</v>
      </c>
      <c r="H29" s="41"/>
      <c r="I29" s="69"/>
      <c r="J29" s="46"/>
    </row>
    <row r="30" spans="1:10" ht="15.75" customHeight="1">
      <c r="A30" s="211"/>
      <c r="B30" s="27"/>
      <c r="C30" s="27"/>
      <c r="D30" s="28"/>
      <c r="E30" s="29"/>
      <c r="F30" s="28"/>
      <c r="G30" s="30"/>
      <c r="H30" s="41"/>
      <c r="I30" s="27"/>
      <c r="J30" s="48"/>
    </row>
    <row r="31" spans="1:10" ht="15.75" customHeight="1">
      <c r="A31" s="212"/>
      <c r="B31" s="51"/>
      <c r="C31" s="51"/>
      <c r="D31" s="52"/>
      <c r="E31" s="53"/>
      <c r="F31" s="52"/>
      <c r="G31" s="44"/>
      <c r="H31" s="41"/>
      <c r="I31" s="51"/>
      <c r="J31" s="84"/>
    </row>
    <row r="32" spans="1:10" ht="15" customHeight="1">
      <c r="A32" s="210" t="s">
        <v>49</v>
      </c>
      <c r="B32" s="27"/>
      <c r="C32" s="19">
        <f>AVERAGE(H32:H34)</f>
        <v>595732.14</v>
      </c>
      <c r="D32" s="20">
        <f>MEDIAN(H32:H34)</f>
        <v>567704.69999999995</v>
      </c>
      <c r="E32" s="21">
        <f>STDEV(H32:H34)</f>
        <v>62700.527172578906</v>
      </c>
      <c r="F32" s="22">
        <f>E32/C32</f>
        <v>0.1052495290460221</v>
      </c>
      <c r="G32" s="23">
        <f>IF(F32&gt;0.25,MEDIAN(H32:H34),AVERAGE(H32:H34))</f>
        <v>595732.14</v>
      </c>
      <c r="H32" s="43">
        <v>667557.65</v>
      </c>
      <c r="I32" s="24" t="s">
        <v>50</v>
      </c>
      <c r="J32" s="81" t="s">
        <v>44</v>
      </c>
    </row>
    <row r="33" spans="1:10" ht="15.75" customHeight="1">
      <c r="A33" s="211"/>
      <c r="B33" s="27"/>
      <c r="C33" s="27"/>
      <c r="D33" s="28"/>
      <c r="E33" s="29"/>
      <c r="F33" s="28"/>
      <c r="G33" s="30"/>
      <c r="H33" s="31">
        <v>551934.06999999995</v>
      </c>
      <c r="I33" s="24" t="s">
        <v>51</v>
      </c>
      <c r="J33" s="48"/>
    </row>
    <row r="34" spans="1:10" ht="15.75" customHeight="1">
      <c r="A34" s="212"/>
      <c r="B34" s="51"/>
      <c r="C34" s="51"/>
      <c r="D34" s="52"/>
      <c r="E34" s="53"/>
      <c r="F34" s="52"/>
      <c r="G34" s="44"/>
      <c r="H34" s="82">
        <v>567704.69999999995</v>
      </c>
      <c r="I34" s="85" t="s">
        <v>52</v>
      </c>
      <c r="J34" s="48"/>
    </row>
    <row r="35" spans="1:10" ht="15.75" customHeight="1">
      <c r="A35" s="207" t="s">
        <v>53</v>
      </c>
      <c r="B35" s="208"/>
      <c r="C35" s="208"/>
      <c r="D35" s="208"/>
      <c r="E35" s="208"/>
      <c r="F35" s="208"/>
      <c r="G35" s="208"/>
      <c r="H35" s="208"/>
      <c r="I35" s="208"/>
      <c r="J35" s="209"/>
    </row>
    <row r="36" spans="1:10" ht="15.75" customHeight="1">
      <c r="A36" s="86" t="s">
        <v>11</v>
      </c>
      <c r="B36" s="87" t="s">
        <v>54</v>
      </c>
      <c r="C36" s="11" t="e">
        <f>AVERAGE(H36)</f>
        <v>#DIV/0!</v>
      </c>
      <c r="D36" s="11" t="e">
        <f>MEDIAN(H36)</f>
        <v>#NUM!</v>
      </c>
      <c r="E36" s="12" t="e">
        <f>STDEV(H36)</f>
        <v>#DIV/0!</v>
      </c>
      <c r="F36" s="13" t="e">
        <f>E36/C36</f>
        <v>#DIV/0!</v>
      </c>
      <c r="G36" s="12" t="e">
        <f>IF(F36&gt;0.25,MEDIAN(H36),AVERAGE(H36))</f>
        <v>#DIV/0!</v>
      </c>
      <c r="H36" s="11"/>
      <c r="I36" s="12"/>
      <c r="J36" s="15"/>
    </row>
    <row r="37" spans="1:10" ht="15.75" customHeight="1">
      <c r="A37" s="16" t="s">
        <v>13</v>
      </c>
      <c r="B37" s="10"/>
      <c r="C37" s="12"/>
      <c r="D37" s="12"/>
      <c r="E37" s="12"/>
      <c r="F37" s="13"/>
      <c r="G37" s="12"/>
      <c r="H37" s="11"/>
      <c r="I37" s="12"/>
      <c r="J37" s="15"/>
    </row>
    <row r="38" spans="1:10" ht="15.75" customHeight="1">
      <c r="A38" s="34" t="s">
        <v>15</v>
      </c>
      <c r="B38" s="87" t="s">
        <v>54</v>
      </c>
      <c r="C38" s="11" t="e">
        <f>AVERAGE(H38)</f>
        <v>#DIV/0!</v>
      </c>
      <c r="D38" s="11" t="e">
        <f>MEDIAN(H38)</f>
        <v>#NUM!</v>
      </c>
      <c r="E38" s="12" t="e">
        <f>STDEV(H38)</f>
        <v>#DIV/0!</v>
      </c>
      <c r="F38" s="13" t="e">
        <f t="shared" ref="F38:F39" si="2">E38/C38</f>
        <v>#DIV/0!</v>
      </c>
      <c r="G38" s="12" t="e">
        <f>IF(F38&gt;0.25,MEDIAN(H38),AVERAGE(H38))</f>
        <v>#DIV/0!</v>
      </c>
      <c r="H38" s="11"/>
      <c r="I38" s="12"/>
      <c r="J38" s="15"/>
    </row>
    <row r="39" spans="1:10" ht="15" customHeight="1">
      <c r="A39" s="210" t="s">
        <v>16</v>
      </c>
      <c r="B39" s="18"/>
      <c r="C39" s="19">
        <f>AVERAGE(H39:H41)</f>
        <v>576.52499999999998</v>
      </c>
      <c r="D39" s="20">
        <f>MEDIAN(H39:H41)</f>
        <v>576.52499999999998</v>
      </c>
      <c r="E39" s="21">
        <f>STDEV(H39:H41)</f>
        <v>391.06540533521996</v>
      </c>
      <c r="F39" s="22">
        <f t="shared" si="2"/>
        <v>0.67831473975147649</v>
      </c>
      <c r="G39" s="23">
        <f>IF(F39&gt;0.25,MEDIAN(H39:H41),AVERAGE(H39:H41))</f>
        <v>576.52499999999998</v>
      </c>
      <c r="H39" s="88">
        <v>853.05</v>
      </c>
      <c r="I39" s="89" t="s">
        <v>55</v>
      </c>
      <c r="J39" s="81" t="s">
        <v>44</v>
      </c>
    </row>
    <row r="40" spans="1:10" ht="15.75" customHeight="1">
      <c r="A40" s="211"/>
      <c r="B40" s="26"/>
      <c r="C40" s="27"/>
      <c r="D40" s="28"/>
      <c r="E40" s="29"/>
      <c r="F40" s="28"/>
      <c r="G40" s="30"/>
      <c r="H40" s="90">
        <v>300</v>
      </c>
      <c r="I40" s="91" t="s">
        <v>56</v>
      </c>
      <c r="J40" s="92"/>
    </row>
    <row r="41" spans="1:10" ht="15.75" customHeight="1">
      <c r="A41" s="212"/>
      <c r="B41" s="26"/>
      <c r="C41" s="27"/>
      <c r="D41" s="28"/>
      <c r="E41" s="29"/>
      <c r="F41" s="28"/>
      <c r="G41" s="30"/>
      <c r="H41" s="93"/>
      <c r="I41" s="94"/>
      <c r="J41" s="92"/>
    </row>
    <row r="42" spans="1:10" ht="15.75" customHeight="1">
      <c r="A42" s="34" t="s">
        <v>20</v>
      </c>
      <c r="B42" s="35"/>
      <c r="C42" s="11">
        <f>AVERAGE(H42)</f>
        <v>6.25</v>
      </c>
      <c r="D42" s="36">
        <f>MEDIAN(H42)</f>
        <v>6.25</v>
      </c>
      <c r="E42" s="12">
        <v>0</v>
      </c>
      <c r="F42" s="37">
        <f t="shared" ref="F42:F43" si="3">E42/C42</f>
        <v>0</v>
      </c>
      <c r="G42" s="38">
        <f>IF(F42&gt;0.25,MEDIAN(H42),AVERAGE(H42))</f>
        <v>6.25</v>
      </c>
      <c r="H42" s="11">
        <v>6.25</v>
      </c>
      <c r="I42" s="39" t="s">
        <v>21</v>
      </c>
      <c r="J42" s="95"/>
    </row>
    <row r="43" spans="1:10" ht="15" hidden="1" customHeight="1">
      <c r="A43" s="213" t="s">
        <v>57</v>
      </c>
      <c r="B43" s="27"/>
      <c r="C43" s="19" t="e">
        <f>AVERAGE(H43:H45)</f>
        <v>#DIV/0!</v>
      </c>
      <c r="D43" s="20" t="e">
        <f>MEDIAN(H43:H45)</f>
        <v>#NUM!</v>
      </c>
      <c r="E43" s="21" t="e">
        <f>STDEV(H43:H45)</f>
        <v>#DIV/0!</v>
      </c>
      <c r="F43" s="22" t="e">
        <f t="shared" si="3"/>
        <v>#DIV/0!</v>
      </c>
      <c r="G43" s="68" t="e">
        <f>IF(F43&gt;0.25,MEDIAN(H43:H45),AVERAGE(H43:H45))</f>
        <v>#DIV/0!</v>
      </c>
      <c r="H43" s="19"/>
      <c r="I43" s="27"/>
      <c r="J43" s="96"/>
    </row>
    <row r="44" spans="1:10" ht="15.75" hidden="1" customHeight="1">
      <c r="A44" s="211"/>
      <c r="B44" s="27"/>
      <c r="C44" s="27"/>
      <c r="D44" s="28"/>
      <c r="E44" s="29"/>
      <c r="F44" s="28"/>
      <c r="G44" s="30"/>
      <c r="H44" s="41"/>
      <c r="I44" s="27"/>
      <c r="J44" s="96"/>
    </row>
    <row r="45" spans="1:10" ht="15.75" hidden="1" customHeight="1">
      <c r="A45" s="212"/>
      <c r="B45" s="51"/>
      <c r="C45" s="51"/>
      <c r="D45" s="52"/>
      <c r="E45" s="53"/>
      <c r="F45" s="52"/>
      <c r="G45" s="44"/>
      <c r="H45" s="32"/>
      <c r="I45" s="51"/>
      <c r="J45" s="96"/>
    </row>
    <row r="46" spans="1:10" ht="15" customHeight="1">
      <c r="A46" s="213" t="s">
        <v>22</v>
      </c>
      <c r="B46" s="26"/>
      <c r="C46" s="19">
        <f>AVERAGE(H46:H48)</f>
        <v>23.339333333333332</v>
      </c>
      <c r="D46" s="20">
        <f>MEDIAN(H46:H48)</f>
        <v>23.818000000000001</v>
      </c>
      <c r="E46" s="19">
        <f>STDEV(H46:H48)</f>
        <v>3.1771593182170323</v>
      </c>
      <c r="F46" s="22">
        <f>E46/C46</f>
        <v>0.13612896618942411</v>
      </c>
      <c r="G46" s="23">
        <f>IF(F46&gt;0.25,MEDIAN(H46:H48),AVERAGE(H46:H48))</f>
        <v>23.339333333333332</v>
      </c>
      <c r="H46" s="41">
        <f>476.36/20</f>
        <v>23.818000000000001</v>
      </c>
      <c r="I46" s="42" t="s">
        <v>23</v>
      </c>
      <c r="J46" s="43" t="s">
        <v>24</v>
      </c>
    </row>
    <row r="47" spans="1:10" ht="15.75" customHeight="1">
      <c r="A47" s="211"/>
      <c r="B47" s="26"/>
      <c r="C47" s="27"/>
      <c r="D47" s="28"/>
      <c r="E47" s="29"/>
      <c r="F47" s="28"/>
      <c r="G47" s="30"/>
      <c r="H47" s="41">
        <f>399/20</f>
        <v>19.95</v>
      </c>
      <c r="I47" s="42" t="s">
        <v>25</v>
      </c>
      <c r="J47" s="41"/>
    </row>
    <row r="48" spans="1:10" ht="15.75" customHeight="1">
      <c r="A48" s="212"/>
      <c r="B48" s="26"/>
      <c r="C48" s="27"/>
      <c r="D48" s="28"/>
      <c r="E48" s="29"/>
      <c r="F48" s="28"/>
      <c r="G48" s="44"/>
      <c r="H48" s="31">
        <v>26.25</v>
      </c>
      <c r="I48" s="45" t="s">
        <v>26</v>
      </c>
      <c r="J48" s="32"/>
    </row>
    <row r="49" spans="1:10" ht="15" customHeight="1">
      <c r="A49" s="213" t="s">
        <v>27</v>
      </c>
      <c r="B49" s="46"/>
      <c r="C49" s="19">
        <f>AVERAGE(H49:H51)</f>
        <v>13.942333333333332</v>
      </c>
      <c r="D49" s="20">
        <f>MEDIAN(H49:H51)</f>
        <v>14.3375</v>
      </c>
      <c r="E49" s="19">
        <f>STDEV(H49:H51)</f>
        <v>0.68661494546312762</v>
      </c>
      <c r="F49" s="22">
        <f>E49/C49</f>
        <v>4.9246774485126425E-2</v>
      </c>
      <c r="G49" s="23">
        <f>IF(F49&gt;0.25,MEDIAN(H49:H51),AVERAGE(H49:H51))</f>
        <v>13.942333333333332</v>
      </c>
      <c r="H49" s="19">
        <f>286.8/20</f>
        <v>14.34</v>
      </c>
      <c r="I49" s="47" t="s">
        <v>28</v>
      </c>
      <c r="J49" s="43" t="s">
        <v>24</v>
      </c>
    </row>
    <row r="50" spans="1:10" ht="15.75" customHeight="1">
      <c r="A50" s="211"/>
      <c r="B50" s="48"/>
      <c r="C50" s="27"/>
      <c r="D50" s="28"/>
      <c r="E50" s="29"/>
      <c r="F50" s="28"/>
      <c r="G50" s="30"/>
      <c r="H50" s="41">
        <f>262.99/20</f>
        <v>13.1495</v>
      </c>
      <c r="I50" s="49" t="s">
        <v>29</v>
      </c>
      <c r="J50" s="41"/>
    </row>
    <row r="51" spans="1:10" ht="15.75" customHeight="1">
      <c r="A51" s="212"/>
      <c r="B51" s="50"/>
      <c r="C51" s="51"/>
      <c r="D51" s="52"/>
      <c r="E51" s="53"/>
      <c r="F51" s="52"/>
      <c r="G51" s="44"/>
      <c r="H51" s="32">
        <f>286.75/20</f>
        <v>14.3375</v>
      </c>
      <c r="I51" s="54" t="s">
        <v>30</v>
      </c>
      <c r="J51" s="32"/>
    </row>
    <row r="52" spans="1:10" ht="15" customHeight="1">
      <c r="A52" s="213" t="s">
        <v>58</v>
      </c>
      <c r="B52" s="55"/>
      <c r="C52" s="19">
        <f>AVERAGE(H52:H54)</f>
        <v>18.113833333333336</v>
      </c>
      <c r="D52" s="20">
        <f>MEDIAN(H52:H54)</f>
        <v>17.761500000000002</v>
      </c>
      <c r="E52" s="21">
        <f>STDEV(H52:H54)</f>
        <v>1.3304619811679463</v>
      </c>
      <c r="F52" s="22">
        <f>E52/C52</f>
        <v>7.3450050946400794E-2</v>
      </c>
      <c r="G52" s="23">
        <f>IF(F52&gt;0.25,MEDIAN(H52:H54),AVERAGE(H52:H54))</f>
        <v>18.113833333333336</v>
      </c>
      <c r="H52" s="41">
        <f>355.23/20</f>
        <v>17.761500000000002</v>
      </c>
      <c r="I52" s="56" t="s">
        <v>32</v>
      </c>
      <c r="J52" s="43" t="s">
        <v>24</v>
      </c>
    </row>
    <row r="53" spans="1:10" ht="15.75" customHeight="1">
      <c r="A53" s="211"/>
      <c r="B53" s="55"/>
      <c r="C53" s="57"/>
      <c r="D53" s="58"/>
      <c r="E53" s="59"/>
      <c r="F53" s="58"/>
      <c r="G53" s="60"/>
      <c r="H53" s="41">
        <f>339.9/20</f>
        <v>16.994999999999997</v>
      </c>
      <c r="I53" s="56" t="s">
        <v>33</v>
      </c>
      <c r="J53" s="41"/>
    </row>
    <row r="54" spans="1:10" ht="15.75" customHeight="1">
      <c r="A54" s="212"/>
      <c r="B54" s="61"/>
      <c r="C54" s="62"/>
      <c r="D54" s="63"/>
      <c r="E54" s="64"/>
      <c r="F54" s="63"/>
      <c r="G54" s="65"/>
      <c r="H54" s="41">
        <f>391.7/20</f>
        <v>19.585000000000001</v>
      </c>
      <c r="I54" s="66" t="s">
        <v>34</v>
      </c>
      <c r="J54" s="41"/>
    </row>
    <row r="55" spans="1:10" ht="15" customHeight="1">
      <c r="A55" s="214" t="s">
        <v>35</v>
      </c>
      <c r="B55" s="67" t="s">
        <v>36</v>
      </c>
      <c r="C55" s="19" t="e">
        <f>AVERAGE(H55:H57)</f>
        <v>#DIV/0!</v>
      </c>
      <c r="D55" s="20" t="e">
        <f>MEDIAN(H55:H57)</f>
        <v>#NUM!</v>
      </c>
      <c r="E55" s="21" t="e">
        <f>STDEV(H55:H57)</f>
        <v>#DIV/0!</v>
      </c>
      <c r="F55" s="22" t="e">
        <f>E55/C55</f>
        <v>#DIV/0!</v>
      </c>
      <c r="G55" s="68" t="e">
        <f>IF(F55&gt;0.25,MEDIAN(H55:H57),AVERAGE(H55:H57))</f>
        <v>#DIV/0!</v>
      </c>
      <c r="H55" s="19"/>
      <c r="I55" s="69"/>
      <c r="J55" s="97"/>
    </row>
    <row r="56" spans="1:10" ht="15.75" customHeight="1">
      <c r="A56" s="211"/>
      <c r="B56" s="71" t="s">
        <v>37</v>
      </c>
      <c r="C56" s="29"/>
      <c r="D56" s="28"/>
      <c r="E56" s="29"/>
      <c r="F56" s="28"/>
      <c r="G56" s="30"/>
      <c r="H56" s="41"/>
      <c r="I56" s="27"/>
      <c r="J56" s="92"/>
    </row>
    <row r="57" spans="1:10" ht="15.75" customHeight="1">
      <c r="A57" s="212"/>
      <c r="B57" s="73"/>
      <c r="C57" s="53"/>
      <c r="D57" s="52"/>
      <c r="E57" s="53"/>
      <c r="F57" s="52"/>
      <c r="G57" s="44"/>
      <c r="H57" s="32"/>
      <c r="I57" s="51"/>
      <c r="J57" s="92"/>
    </row>
    <row r="58" spans="1:10" ht="15" customHeight="1">
      <c r="A58" s="210" t="s">
        <v>38</v>
      </c>
      <c r="B58" s="98" t="s">
        <v>59</v>
      </c>
      <c r="C58" s="19">
        <f>AVERAGE(H58:H60)</f>
        <v>1770.9933333333331</v>
      </c>
      <c r="D58" s="20">
        <f>MEDIAN(H58:H60)</f>
        <v>1833</v>
      </c>
      <c r="E58" s="19">
        <f>STDEV(H58:H60)</f>
        <v>443.27465541505262</v>
      </c>
      <c r="F58" s="22">
        <f>E58/C58</f>
        <v>0.25029719032353936</v>
      </c>
      <c r="G58" s="23">
        <f>IF(F58&gt;0.25,MEDIAN(H58:H60),AVERAGE(H58:H60))</f>
        <v>1833</v>
      </c>
      <c r="H58" s="31">
        <v>1833</v>
      </c>
      <c r="I58" s="99" t="s">
        <v>40</v>
      </c>
      <c r="J58" s="97"/>
    </row>
    <row r="59" spans="1:10" ht="15.75" customHeight="1">
      <c r="A59" s="211"/>
      <c r="B59" s="100" t="s">
        <v>60</v>
      </c>
      <c r="C59" s="29"/>
      <c r="D59" s="28"/>
      <c r="E59" s="29"/>
      <c r="F59" s="101"/>
      <c r="G59" s="30"/>
      <c r="H59" s="41">
        <v>1299.98</v>
      </c>
      <c r="I59" s="102" t="s">
        <v>61</v>
      </c>
      <c r="J59" s="92"/>
    </row>
    <row r="60" spans="1:10" ht="15.75" customHeight="1">
      <c r="A60" s="211"/>
      <c r="B60" s="103"/>
      <c r="C60" s="29"/>
      <c r="D60" s="28"/>
      <c r="E60" s="29"/>
      <c r="F60" s="101"/>
      <c r="G60" s="30"/>
      <c r="H60" s="31">
        <v>2180</v>
      </c>
      <c r="I60" s="66" t="s">
        <v>39</v>
      </c>
      <c r="J60" s="92"/>
    </row>
    <row r="61" spans="1:10" ht="15.75" customHeight="1">
      <c r="A61" s="211"/>
      <c r="B61" s="98" t="s">
        <v>62</v>
      </c>
      <c r="C61" s="19">
        <f>AVERAGE(H61:H63)</f>
        <v>3351.4433333333332</v>
      </c>
      <c r="D61" s="20">
        <f>MEDIAN(H61:H63)</f>
        <v>3153.74</v>
      </c>
      <c r="E61" s="19">
        <f>STDEV(H61:H63)</f>
        <v>439.4326945430123</v>
      </c>
      <c r="F61" s="22">
        <f>E61/C61</f>
        <v>0.1311174472718756</v>
      </c>
      <c r="G61" s="23">
        <f>IF(F61&gt;0.25,MEDIAN(H61:H63),AVERAGE(H61:H63))</f>
        <v>3351.4433333333332</v>
      </c>
      <c r="H61" s="43">
        <v>3855</v>
      </c>
      <c r="I61" s="104" t="s">
        <v>63</v>
      </c>
      <c r="J61" s="97"/>
    </row>
    <row r="62" spans="1:10" ht="15.75" customHeight="1">
      <c r="A62" s="211"/>
      <c r="B62" s="100" t="s">
        <v>64</v>
      </c>
      <c r="C62" s="27"/>
      <c r="D62" s="28"/>
      <c r="E62" s="29"/>
      <c r="F62" s="28"/>
      <c r="G62" s="30"/>
      <c r="H62" s="31">
        <v>3153.74</v>
      </c>
      <c r="I62" s="104" t="s">
        <v>65</v>
      </c>
      <c r="J62" s="105"/>
    </row>
    <row r="63" spans="1:10" ht="15.75" customHeight="1">
      <c r="A63" s="212"/>
      <c r="B63" s="106"/>
      <c r="C63" s="27"/>
      <c r="D63" s="28"/>
      <c r="E63" s="29"/>
      <c r="F63" s="28"/>
      <c r="G63" s="44"/>
      <c r="H63" s="31">
        <v>3045.59</v>
      </c>
      <c r="I63" s="107" t="s">
        <v>66</v>
      </c>
      <c r="J63" s="108"/>
    </row>
    <row r="64" spans="1:10" ht="15" customHeight="1">
      <c r="A64" s="210" t="s">
        <v>42</v>
      </c>
      <c r="B64" s="98" t="s">
        <v>59</v>
      </c>
      <c r="C64" s="19">
        <f>AVERAGE(H64:H66)</f>
        <v>1272.5466666666666</v>
      </c>
      <c r="D64" s="20">
        <f>MEDIAN(H64:H66)</f>
        <v>1158</v>
      </c>
      <c r="E64" s="19">
        <f>STDEV(H64:H66)</f>
        <v>351.7864469153601</v>
      </c>
      <c r="F64" s="22">
        <f>E64/C64</f>
        <v>0.2764428654210665</v>
      </c>
      <c r="G64" s="23">
        <f>IF(F64&gt;0.25,MEDIAN(H64:H66),AVERAGE(H64:H66))</f>
        <v>1158</v>
      </c>
      <c r="H64" s="19">
        <v>1667.33</v>
      </c>
      <c r="I64" s="102" t="s">
        <v>67</v>
      </c>
      <c r="J64" s="97"/>
    </row>
    <row r="65" spans="1:10" ht="15.75" customHeight="1">
      <c r="A65" s="211"/>
      <c r="B65" s="100" t="s">
        <v>60</v>
      </c>
      <c r="C65" s="27"/>
      <c r="D65" s="28"/>
      <c r="E65" s="29"/>
      <c r="F65" s="101"/>
      <c r="G65" s="30"/>
      <c r="H65" s="41">
        <v>1158</v>
      </c>
      <c r="I65" s="102" t="s">
        <v>68</v>
      </c>
      <c r="J65" s="105"/>
    </row>
    <row r="66" spans="1:10" ht="15.75" customHeight="1">
      <c r="A66" s="211"/>
      <c r="B66" s="106"/>
      <c r="C66" s="27"/>
      <c r="D66" s="28"/>
      <c r="E66" s="53"/>
      <c r="F66" s="101"/>
      <c r="G66" s="30"/>
      <c r="H66" s="41">
        <v>992.31</v>
      </c>
      <c r="I66" s="109" t="s">
        <v>69</v>
      </c>
      <c r="J66" s="108"/>
    </row>
    <row r="67" spans="1:10" ht="15.75" customHeight="1">
      <c r="A67" s="211"/>
      <c r="B67" s="98" t="s">
        <v>62</v>
      </c>
      <c r="C67" s="19">
        <f>AVERAGE(H67:H69)</f>
        <v>2520.1966666666667</v>
      </c>
      <c r="D67" s="20">
        <f>MEDIAN(H67:H69)</f>
        <v>2475</v>
      </c>
      <c r="E67" s="19">
        <f>STDEV(H67:H69)</f>
        <v>284.0348739738368</v>
      </c>
      <c r="F67" s="22">
        <f>E67/C67</f>
        <v>0.11270345593683963</v>
      </c>
      <c r="G67" s="23">
        <f>IF(F67&gt;0.25,MEDIAN(H67:H69),AVERAGE(H67:H69))</f>
        <v>2520.1966666666667</v>
      </c>
      <c r="H67" s="19">
        <v>2824.12</v>
      </c>
      <c r="I67" s="102" t="s">
        <v>67</v>
      </c>
      <c r="J67" s="92"/>
    </row>
    <row r="68" spans="1:10" ht="15.75" customHeight="1">
      <c r="A68" s="211"/>
      <c r="B68" s="100" t="s">
        <v>64</v>
      </c>
      <c r="C68" s="27"/>
      <c r="D68" s="28"/>
      <c r="E68" s="29"/>
      <c r="F68" s="28"/>
      <c r="G68" s="30"/>
      <c r="H68" s="41">
        <v>2261.4699999999998</v>
      </c>
      <c r="I68" s="102" t="s">
        <v>69</v>
      </c>
      <c r="J68" s="92"/>
    </row>
    <row r="69" spans="1:10" ht="15.75" customHeight="1">
      <c r="A69" s="212"/>
      <c r="B69" s="106"/>
      <c r="C69" s="27"/>
      <c r="D69" s="28"/>
      <c r="E69" s="53"/>
      <c r="F69" s="28"/>
      <c r="G69" s="30"/>
      <c r="H69" s="32">
        <v>2475</v>
      </c>
      <c r="I69" s="102" t="s">
        <v>68</v>
      </c>
      <c r="J69" s="92"/>
    </row>
    <row r="70" spans="1:10" ht="15" customHeight="1">
      <c r="A70" s="210" t="s">
        <v>47</v>
      </c>
      <c r="B70" s="69"/>
      <c r="C70" s="19" t="e">
        <f>AVERAGE(H70:H72)</f>
        <v>#DIV/0!</v>
      </c>
      <c r="D70" s="20" t="e">
        <f>MEDIAN(H70:H72)</f>
        <v>#NUM!</v>
      </c>
      <c r="E70" s="21" t="e">
        <f>STDEV(H70:H72)</f>
        <v>#DIV/0!</v>
      </c>
      <c r="F70" s="22" t="e">
        <f>E70/C70</f>
        <v>#DIV/0!</v>
      </c>
      <c r="G70" s="68" t="e">
        <f>IF(F70&gt;0.25,MEDIAN(H70:H72),AVERAGE(H70:H72))</f>
        <v>#DIV/0!</v>
      </c>
      <c r="H70" s="41"/>
      <c r="I70" s="69"/>
      <c r="J70" s="110"/>
    </row>
    <row r="71" spans="1:10" ht="15.75" customHeight="1">
      <c r="A71" s="211"/>
      <c r="B71" s="27"/>
      <c r="C71" s="27"/>
      <c r="D71" s="28"/>
      <c r="E71" s="29"/>
      <c r="F71" s="28"/>
      <c r="G71" s="30"/>
      <c r="H71" s="41"/>
      <c r="I71" s="27"/>
      <c r="J71" s="111"/>
    </row>
    <row r="72" spans="1:10" ht="15.75" customHeight="1">
      <c r="A72" s="212"/>
      <c r="B72" s="51"/>
      <c r="C72" s="51"/>
      <c r="D72" s="52"/>
      <c r="E72" s="53"/>
      <c r="F72" s="52"/>
      <c r="G72" s="44"/>
      <c r="H72" s="41"/>
      <c r="I72" s="51"/>
      <c r="J72" s="112"/>
    </row>
    <row r="73" spans="1:10" ht="15" customHeight="1">
      <c r="A73" s="210" t="s">
        <v>49</v>
      </c>
      <c r="B73" s="27"/>
      <c r="C73" s="19">
        <f>AVERAGE(H73:H75)</f>
        <v>228929.99666666667</v>
      </c>
      <c r="D73" s="20">
        <f>MEDIAN(H73:H75)</f>
        <v>234999.99</v>
      </c>
      <c r="E73" s="19">
        <f>STDEV(H73:H75)</f>
        <v>13925.323669489097</v>
      </c>
      <c r="F73" s="22">
        <f>E73/C73</f>
        <v>6.0827868222813337E-2</v>
      </c>
      <c r="G73" s="23">
        <f>IF(F73&gt;0.25,MEDIAN(H73:H75),AVERAGE(H73:H75))</f>
        <v>228929.99666666667</v>
      </c>
      <c r="H73" s="19">
        <v>213000</v>
      </c>
      <c r="I73" s="113" t="s">
        <v>70</v>
      </c>
      <c r="J73" s="111"/>
    </row>
    <row r="74" spans="1:10" ht="15.75" customHeight="1">
      <c r="A74" s="211"/>
      <c r="B74" s="27"/>
      <c r="C74" s="27"/>
      <c r="D74" s="28"/>
      <c r="E74" s="29"/>
      <c r="F74" s="28"/>
      <c r="G74" s="30"/>
      <c r="H74" s="41">
        <v>234999.99</v>
      </c>
      <c r="I74" s="114" t="s">
        <v>71</v>
      </c>
      <c r="J74" s="111"/>
    </row>
    <row r="75" spans="1:10" ht="15.75" customHeight="1">
      <c r="A75" s="212"/>
      <c r="B75" s="51"/>
      <c r="C75" s="51"/>
      <c r="D75" s="52"/>
      <c r="E75" s="53"/>
      <c r="F75" s="52"/>
      <c r="G75" s="44"/>
      <c r="H75" s="32">
        <v>238790</v>
      </c>
      <c r="I75" s="113" t="s">
        <v>72</v>
      </c>
      <c r="J75" s="111"/>
    </row>
    <row r="76" spans="1:10" ht="15.75" customHeight="1">
      <c r="A76" s="207" t="s">
        <v>73</v>
      </c>
      <c r="B76" s="208"/>
      <c r="C76" s="208"/>
      <c r="D76" s="208"/>
      <c r="E76" s="208"/>
      <c r="F76" s="208"/>
      <c r="G76" s="208"/>
      <c r="H76" s="208"/>
      <c r="I76" s="208"/>
      <c r="J76" s="209"/>
    </row>
    <row r="77" spans="1:10" ht="15.75" customHeight="1">
      <c r="A77" s="86" t="s">
        <v>11</v>
      </c>
      <c r="B77" s="10"/>
      <c r="C77" s="11">
        <f>AVERAGE(H77)</f>
        <v>109.29</v>
      </c>
      <c r="D77" s="11">
        <f>MEDIAN(H77)</f>
        <v>109.29</v>
      </c>
      <c r="E77" s="12">
        <v>0</v>
      </c>
      <c r="F77" s="13">
        <f>E77/C77</f>
        <v>0</v>
      </c>
      <c r="G77" s="11">
        <f>IF(F77&gt;0.25,MEDIAN(H77),AVERAGE(H77))</f>
        <v>109.29</v>
      </c>
      <c r="H77" s="11">
        <v>109.29</v>
      </c>
      <c r="I77" s="14" t="s">
        <v>12</v>
      </c>
      <c r="J77" s="15"/>
    </row>
    <row r="78" spans="1:10" ht="15.75" customHeight="1">
      <c r="A78" s="16" t="s">
        <v>13</v>
      </c>
      <c r="B78" s="10"/>
      <c r="C78" s="12"/>
      <c r="D78" s="12"/>
      <c r="E78" s="12"/>
      <c r="F78" s="13"/>
      <c r="G78" s="12"/>
      <c r="H78" s="11"/>
      <c r="I78" s="12"/>
      <c r="J78" s="15" t="s">
        <v>14</v>
      </c>
    </row>
    <row r="79" spans="1:10" ht="15.75" customHeight="1">
      <c r="A79" s="34" t="s">
        <v>15</v>
      </c>
      <c r="B79" s="10"/>
      <c r="C79" s="11">
        <f>AVERAGE(H79)</f>
        <v>163.92</v>
      </c>
      <c r="D79" s="11">
        <f>MEDIAN(H79)</f>
        <v>163.92</v>
      </c>
      <c r="E79" s="12">
        <v>0</v>
      </c>
      <c r="F79" s="13">
        <f t="shared" ref="F79:F80" si="4">E79/C79</f>
        <v>0</v>
      </c>
      <c r="G79" s="11">
        <f>IF(F79&gt;0.25,MEDIAN(H79),AVERAGE(H79))</f>
        <v>163.92</v>
      </c>
      <c r="H79" s="11">
        <v>163.92</v>
      </c>
      <c r="I79" s="14" t="s">
        <v>12</v>
      </c>
      <c r="J79" s="15"/>
    </row>
    <row r="80" spans="1:10" ht="15" customHeight="1">
      <c r="A80" s="210" t="s">
        <v>16</v>
      </c>
      <c r="B80" s="18"/>
      <c r="C80" s="19">
        <f>AVERAGE(H80:H82)</f>
        <v>1459.3333333333333</v>
      </c>
      <c r="D80" s="20">
        <f>MEDIAN(H80:H82)</f>
        <v>1410.75</v>
      </c>
      <c r="E80" s="21">
        <f>STDEV(H80:H82)</f>
        <v>168.60895834247171</v>
      </c>
      <c r="F80" s="22">
        <f t="shared" si="4"/>
        <v>0.11553834514102676</v>
      </c>
      <c r="G80" s="23">
        <f>IF(F80&gt;0.25,MEDIAN(H80:H82),AVERAGE(H80:H82))</f>
        <v>1459.3333333333333</v>
      </c>
      <c r="H80" s="19">
        <v>1320.35</v>
      </c>
      <c r="I80" s="42" t="s">
        <v>74</v>
      </c>
      <c r="J80" s="115"/>
    </row>
    <row r="81" spans="1:10" ht="15.75" customHeight="1">
      <c r="A81" s="211"/>
      <c r="B81" s="26"/>
      <c r="C81" s="27"/>
      <c r="D81" s="28"/>
      <c r="E81" s="29"/>
      <c r="F81" s="28"/>
      <c r="G81" s="30"/>
      <c r="H81" s="41">
        <v>1410.75</v>
      </c>
      <c r="I81" s="42" t="s">
        <v>75</v>
      </c>
      <c r="J81" s="116"/>
    </row>
    <row r="82" spans="1:10" ht="15.75" customHeight="1">
      <c r="A82" s="212"/>
      <c r="B82" s="26"/>
      <c r="C82" s="27"/>
      <c r="D82" s="28"/>
      <c r="E82" s="29"/>
      <c r="F82" s="28"/>
      <c r="G82" s="30"/>
      <c r="H82" s="32">
        <v>1646.9</v>
      </c>
      <c r="I82" s="42" t="s">
        <v>76</v>
      </c>
      <c r="J82" s="117"/>
    </row>
    <row r="83" spans="1:10" ht="15.75" customHeight="1">
      <c r="A83" s="34" t="s">
        <v>20</v>
      </c>
      <c r="B83" s="35"/>
      <c r="C83" s="11">
        <f>AVERAGE(H83)</f>
        <v>6.25</v>
      </c>
      <c r="D83" s="36">
        <f>MEDIAN(H83)</f>
        <v>6.25</v>
      </c>
      <c r="E83" s="12">
        <v>0</v>
      </c>
      <c r="F83" s="37">
        <f t="shared" ref="F83:F84" si="5">E83/C83</f>
        <v>0</v>
      </c>
      <c r="G83" s="38">
        <f>IF(F83&gt;0.25,MEDIAN(H83),AVERAGE(H83))</f>
        <v>6.25</v>
      </c>
      <c r="H83" s="11">
        <v>6.25</v>
      </c>
      <c r="I83" s="39" t="s">
        <v>21</v>
      </c>
      <c r="J83" s="40"/>
    </row>
    <row r="84" spans="1:10" ht="15" hidden="1" customHeight="1">
      <c r="A84" s="213" t="s">
        <v>57</v>
      </c>
      <c r="B84" s="27"/>
      <c r="C84" s="19" t="e">
        <f>AVERAGE(H84:H86)</f>
        <v>#DIV/0!</v>
      </c>
      <c r="D84" s="20" t="e">
        <f>MEDIAN(H84:H86)</f>
        <v>#NUM!</v>
      </c>
      <c r="E84" s="21" t="e">
        <f>STDEV(H84:H86)</f>
        <v>#DIV/0!</v>
      </c>
      <c r="F84" s="22" t="e">
        <f t="shared" si="5"/>
        <v>#DIV/0!</v>
      </c>
      <c r="G84" s="68" t="e">
        <f>IF(F84&gt;0.25,MEDIAN(H84:H86),AVERAGE(H84:H86))</f>
        <v>#DIV/0!</v>
      </c>
      <c r="H84" s="19"/>
      <c r="I84" s="27"/>
      <c r="J84" s="48"/>
    </row>
    <row r="85" spans="1:10" ht="15.75" hidden="1" customHeight="1">
      <c r="A85" s="211"/>
      <c r="B85" s="27"/>
      <c r="C85" s="27"/>
      <c r="D85" s="28"/>
      <c r="E85" s="29"/>
      <c r="F85" s="28"/>
      <c r="G85" s="30"/>
      <c r="H85" s="41"/>
      <c r="I85" s="27"/>
      <c r="J85" s="48"/>
    </row>
    <row r="86" spans="1:10" ht="15.75" hidden="1" customHeight="1">
      <c r="A86" s="212"/>
      <c r="B86" s="51"/>
      <c r="C86" s="51"/>
      <c r="D86" s="52"/>
      <c r="E86" s="53"/>
      <c r="F86" s="52"/>
      <c r="G86" s="44"/>
      <c r="H86" s="32"/>
      <c r="I86" s="51"/>
      <c r="J86" s="48"/>
    </row>
    <row r="87" spans="1:10" ht="15" customHeight="1">
      <c r="A87" s="213" t="s">
        <v>22</v>
      </c>
      <c r="B87" s="26"/>
      <c r="C87" s="19">
        <f>AVERAGE(H87:H89)</f>
        <v>22.344999999999999</v>
      </c>
      <c r="D87" s="20">
        <f>MEDIAN(H87:H89)</f>
        <v>22.88</v>
      </c>
      <c r="E87" s="21">
        <f>STDEV(H87:H89)</f>
        <v>3.1616332804422371</v>
      </c>
      <c r="F87" s="22">
        <f>E87/C87</f>
        <v>0.14149175566982489</v>
      </c>
      <c r="G87" s="23">
        <f>IF(F87&gt;0.25,MEDIAN(H87:H89),AVERAGE(H87:H89))</f>
        <v>22.344999999999999</v>
      </c>
      <c r="H87" s="41">
        <v>22.88</v>
      </c>
      <c r="I87" s="42" t="s">
        <v>23</v>
      </c>
      <c r="J87" s="118"/>
    </row>
    <row r="88" spans="1:10" ht="15.75" customHeight="1">
      <c r="A88" s="211"/>
      <c r="B88" s="26"/>
      <c r="C88" s="27"/>
      <c r="D88" s="28"/>
      <c r="E88" s="29"/>
      <c r="F88" s="28"/>
      <c r="G88" s="30"/>
      <c r="H88" s="41">
        <v>18.95</v>
      </c>
      <c r="I88" s="42" t="s">
        <v>25</v>
      </c>
      <c r="J88" s="119"/>
    </row>
    <row r="89" spans="1:10" ht="15.75" customHeight="1">
      <c r="A89" s="212"/>
      <c r="B89" s="26"/>
      <c r="C89" s="27"/>
      <c r="D89" s="28"/>
      <c r="E89" s="29"/>
      <c r="F89" s="28"/>
      <c r="G89" s="44"/>
      <c r="H89" s="41">
        <v>25.204999999999998</v>
      </c>
      <c r="I89" s="42" t="s">
        <v>77</v>
      </c>
      <c r="J89" s="120"/>
    </row>
    <row r="90" spans="1:10" ht="15" customHeight="1">
      <c r="A90" s="213" t="s">
        <v>78</v>
      </c>
      <c r="B90" s="46"/>
      <c r="C90" s="19">
        <f>AVERAGE(H90:H92)</f>
        <v>15.218333333333334</v>
      </c>
      <c r="D90" s="20">
        <f>MEDIAN(H90:H92)</f>
        <v>15.11</v>
      </c>
      <c r="E90" s="21">
        <f>STDEV(H90:H92)</f>
        <v>2.3243941863060171</v>
      </c>
      <c r="F90" s="22">
        <f>E90/C90</f>
        <v>0.1527364485580561</v>
      </c>
      <c r="G90" s="23">
        <f>IF(F90&gt;0.25,MEDIAN(H90:H92),AVERAGE(H90:H92))</f>
        <v>15.218333333333334</v>
      </c>
      <c r="H90" s="19">
        <v>12.95</v>
      </c>
      <c r="I90" s="47" t="s">
        <v>28</v>
      </c>
      <c r="J90" s="19"/>
    </row>
    <row r="91" spans="1:10" ht="15.75" customHeight="1">
      <c r="A91" s="211"/>
      <c r="B91" s="48"/>
      <c r="C91" s="27"/>
      <c r="D91" s="28"/>
      <c r="E91" s="29"/>
      <c r="F91" s="28"/>
      <c r="G91" s="30"/>
      <c r="H91" s="41">
        <v>17.594999999999999</v>
      </c>
      <c r="I91" s="49" t="s">
        <v>29</v>
      </c>
      <c r="J91" s="41"/>
    </row>
    <row r="92" spans="1:10" ht="15.75" customHeight="1">
      <c r="A92" s="212"/>
      <c r="B92" s="50"/>
      <c r="C92" s="51"/>
      <c r="D92" s="52"/>
      <c r="E92" s="53"/>
      <c r="F92" s="52"/>
      <c r="G92" s="44"/>
      <c r="H92" s="32">
        <v>15.11</v>
      </c>
      <c r="I92" s="54" t="s">
        <v>30</v>
      </c>
      <c r="J92" s="32"/>
    </row>
    <row r="93" spans="1:10" ht="15" customHeight="1">
      <c r="A93" s="213" t="s">
        <v>79</v>
      </c>
      <c r="B93" s="55"/>
      <c r="C93" s="19">
        <f>AVERAGE(H93:H95)</f>
        <v>67.531166666666664</v>
      </c>
      <c r="D93" s="20">
        <f>MEDIAN(H93:H95)</f>
        <v>64.999499999999998</v>
      </c>
      <c r="E93" s="21">
        <f>STDEV(H93:H95)</f>
        <v>6.2445505109121644</v>
      </c>
      <c r="F93" s="22">
        <f>E93/C93</f>
        <v>9.2469163782335037E-2</v>
      </c>
      <c r="G93" s="23">
        <f>IF(F93&gt;0.25,MEDIAN(H93:H95),AVERAGE(H93:H95))</f>
        <v>67.531166666666664</v>
      </c>
      <c r="H93" s="41">
        <f>1492.88/20</f>
        <v>74.644000000000005</v>
      </c>
      <c r="I93" s="49" t="s">
        <v>80</v>
      </c>
      <c r="J93" s="121"/>
    </row>
    <row r="94" spans="1:10" ht="15.75" customHeight="1">
      <c r="A94" s="211"/>
      <c r="B94" s="55"/>
      <c r="C94" s="57"/>
      <c r="D94" s="58"/>
      <c r="E94" s="59"/>
      <c r="F94" s="58"/>
      <c r="G94" s="60"/>
      <c r="H94" s="41">
        <f>1299.99/20</f>
        <v>64.999499999999998</v>
      </c>
      <c r="I94" s="49" t="s">
        <v>81</v>
      </c>
      <c r="J94" s="121"/>
    </row>
    <row r="95" spans="1:10" ht="15.75" customHeight="1">
      <c r="A95" s="212"/>
      <c r="B95" s="61"/>
      <c r="C95" s="62"/>
      <c r="D95" s="63"/>
      <c r="E95" s="64"/>
      <c r="F95" s="63"/>
      <c r="G95" s="65"/>
      <c r="H95" s="41">
        <f>1259/20</f>
        <v>62.95</v>
      </c>
      <c r="I95" s="54" t="s">
        <v>82</v>
      </c>
      <c r="J95" s="121"/>
    </row>
    <row r="96" spans="1:10" ht="15" customHeight="1">
      <c r="A96" s="214" t="s">
        <v>35</v>
      </c>
      <c r="B96" s="67" t="s">
        <v>36</v>
      </c>
      <c r="C96" s="19" t="e">
        <f>AVERAGE(H96:H98)</f>
        <v>#DIV/0!</v>
      </c>
      <c r="D96" s="20" t="e">
        <f>MEDIAN(H96:H98)</f>
        <v>#NUM!</v>
      </c>
      <c r="E96" s="21" t="e">
        <f>STDEV(H96:H98)</f>
        <v>#DIV/0!</v>
      </c>
      <c r="F96" s="22" t="e">
        <f>E96/C96</f>
        <v>#DIV/0!</v>
      </c>
      <c r="G96" s="68" t="e">
        <f>IF(F96&gt;0.25,MEDIAN(H96:H98),AVERAGE(H96:H98))</f>
        <v>#DIV/0!</v>
      </c>
      <c r="H96" s="19"/>
      <c r="I96" s="69"/>
      <c r="J96" s="70"/>
    </row>
    <row r="97" spans="1:10" ht="15.75" customHeight="1">
      <c r="A97" s="211"/>
      <c r="B97" s="71" t="s">
        <v>37</v>
      </c>
      <c r="C97" s="29"/>
      <c r="D97" s="28"/>
      <c r="E97" s="29"/>
      <c r="F97" s="28"/>
      <c r="G97" s="30"/>
      <c r="H97" s="41"/>
      <c r="I97" s="27"/>
      <c r="J97" s="72"/>
    </row>
    <row r="98" spans="1:10" ht="15.75" customHeight="1">
      <c r="A98" s="212"/>
      <c r="B98" s="73"/>
      <c r="C98" s="53"/>
      <c r="D98" s="52"/>
      <c r="E98" s="53"/>
      <c r="F98" s="52"/>
      <c r="G98" s="44"/>
      <c r="H98" s="32"/>
      <c r="I98" s="27"/>
      <c r="J98" s="72"/>
    </row>
    <row r="99" spans="1:10" ht="15" customHeight="1">
      <c r="A99" s="210" t="s">
        <v>38</v>
      </c>
      <c r="B99" s="74"/>
      <c r="C99" s="19">
        <f>AVERAGE(H99:H101)</f>
        <v>1768.6666666666667</v>
      </c>
      <c r="D99" s="20">
        <f>MEDIAN(H99:H101)</f>
        <v>1723</v>
      </c>
      <c r="E99" s="21">
        <f>STDEV(H99:H101)</f>
        <v>450.24030620695549</v>
      </c>
      <c r="F99" s="22">
        <f>E99/C99</f>
        <v>0.25456481692816935</v>
      </c>
      <c r="G99" s="23">
        <f>IF(F99&gt;0.25,MEDIAN(H99:H101),AVERAGE(H99:H101))</f>
        <v>1723</v>
      </c>
      <c r="H99" s="31">
        <v>2240</v>
      </c>
      <c r="I99" s="75" t="s">
        <v>39</v>
      </c>
      <c r="J99" s="70"/>
    </row>
    <row r="100" spans="1:10" ht="15.75" customHeight="1">
      <c r="A100" s="211"/>
      <c r="B100" s="76"/>
      <c r="C100" s="27"/>
      <c r="D100" s="28"/>
      <c r="E100" s="29"/>
      <c r="F100" s="28"/>
      <c r="G100" s="30"/>
      <c r="H100" s="41">
        <v>1723</v>
      </c>
      <c r="I100" s="77" t="s">
        <v>40</v>
      </c>
      <c r="J100" s="78"/>
    </row>
    <row r="101" spans="1:10" ht="15.75" customHeight="1">
      <c r="A101" s="212"/>
      <c r="B101" s="76"/>
      <c r="C101" s="27"/>
      <c r="D101" s="28"/>
      <c r="E101" s="29"/>
      <c r="F101" s="28"/>
      <c r="G101" s="44"/>
      <c r="H101" s="31">
        <v>1343</v>
      </c>
      <c r="I101" s="79" t="s">
        <v>41</v>
      </c>
      <c r="J101" s="80"/>
    </row>
    <row r="102" spans="1:10" ht="15" customHeight="1">
      <c r="A102" s="210" t="s">
        <v>42</v>
      </c>
      <c r="B102" s="18"/>
      <c r="C102" s="19">
        <f>AVERAGE(H102:H103)</f>
        <v>467.83000000000004</v>
      </c>
      <c r="D102" s="20">
        <f>MEDIAN(H102:H103)</f>
        <v>467.83000000000004</v>
      </c>
      <c r="E102" s="21">
        <f>STDEV(H102:H103)</f>
        <v>29.740911216706191</v>
      </c>
      <c r="F102" s="22">
        <f>E102/C102</f>
        <v>6.3572048001851497E-2</v>
      </c>
      <c r="G102" s="23">
        <f>IF(F102&gt;0.25,MEDIAN(H102:H103),AVERAGE(H102:H103))</f>
        <v>467.83000000000004</v>
      </c>
      <c r="H102" s="43">
        <v>446.8</v>
      </c>
      <c r="I102" s="24" t="s">
        <v>43</v>
      </c>
      <c r="J102" s="81" t="s">
        <v>44</v>
      </c>
    </row>
    <row r="103" spans="1:10" ht="15.75" customHeight="1">
      <c r="A103" s="211"/>
      <c r="B103" s="26"/>
      <c r="C103" s="27"/>
      <c r="D103" s="28"/>
      <c r="E103" s="29"/>
      <c r="F103" s="28"/>
      <c r="G103" s="30"/>
      <c r="H103" s="31">
        <v>488.86</v>
      </c>
      <c r="I103" s="24" t="s">
        <v>45</v>
      </c>
      <c r="J103" s="72"/>
    </row>
    <row r="104" spans="1:10" ht="15.75" customHeight="1">
      <c r="A104" s="212"/>
      <c r="B104" s="26"/>
      <c r="C104" s="27"/>
      <c r="D104" s="28"/>
      <c r="E104" s="29"/>
      <c r="F104" s="28"/>
      <c r="G104" s="30"/>
      <c r="H104" s="82">
        <v>477.29</v>
      </c>
      <c r="I104" s="24" t="s">
        <v>46</v>
      </c>
      <c r="J104" s="72"/>
    </row>
    <row r="105" spans="1:10" ht="15" customHeight="1">
      <c r="A105" s="210" t="s">
        <v>47</v>
      </c>
      <c r="B105" s="83" t="s">
        <v>48</v>
      </c>
      <c r="C105" s="19" t="e">
        <f>AVERAGE(H105:H107)</f>
        <v>#DIV/0!</v>
      </c>
      <c r="D105" s="20" t="e">
        <f>MEDIAN(H105:H107)</f>
        <v>#NUM!</v>
      </c>
      <c r="E105" s="21" t="e">
        <f>STDEV(H105:H107)</f>
        <v>#DIV/0!</v>
      </c>
      <c r="F105" s="22" t="e">
        <f>E105/C105</f>
        <v>#DIV/0!</v>
      </c>
      <c r="G105" s="23" t="e">
        <f>IF(F105&gt;0.25,MEDIAN(H105:H107),AVERAGE(H105:H107))</f>
        <v>#DIV/0!</v>
      </c>
      <c r="H105" s="41"/>
      <c r="I105" s="122"/>
      <c r="J105" s="123"/>
    </row>
    <row r="106" spans="1:10" ht="15.75" customHeight="1">
      <c r="A106" s="211"/>
      <c r="B106" s="27"/>
      <c r="C106" s="27"/>
      <c r="D106" s="28"/>
      <c r="E106" s="29"/>
      <c r="F106" s="28"/>
      <c r="G106" s="30"/>
      <c r="H106" s="41"/>
      <c r="I106" s="124"/>
      <c r="J106" s="48"/>
    </row>
    <row r="107" spans="1:10" ht="15.75" customHeight="1">
      <c r="A107" s="212"/>
      <c r="B107" s="51"/>
      <c r="C107" s="51"/>
      <c r="D107" s="52"/>
      <c r="E107" s="53"/>
      <c r="F107" s="52"/>
      <c r="G107" s="44"/>
      <c r="H107" s="41"/>
      <c r="I107" s="125"/>
      <c r="J107" s="84"/>
    </row>
    <row r="108" spans="1:10" ht="15" customHeight="1">
      <c r="A108" s="210" t="s">
        <v>49</v>
      </c>
      <c r="B108" s="27"/>
      <c r="C108" s="19">
        <f>AVERAGE(H108:H110)</f>
        <v>127147</v>
      </c>
      <c r="D108" s="20">
        <f>MEDIAN(H108:H110)</f>
        <v>127147</v>
      </c>
      <c r="E108" s="21" t="e">
        <f>STDEV(H108:H110)</f>
        <v>#DIV/0!</v>
      </c>
      <c r="F108" s="22" t="e">
        <f>E108/C108</f>
        <v>#DIV/0!</v>
      </c>
      <c r="G108" s="43">
        <v>127147</v>
      </c>
      <c r="H108" s="43">
        <v>127147</v>
      </c>
      <c r="I108" s="126" t="s">
        <v>83</v>
      </c>
      <c r="J108" s="48"/>
    </row>
    <row r="109" spans="1:10" ht="15.75" customHeight="1">
      <c r="A109" s="211"/>
      <c r="B109" s="27"/>
      <c r="C109" s="27"/>
      <c r="D109" s="28"/>
      <c r="E109" s="29"/>
      <c r="F109" s="28"/>
      <c r="G109" s="30"/>
      <c r="H109" s="41"/>
      <c r="I109" s="127"/>
      <c r="J109" s="48"/>
    </row>
    <row r="110" spans="1:10" ht="15.75" customHeight="1">
      <c r="A110" s="212"/>
      <c r="B110" s="51"/>
      <c r="C110" s="51"/>
      <c r="D110" s="52"/>
      <c r="E110" s="53"/>
      <c r="F110" s="52"/>
      <c r="G110" s="44"/>
      <c r="H110" s="32"/>
      <c r="I110" s="127"/>
      <c r="J110" s="48"/>
    </row>
    <row r="111" spans="1:10" ht="15.75" customHeight="1">
      <c r="A111" s="207" t="s">
        <v>84</v>
      </c>
      <c r="B111" s="208"/>
      <c r="C111" s="208"/>
      <c r="D111" s="208"/>
      <c r="E111" s="208"/>
      <c r="F111" s="208"/>
      <c r="G111" s="208"/>
      <c r="H111" s="208"/>
      <c r="I111" s="208"/>
      <c r="J111" s="209"/>
    </row>
    <row r="112" spans="1:10" ht="15.75" customHeight="1">
      <c r="A112" s="9" t="s">
        <v>11</v>
      </c>
      <c r="B112" s="10"/>
      <c r="C112" s="11">
        <f>AVERAGE(H112)</f>
        <v>109.29</v>
      </c>
      <c r="D112" s="11">
        <f>MEDIAN(H112)</f>
        <v>109.29</v>
      </c>
      <c r="E112" s="12">
        <v>0</v>
      </c>
      <c r="F112" s="13">
        <f>E112/C112</f>
        <v>0</v>
      </c>
      <c r="G112" s="11">
        <f>IF(F112&gt;0.25,MEDIAN(H112),AVERAGE(H112))</f>
        <v>109.29</v>
      </c>
      <c r="H112" s="11">
        <v>109.29</v>
      </c>
      <c r="I112" s="14" t="s">
        <v>12</v>
      </c>
      <c r="J112" s="15"/>
    </row>
    <row r="113" spans="1:10" ht="15.75" customHeight="1">
      <c r="A113" s="16" t="s">
        <v>13</v>
      </c>
      <c r="B113" s="10"/>
      <c r="C113" s="12"/>
      <c r="D113" s="12"/>
      <c r="E113" s="12"/>
      <c r="F113" s="13"/>
      <c r="G113" s="12"/>
      <c r="H113" s="11"/>
      <c r="I113" s="12"/>
      <c r="J113" s="15" t="s">
        <v>14</v>
      </c>
    </row>
    <row r="114" spans="1:10" ht="15.75" customHeight="1">
      <c r="A114" s="17" t="s">
        <v>15</v>
      </c>
      <c r="B114" s="10"/>
      <c r="C114" s="11">
        <f>AVERAGE(H114)</f>
        <v>163.92</v>
      </c>
      <c r="D114" s="11">
        <f>MEDIAN(H114)</f>
        <v>163.92</v>
      </c>
      <c r="E114" s="12">
        <v>0</v>
      </c>
      <c r="F114" s="13">
        <f t="shared" ref="F114:F115" si="6">E114/C114</f>
        <v>0</v>
      </c>
      <c r="G114" s="11">
        <f>IF(F114&gt;0.25,MEDIAN(H114),AVERAGE(H114))</f>
        <v>163.92</v>
      </c>
      <c r="H114" s="11">
        <v>163.92</v>
      </c>
      <c r="I114" s="14" t="s">
        <v>12</v>
      </c>
      <c r="J114" s="15"/>
    </row>
    <row r="115" spans="1:10" ht="15" customHeight="1">
      <c r="A115" s="210" t="s">
        <v>16</v>
      </c>
      <c r="B115" s="67" t="s">
        <v>85</v>
      </c>
      <c r="C115" s="19">
        <f>AVERAGE(H115:H117)</f>
        <v>673.08500000000004</v>
      </c>
      <c r="D115" s="20">
        <f>MEDIAN(H115:H117)</f>
        <v>673.08500000000004</v>
      </c>
      <c r="E115" s="21">
        <f>STDEV(H115:H117)</f>
        <v>386.20051068065646</v>
      </c>
      <c r="F115" s="22">
        <f t="shared" si="6"/>
        <v>0.57377673054763734</v>
      </c>
      <c r="G115" s="23">
        <f>IF(F115&gt;0.25,MEDIAN(H115:H117),AVERAGE(H115:H117))</f>
        <v>673.08500000000004</v>
      </c>
      <c r="H115" s="19">
        <v>400</v>
      </c>
      <c r="I115" s="49" t="s">
        <v>86</v>
      </c>
      <c r="J115" s="92" t="s">
        <v>87</v>
      </c>
    </row>
    <row r="116" spans="1:10" ht="15.75" customHeight="1">
      <c r="A116" s="211"/>
      <c r="B116" s="26"/>
      <c r="C116" s="27"/>
      <c r="D116" s="28"/>
      <c r="E116" s="29"/>
      <c r="F116" s="28"/>
      <c r="G116" s="30"/>
      <c r="H116" s="31">
        <v>946.17</v>
      </c>
      <c r="I116" s="49" t="s">
        <v>19</v>
      </c>
      <c r="J116" s="81" t="s">
        <v>44</v>
      </c>
    </row>
    <row r="117" spans="1:10" ht="15.75" customHeight="1">
      <c r="A117" s="212"/>
      <c r="B117" s="26"/>
      <c r="C117" s="27"/>
      <c r="D117" s="28"/>
      <c r="E117" s="29"/>
      <c r="F117" s="28"/>
      <c r="G117" s="30"/>
      <c r="H117" s="32"/>
      <c r="I117" s="27"/>
      <c r="J117" s="92"/>
    </row>
    <row r="118" spans="1:10" ht="15.75" customHeight="1">
      <c r="A118" s="34" t="s">
        <v>20</v>
      </c>
      <c r="B118" s="35"/>
      <c r="C118" s="11">
        <f>AVERAGE(H118)</f>
        <v>6.25</v>
      </c>
      <c r="D118" s="36">
        <f>MEDIAN(H118)</f>
        <v>6.25</v>
      </c>
      <c r="E118" s="12">
        <v>0</v>
      </c>
      <c r="F118" s="37">
        <f t="shared" ref="F118:F119" si="7">E118/C118</f>
        <v>0</v>
      </c>
      <c r="G118" s="38">
        <f>IF(F118&gt;0.25,MEDIAN(H118),AVERAGE(H118))</f>
        <v>6.25</v>
      </c>
      <c r="H118" s="11">
        <v>6.25</v>
      </c>
      <c r="I118" s="39" t="s">
        <v>21</v>
      </c>
      <c r="J118" s="40"/>
    </row>
    <row r="119" spans="1:10" ht="15" hidden="1" customHeight="1">
      <c r="A119" s="213" t="s">
        <v>57</v>
      </c>
      <c r="B119" s="27"/>
      <c r="C119" s="19" t="e">
        <f>AVERAGE(H119:H121)</f>
        <v>#DIV/0!</v>
      </c>
      <c r="D119" s="20" t="e">
        <f>MEDIAN(H119:H121)</f>
        <v>#NUM!</v>
      </c>
      <c r="E119" s="21" t="e">
        <f>STDEV(H119:H121)</f>
        <v>#DIV/0!</v>
      </c>
      <c r="F119" s="22" t="e">
        <f t="shared" si="7"/>
        <v>#DIV/0!</v>
      </c>
      <c r="G119" s="68" t="e">
        <f>IF(F119&gt;0.25,MEDIAN(H119:H121),AVERAGE(H119:H121))</f>
        <v>#DIV/0!</v>
      </c>
      <c r="H119" s="19"/>
      <c r="I119" s="27"/>
      <c r="J119" s="48"/>
    </row>
    <row r="120" spans="1:10" ht="15.75" hidden="1" customHeight="1">
      <c r="A120" s="211"/>
      <c r="B120" s="27"/>
      <c r="C120" s="27"/>
      <c r="D120" s="28"/>
      <c r="E120" s="29"/>
      <c r="F120" s="28"/>
      <c r="G120" s="30"/>
      <c r="H120" s="41"/>
      <c r="I120" s="27"/>
      <c r="J120" s="48"/>
    </row>
    <row r="121" spans="1:10" ht="15.75" hidden="1" customHeight="1">
      <c r="A121" s="212"/>
      <c r="B121" s="51"/>
      <c r="C121" s="51"/>
      <c r="D121" s="52"/>
      <c r="E121" s="53"/>
      <c r="F121" s="52"/>
      <c r="G121" s="44"/>
      <c r="H121" s="32"/>
      <c r="I121" s="51"/>
      <c r="J121" s="48"/>
    </row>
    <row r="122" spans="1:10" ht="15" customHeight="1">
      <c r="A122" s="213" t="s">
        <v>22</v>
      </c>
      <c r="B122" s="26"/>
      <c r="C122" s="19">
        <f>AVERAGE(H122:H124)</f>
        <v>23.339333333333332</v>
      </c>
      <c r="D122" s="20">
        <f>MEDIAN(H122:H124)</f>
        <v>23.818000000000001</v>
      </c>
      <c r="E122" s="21">
        <f>STDEV(H122:H124)</f>
        <v>3.1771593182170323</v>
      </c>
      <c r="F122" s="22">
        <f>E122/C122</f>
        <v>0.13612896618942411</v>
      </c>
      <c r="G122" s="23">
        <f>IF(F122&gt;0.25,MEDIAN(H122:H124),AVERAGE(H122:H124))</f>
        <v>23.339333333333332</v>
      </c>
      <c r="H122" s="41">
        <f>476.36/20</f>
        <v>23.818000000000001</v>
      </c>
      <c r="I122" s="42" t="s">
        <v>23</v>
      </c>
      <c r="J122" s="43" t="s">
        <v>24</v>
      </c>
    </row>
    <row r="123" spans="1:10" ht="15.75" customHeight="1">
      <c r="A123" s="211"/>
      <c r="B123" s="26"/>
      <c r="C123" s="27"/>
      <c r="D123" s="28"/>
      <c r="E123" s="29"/>
      <c r="F123" s="28"/>
      <c r="G123" s="30"/>
      <c r="H123" s="41">
        <f>399/20</f>
        <v>19.95</v>
      </c>
      <c r="I123" s="42" t="s">
        <v>25</v>
      </c>
      <c r="J123" s="41"/>
    </row>
    <row r="124" spans="1:10" ht="15.75" customHeight="1">
      <c r="A124" s="212"/>
      <c r="B124" s="26"/>
      <c r="C124" s="27"/>
      <c r="D124" s="28"/>
      <c r="E124" s="29"/>
      <c r="F124" s="28"/>
      <c r="G124" s="44"/>
      <c r="H124" s="31">
        <v>26.25</v>
      </c>
      <c r="I124" s="45" t="s">
        <v>26</v>
      </c>
      <c r="J124" s="32"/>
    </row>
    <row r="125" spans="1:10" ht="15" customHeight="1">
      <c r="A125" s="213" t="s">
        <v>78</v>
      </c>
      <c r="B125" s="46"/>
      <c r="C125" s="19">
        <f>AVERAGE(H125:H127)</f>
        <v>13.942333333333332</v>
      </c>
      <c r="D125" s="20">
        <f>MEDIAN(H125:H127)</f>
        <v>14.3375</v>
      </c>
      <c r="E125" s="21">
        <f>STDEV(H125:H127)</f>
        <v>0.68661494546312762</v>
      </c>
      <c r="F125" s="22">
        <f>E125/C125</f>
        <v>4.9246774485126425E-2</v>
      </c>
      <c r="G125" s="23">
        <f>IF(F125&gt;0.25,MEDIAN(H125:H127),AVERAGE(H125:H127))</f>
        <v>13.942333333333332</v>
      </c>
      <c r="H125" s="19">
        <f>286.8/20</f>
        <v>14.34</v>
      </c>
      <c r="I125" s="47" t="s">
        <v>28</v>
      </c>
      <c r="J125" s="43" t="s">
        <v>24</v>
      </c>
    </row>
    <row r="126" spans="1:10" ht="15.75" customHeight="1">
      <c r="A126" s="211"/>
      <c r="B126" s="48"/>
      <c r="C126" s="27"/>
      <c r="D126" s="28"/>
      <c r="E126" s="29"/>
      <c r="F126" s="28"/>
      <c r="G126" s="30"/>
      <c r="H126" s="41">
        <f>262.99/20</f>
        <v>13.1495</v>
      </c>
      <c r="I126" s="49" t="s">
        <v>29</v>
      </c>
      <c r="J126" s="41"/>
    </row>
    <row r="127" spans="1:10" ht="15.75" customHeight="1">
      <c r="A127" s="212"/>
      <c r="B127" s="50"/>
      <c r="C127" s="51"/>
      <c r="D127" s="52"/>
      <c r="E127" s="53"/>
      <c r="F127" s="52"/>
      <c r="G127" s="44"/>
      <c r="H127" s="32">
        <f>286.75/20</f>
        <v>14.3375</v>
      </c>
      <c r="I127" s="54" t="s">
        <v>30</v>
      </c>
      <c r="J127" s="32"/>
    </row>
    <row r="128" spans="1:10" ht="15" customHeight="1">
      <c r="A128" s="213" t="s">
        <v>79</v>
      </c>
      <c r="B128" s="55"/>
      <c r="C128" s="19">
        <f>AVERAGE(H128:H130)</f>
        <v>18.113833333333336</v>
      </c>
      <c r="D128" s="20">
        <f>MEDIAN(H128:H130)</f>
        <v>17.761500000000002</v>
      </c>
      <c r="E128" s="21">
        <f>STDEV(H128:H130)</f>
        <v>1.3304619811679463</v>
      </c>
      <c r="F128" s="22">
        <f>E128/C128</f>
        <v>7.3450050946400794E-2</v>
      </c>
      <c r="G128" s="23">
        <f>IF(F128&gt;0.25,MEDIAN(H128:H130),AVERAGE(H128:H130))</f>
        <v>18.113833333333336</v>
      </c>
      <c r="H128" s="41">
        <f>355.23/20</f>
        <v>17.761500000000002</v>
      </c>
      <c r="I128" s="56" t="s">
        <v>32</v>
      </c>
      <c r="J128" s="43" t="s">
        <v>24</v>
      </c>
    </row>
    <row r="129" spans="1:10" ht="15.75" customHeight="1">
      <c r="A129" s="211"/>
      <c r="B129" s="55"/>
      <c r="C129" s="57"/>
      <c r="D129" s="58"/>
      <c r="E129" s="59"/>
      <c r="F129" s="58"/>
      <c r="G129" s="60"/>
      <c r="H129" s="41">
        <f>339.9/20</f>
        <v>16.994999999999997</v>
      </c>
      <c r="I129" s="56" t="s">
        <v>33</v>
      </c>
      <c r="J129" s="41"/>
    </row>
    <row r="130" spans="1:10" ht="15.75" customHeight="1">
      <c r="A130" s="212"/>
      <c r="B130" s="61"/>
      <c r="C130" s="62"/>
      <c r="D130" s="63"/>
      <c r="E130" s="64"/>
      <c r="F130" s="63"/>
      <c r="G130" s="65"/>
      <c r="H130" s="41">
        <f>391.7/20</f>
        <v>19.585000000000001</v>
      </c>
      <c r="I130" s="66" t="s">
        <v>34</v>
      </c>
      <c r="J130" s="41"/>
    </row>
    <row r="131" spans="1:10" ht="15" customHeight="1">
      <c r="A131" s="214" t="s">
        <v>35</v>
      </c>
      <c r="B131" s="67" t="s">
        <v>36</v>
      </c>
      <c r="C131" s="19" t="e">
        <f>AVERAGE(H131:H133)</f>
        <v>#DIV/0!</v>
      </c>
      <c r="D131" s="20" t="e">
        <f>MEDIAN(H131:H133)</f>
        <v>#NUM!</v>
      </c>
      <c r="E131" s="21" t="e">
        <f>STDEV(H131:H133)</f>
        <v>#DIV/0!</v>
      </c>
      <c r="F131" s="22" t="e">
        <f>E131/C131</f>
        <v>#DIV/0!</v>
      </c>
      <c r="G131" s="68" t="e">
        <f>IF(F131&gt;0.25,MEDIAN(H131:H133),AVERAGE(H131:H133))</f>
        <v>#DIV/0!</v>
      </c>
      <c r="H131" s="19"/>
      <c r="I131" s="69"/>
      <c r="J131" s="70"/>
    </row>
    <row r="132" spans="1:10" ht="15.75" customHeight="1">
      <c r="A132" s="211"/>
      <c r="B132" s="71" t="s">
        <v>37</v>
      </c>
      <c r="C132" s="29"/>
      <c r="D132" s="28"/>
      <c r="E132" s="29"/>
      <c r="F132" s="28"/>
      <c r="G132" s="30"/>
      <c r="H132" s="41"/>
      <c r="I132" s="27"/>
      <c r="J132" s="72"/>
    </row>
    <row r="133" spans="1:10" ht="15.75" customHeight="1">
      <c r="A133" s="212"/>
      <c r="B133" s="73"/>
      <c r="C133" s="53"/>
      <c r="D133" s="52"/>
      <c r="E133" s="53"/>
      <c r="F133" s="52"/>
      <c r="G133" s="44"/>
      <c r="H133" s="32"/>
      <c r="I133" s="27"/>
      <c r="J133" s="72"/>
    </row>
    <row r="134" spans="1:10" ht="15" customHeight="1">
      <c r="A134" s="210" t="s">
        <v>38</v>
      </c>
      <c r="B134" s="74"/>
      <c r="C134" s="19">
        <f>AVERAGE(H134:H136)</f>
        <v>1768.6666666666667</v>
      </c>
      <c r="D134" s="20">
        <f>MEDIAN(H134:H136)</f>
        <v>1723</v>
      </c>
      <c r="E134" s="21">
        <f>STDEV(H134:H136)</f>
        <v>450.24030620695549</v>
      </c>
      <c r="F134" s="22">
        <f>E134/C134</f>
        <v>0.25456481692816935</v>
      </c>
      <c r="G134" s="23">
        <f>IF(F134&gt;0.25,MEDIAN(H134:H136),AVERAGE(H134:H136))</f>
        <v>1723</v>
      </c>
      <c r="H134" s="31">
        <v>2240</v>
      </c>
      <c r="I134" s="75" t="s">
        <v>39</v>
      </c>
      <c r="J134" s="70"/>
    </row>
    <row r="135" spans="1:10" ht="15.75" customHeight="1">
      <c r="A135" s="211"/>
      <c r="B135" s="76"/>
      <c r="C135" s="27"/>
      <c r="D135" s="28"/>
      <c r="E135" s="29"/>
      <c r="F135" s="28"/>
      <c r="G135" s="30"/>
      <c r="H135" s="41">
        <v>1723</v>
      </c>
      <c r="I135" s="77" t="s">
        <v>40</v>
      </c>
      <c r="J135" s="78"/>
    </row>
    <row r="136" spans="1:10" ht="15.75" customHeight="1">
      <c r="A136" s="212"/>
      <c r="B136" s="76"/>
      <c r="C136" s="27"/>
      <c r="D136" s="28"/>
      <c r="E136" s="29"/>
      <c r="F136" s="28"/>
      <c r="G136" s="44"/>
      <c r="H136" s="31">
        <v>1343</v>
      </c>
      <c r="I136" s="79" t="s">
        <v>41</v>
      </c>
      <c r="J136" s="80"/>
    </row>
    <row r="137" spans="1:10" ht="15" customHeight="1">
      <c r="A137" s="210" t="s">
        <v>42</v>
      </c>
      <c r="B137" s="18"/>
      <c r="C137" s="19">
        <f>AVERAGE(H137:H138)</f>
        <v>467.83000000000004</v>
      </c>
      <c r="D137" s="20">
        <f>MEDIAN(H137:H138)</f>
        <v>467.83000000000004</v>
      </c>
      <c r="E137" s="21">
        <f>STDEV(H137:H138)</f>
        <v>29.740911216706191</v>
      </c>
      <c r="F137" s="22">
        <f>E137/C137</f>
        <v>6.3572048001851497E-2</v>
      </c>
      <c r="G137" s="23">
        <f>IF(F137&gt;0.25,MEDIAN(H137:H138),AVERAGE(H137:H138))</f>
        <v>467.83000000000004</v>
      </c>
      <c r="H137" s="43">
        <v>446.8</v>
      </c>
      <c r="I137" s="24" t="s">
        <v>43</v>
      </c>
      <c r="J137" s="81" t="s">
        <v>44</v>
      </c>
    </row>
    <row r="138" spans="1:10" ht="15.75" customHeight="1">
      <c r="A138" s="211"/>
      <c r="B138" s="26"/>
      <c r="C138" s="27"/>
      <c r="D138" s="28"/>
      <c r="E138" s="29"/>
      <c r="F138" s="28"/>
      <c r="G138" s="30"/>
      <c r="H138" s="31">
        <v>488.86</v>
      </c>
      <c r="I138" s="24" t="s">
        <v>45</v>
      </c>
      <c r="J138" s="72"/>
    </row>
    <row r="139" spans="1:10" ht="15.75" customHeight="1">
      <c r="A139" s="212"/>
      <c r="B139" s="26"/>
      <c r="C139" s="27"/>
      <c r="D139" s="28"/>
      <c r="E139" s="29"/>
      <c r="F139" s="28"/>
      <c r="G139" s="30"/>
      <c r="H139" s="82">
        <v>477.29</v>
      </c>
      <c r="I139" s="24" t="s">
        <v>46</v>
      </c>
      <c r="J139" s="72"/>
    </row>
    <row r="140" spans="1:10" ht="15" customHeight="1">
      <c r="A140" s="210" t="s">
        <v>47</v>
      </c>
      <c r="B140" s="83" t="s">
        <v>48</v>
      </c>
      <c r="C140" s="19" t="e">
        <f>AVERAGE(H140:H142)</f>
        <v>#DIV/0!</v>
      </c>
      <c r="D140" s="20" t="e">
        <f>MEDIAN(H140:H142)</f>
        <v>#NUM!</v>
      </c>
      <c r="E140" s="21" t="e">
        <f>STDEV(H140:H142)</f>
        <v>#DIV/0!</v>
      </c>
      <c r="F140" s="22" t="e">
        <f>E140/C140</f>
        <v>#DIV/0!</v>
      </c>
      <c r="G140" s="68" t="e">
        <f>IF(F140&gt;0.25,MEDIAN(H140:H142),AVERAGE(H140:H142))</f>
        <v>#DIV/0!</v>
      </c>
      <c r="H140" s="41"/>
      <c r="I140" s="69"/>
      <c r="J140" s="46"/>
    </row>
    <row r="141" spans="1:10" ht="15.75" customHeight="1">
      <c r="A141" s="211"/>
      <c r="B141" s="27"/>
      <c r="C141" s="27"/>
      <c r="D141" s="28"/>
      <c r="E141" s="29"/>
      <c r="F141" s="28"/>
      <c r="G141" s="30"/>
      <c r="H141" s="41"/>
      <c r="I141" s="27"/>
      <c r="J141" s="48"/>
    </row>
    <row r="142" spans="1:10" ht="15.75" customHeight="1">
      <c r="A142" s="212"/>
      <c r="B142" s="51"/>
      <c r="C142" s="51"/>
      <c r="D142" s="52"/>
      <c r="E142" s="53"/>
      <c r="F142" s="52"/>
      <c r="G142" s="44"/>
      <c r="H142" s="41"/>
      <c r="I142" s="51"/>
      <c r="J142" s="84"/>
    </row>
    <row r="143" spans="1:10" ht="15" customHeight="1">
      <c r="A143" s="210" t="s">
        <v>49</v>
      </c>
      <c r="B143" s="83" t="s">
        <v>48</v>
      </c>
      <c r="C143" s="19" t="e">
        <f>AVERAGE(H143:H145)</f>
        <v>#DIV/0!</v>
      </c>
      <c r="D143" s="20" t="e">
        <f>MEDIAN(H143:H145)</f>
        <v>#NUM!</v>
      </c>
      <c r="E143" s="21" t="e">
        <f>STDEV(H143:H145)</f>
        <v>#DIV/0!</v>
      </c>
      <c r="F143" s="22" t="e">
        <f>E143/C143</f>
        <v>#DIV/0!</v>
      </c>
      <c r="G143" s="68" t="e">
        <f>IF(F143&gt;0.25,MEDIAN(H143:H145),AVERAGE(H143:H145))</f>
        <v>#DIV/0!</v>
      </c>
      <c r="H143" s="19"/>
      <c r="I143" s="215" t="s">
        <v>88</v>
      </c>
      <c r="J143" s="48"/>
    </row>
    <row r="144" spans="1:10" ht="15.75" customHeight="1">
      <c r="A144" s="211"/>
      <c r="B144" s="27"/>
      <c r="C144" s="27"/>
      <c r="D144" s="28"/>
      <c r="E144" s="29"/>
      <c r="F144" s="28"/>
      <c r="G144" s="30"/>
      <c r="H144" s="41"/>
      <c r="I144" s="216"/>
      <c r="J144" s="48"/>
    </row>
    <row r="145" spans="1:10" ht="15.75" customHeight="1">
      <c r="A145" s="212"/>
      <c r="B145" s="51"/>
      <c r="C145" s="51"/>
      <c r="D145" s="52"/>
      <c r="E145" s="53"/>
      <c r="F145" s="52"/>
      <c r="G145" s="44"/>
      <c r="H145" s="32"/>
      <c r="I145" s="217"/>
      <c r="J145" s="48"/>
    </row>
    <row r="146" spans="1:10" ht="15.75" customHeight="1">
      <c r="A146" s="207" t="s">
        <v>89</v>
      </c>
      <c r="B146" s="208"/>
      <c r="C146" s="208"/>
      <c r="D146" s="208"/>
      <c r="E146" s="208"/>
      <c r="F146" s="208"/>
      <c r="G146" s="208"/>
      <c r="H146" s="208"/>
      <c r="I146" s="208"/>
      <c r="J146" s="209"/>
    </row>
    <row r="147" spans="1:10" ht="15.75" customHeight="1">
      <c r="A147" s="9" t="s">
        <v>11</v>
      </c>
      <c r="B147" s="10"/>
      <c r="C147" s="11">
        <f>AVERAGE(H147)</f>
        <v>109.29</v>
      </c>
      <c r="D147" s="11">
        <f>MEDIAN(H147)</f>
        <v>109.29</v>
      </c>
      <c r="E147" s="12" t="e">
        <f>STDEV(H147)</f>
        <v>#DIV/0!</v>
      </c>
      <c r="F147" s="13" t="e">
        <f>E147/C147</f>
        <v>#DIV/0!</v>
      </c>
      <c r="G147" s="12" t="e">
        <f>IF(F147&gt;0.25,MEDIAN(H147),AVERAGE(H147))</f>
        <v>#DIV/0!</v>
      </c>
      <c r="H147" s="11">
        <v>109.29</v>
      </c>
      <c r="I147" s="14" t="s">
        <v>12</v>
      </c>
      <c r="J147" s="15"/>
    </row>
    <row r="148" spans="1:10" ht="15.75" customHeight="1">
      <c r="A148" s="16" t="s">
        <v>13</v>
      </c>
      <c r="B148" s="10"/>
      <c r="C148" s="12"/>
      <c r="D148" s="12"/>
      <c r="E148" s="12"/>
      <c r="F148" s="13"/>
      <c r="G148" s="12"/>
      <c r="H148" s="11"/>
      <c r="I148" s="12"/>
      <c r="J148" s="15" t="s">
        <v>14</v>
      </c>
    </row>
    <row r="149" spans="1:10" ht="15.75" customHeight="1">
      <c r="A149" s="17" t="s">
        <v>15</v>
      </c>
      <c r="B149" s="10"/>
      <c r="C149" s="11">
        <f>AVERAGE(H149)</f>
        <v>163.92</v>
      </c>
      <c r="D149" s="11">
        <f>MEDIAN(H149)</f>
        <v>163.92</v>
      </c>
      <c r="E149" s="12" t="e">
        <f>STDEV(H149)</f>
        <v>#DIV/0!</v>
      </c>
      <c r="F149" s="13" t="e">
        <f t="shared" ref="F149:F150" si="8">E149/C149</f>
        <v>#DIV/0!</v>
      </c>
      <c r="G149" s="12" t="e">
        <f>IF(F149&gt;0.25,MEDIAN(H149),AVERAGE(H149))</f>
        <v>#DIV/0!</v>
      </c>
      <c r="H149" s="11">
        <v>163.92</v>
      </c>
      <c r="I149" s="14" t="s">
        <v>12</v>
      </c>
      <c r="J149" s="15"/>
    </row>
    <row r="150" spans="1:10" ht="15" customHeight="1">
      <c r="A150" s="210" t="s">
        <v>16</v>
      </c>
      <c r="B150" s="128" t="s">
        <v>90</v>
      </c>
      <c r="C150" s="19">
        <f>AVERAGE(H150:H152)</f>
        <v>450</v>
      </c>
      <c r="D150" s="20">
        <f>MEDIAN(H150:H152)</f>
        <v>450</v>
      </c>
      <c r="E150" s="21">
        <f>STDEV(H150:H152)</f>
        <v>70.710678118654755</v>
      </c>
      <c r="F150" s="22">
        <f t="shared" si="8"/>
        <v>0.15713484026367724</v>
      </c>
      <c r="G150" s="23">
        <f>IF(F150&gt;0.25,MEDIAN(H150:H152),AVERAGE(H150:H152))</f>
        <v>450</v>
      </c>
      <c r="H150" s="19">
        <v>500</v>
      </c>
      <c r="I150" s="129" t="s">
        <v>91</v>
      </c>
      <c r="J150" s="92"/>
    </row>
    <row r="151" spans="1:10" ht="15.75" customHeight="1">
      <c r="A151" s="211"/>
      <c r="B151" s="26"/>
      <c r="C151" s="27"/>
      <c r="D151" s="28"/>
      <c r="E151" s="29"/>
      <c r="F151" s="28"/>
      <c r="G151" s="30"/>
      <c r="H151" s="19">
        <v>400</v>
      </c>
      <c r="I151" s="49" t="s">
        <v>86</v>
      </c>
      <c r="J151" s="92"/>
    </row>
    <row r="152" spans="1:10" ht="15.75" customHeight="1">
      <c r="A152" s="212"/>
      <c r="B152" s="26"/>
      <c r="C152" s="27"/>
      <c r="D152" s="28"/>
      <c r="E152" s="29"/>
      <c r="F152" s="28"/>
      <c r="G152" s="30"/>
      <c r="H152" s="32"/>
      <c r="I152" s="130"/>
      <c r="J152" s="92"/>
    </row>
    <row r="153" spans="1:10" ht="15.75" customHeight="1">
      <c r="A153" s="34" t="s">
        <v>20</v>
      </c>
      <c r="B153" s="35"/>
      <c r="C153" s="11">
        <f>AVERAGE(H153)</f>
        <v>6.25</v>
      </c>
      <c r="D153" s="36">
        <f>MEDIAN(H153)</f>
        <v>6.25</v>
      </c>
      <c r="E153" s="12">
        <v>0</v>
      </c>
      <c r="F153" s="37">
        <f t="shared" ref="F153:F154" si="9">E153/C153</f>
        <v>0</v>
      </c>
      <c r="G153" s="38">
        <f>IF(F153&gt;0.25,MEDIAN(H153),AVERAGE(H153))</f>
        <v>6.25</v>
      </c>
      <c r="H153" s="11">
        <v>6.25</v>
      </c>
      <c r="I153" s="39" t="s">
        <v>21</v>
      </c>
      <c r="J153" s="40"/>
    </row>
    <row r="154" spans="1:10" ht="15" hidden="1" customHeight="1">
      <c r="A154" s="213" t="s">
        <v>57</v>
      </c>
      <c r="B154" s="27"/>
      <c r="C154" s="19" t="e">
        <f>AVERAGE(H154:H156)</f>
        <v>#DIV/0!</v>
      </c>
      <c r="D154" s="20" t="e">
        <f>MEDIAN(H154:H156)</f>
        <v>#NUM!</v>
      </c>
      <c r="E154" s="21" t="e">
        <f>STDEV(H154:H156)</f>
        <v>#DIV/0!</v>
      </c>
      <c r="F154" s="22" t="e">
        <f t="shared" si="9"/>
        <v>#DIV/0!</v>
      </c>
      <c r="G154" s="68" t="e">
        <f>IF(F154&gt;0.25,MEDIAN(H154:H156),AVERAGE(H154:H156))</f>
        <v>#DIV/0!</v>
      </c>
      <c r="H154" s="19"/>
      <c r="I154" s="27"/>
      <c r="J154" s="48"/>
    </row>
    <row r="155" spans="1:10" ht="15.75" hidden="1" customHeight="1">
      <c r="A155" s="211"/>
      <c r="B155" s="27"/>
      <c r="C155" s="27"/>
      <c r="D155" s="28"/>
      <c r="E155" s="29"/>
      <c r="F155" s="28"/>
      <c r="G155" s="30"/>
      <c r="H155" s="41"/>
      <c r="I155" s="27"/>
      <c r="J155" s="48"/>
    </row>
    <row r="156" spans="1:10" ht="15.75" hidden="1" customHeight="1">
      <c r="A156" s="212"/>
      <c r="B156" s="51"/>
      <c r="C156" s="51"/>
      <c r="D156" s="52"/>
      <c r="E156" s="53"/>
      <c r="F156" s="52"/>
      <c r="G156" s="44"/>
      <c r="H156" s="32"/>
      <c r="I156" s="51"/>
      <c r="J156" s="48"/>
    </row>
    <row r="157" spans="1:10" ht="15" customHeight="1">
      <c r="A157" s="213" t="s">
        <v>22</v>
      </c>
      <c r="B157" s="26"/>
      <c r="C157" s="19">
        <f>AVERAGE(H157:H159)</f>
        <v>22.344999999999999</v>
      </c>
      <c r="D157" s="20">
        <f>MEDIAN(H157:H159)</f>
        <v>22.88</v>
      </c>
      <c r="E157" s="21">
        <f>STDEV(H157:H159)</f>
        <v>3.1616332804422371</v>
      </c>
      <c r="F157" s="22">
        <f>E157/C157</f>
        <v>0.14149175566982489</v>
      </c>
      <c r="G157" s="23">
        <f>IF(F157&gt;0.25,MEDIAN(H157:H159),AVERAGE(H157:H159))</f>
        <v>22.344999999999999</v>
      </c>
      <c r="H157" s="41">
        <v>22.88</v>
      </c>
      <c r="I157" s="42" t="s">
        <v>23</v>
      </c>
      <c r="J157" s="118"/>
    </row>
    <row r="158" spans="1:10" ht="15.75" customHeight="1">
      <c r="A158" s="211"/>
      <c r="B158" s="26"/>
      <c r="C158" s="27"/>
      <c r="D158" s="28"/>
      <c r="E158" s="29"/>
      <c r="F158" s="28"/>
      <c r="G158" s="30"/>
      <c r="H158" s="41">
        <v>18.95</v>
      </c>
      <c r="I158" s="42" t="s">
        <v>25</v>
      </c>
      <c r="J158" s="119"/>
    </row>
    <row r="159" spans="1:10" ht="15.75" customHeight="1">
      <c r="A159" s="212"/>
      <c r="B159" s="26"/>
      <c r="C159" s="27"/>
      <c r="D159" s="28"/>
      <c r="E159" s="29"/>
      <c r="F159" s="28"/>
      <c r="G159" s="44"/>
      <c r="H159" s="41">
        <v>25.204999999999998</v>
      </c>
      <c r="I159" s="42" t="s">
        <v>77</v>
      </c>
      <c r="J159" s="120"/>
    </row>
    <row r="160" spans="1:10" ht="15" customHeight="1">
      <c r="A160" s="213" t="s">
        <v>78</v>
      </c>
      <c r="B160" s="46"/>
      <c r="C160" s="19">
        <f>AVERAGE(H160:H162)</f>
        <v>15.218333333333334</v>
      </c>
      <c r="D160" s="20">
        <f>MEDIAN(H160:H162)</f>
        <v>15.11</v>
      </c>
      <c r="E160" s="21">
        <f>STDEV(H160:H162)</f>
        <v>2.3243941863060171</v>
      </c>
      <c r="F160" s="22">
        <f>E160/C160</f>
        <v>0.1527364485580561</v>
      </c>
      <c r="G160" s="23">
        <f>IF(F160&gt;0.25,MEDIAN(H160:H162),AVERAGE(H160:H162))</f>
        <v>15.218333333333334</v>
      </c>
      <c r="H160" s="19">
        <v>12.95</v>
      </c>
      <c r="I160" s="47" t="s">
        <v>28</v>
      </c>
      <c r="J160" s="48"/>
    </row>
    <row r="161" spans="1:10" ht="15.75" customHeight="1">
      <c r="A161" s="211"/>
      <c r="B161" s="48"/>
      <c r="C161" s="27"/>
      <c r="D161" s="28"/>
      <c r="E161" s="29"/>
      <c r="F161" s="28"/>
      <c r="G161" s="30"/>
      <c r="H161" s="41">
        <v>17.594999999999999</v>
      </c>
      <c r="I161" s="49" t="s">
        <v>29</v>
      </c>
      <c r="J161" s="48"/>
    </row>
    <row r="162" spans="1:10" ht="15.75" customHeight="1">
      <c r="A162" s="212"/>
      <c r="B162" s="50"/>
      <c r="C162" s="51"/>
      <c r="D162" s="52"/>
      <c r="E162" s="53"/>
      <c r="F162" s="52"/>
      <c r="G162" s="44"/>
      <c r="H162" s="32">
        <v>15.11</v>
      </c>
      <c r="I162" s="54" t="s">
        <v>30</v>
      </c>
      <c r="J162" s="50"/>
    </row>
    <row r="163" spans="1:10" ht="15" customHeight="1">
      <c r="A163" s="213" t="s">
        <v>79</v>
      </c>
      <c r="B163" s="55"/>
      <c r="C163" s="19">
        <f>AVERAGE(H163:H165)</f>
        <v>18.536666666666665</v>
      </c>
      <c r="D163" s="20">
        <f>MEDIAN(H163:H165)</f>
        <v>19.11</v>
      </c>
      <c r="E163" s="21">
        <f>STDEV(H163:H165)</f>
        <v>1.3543017881304509</v>
      </c>
      <c r="F163" s="22">
        <f>E163/C163</f>
        <v>7.3060697075909967E-2</v>
      </c>
      <c r="G163" s="23">
        <f>IF(F163&gt;0.25,MEDIAN(H163:H165),AVERAGE(H163:H165))</f>
        <v>18.536666666666665</v>
      </c>
      <c r="H163" s="41">
        <v>19.510000000000002</v>
      </c>
      <c r="I163" s="56" t="s">
        <v>32</v>
      </c>
      <c r="J163" s="131"/>
    </row>
    <row r="164" spans="1:10" ht="15.75" customHeight="1">
      <c r="A164" s="211"/>
      <c r="B164" s="55"/>
      <c r="C164" s="57"/>
      <c r="D164" s="58"/>
      <c r="E164" s="59"/>
      <c r="F164" s="58"/>
      <c r="G164" s="60"/>
      <c r="H164" s="41">
        <v>16.989999999999998</v>
      </c>
      <c r="I164" s="56" t="s">
        <v>33</v>
      </c>
      <c r="J164" s="131"/>
    </row>
    <row r="165" spans="1:10" ht="15.75" customHeight="1">
      <c r="A165" s="212"/>
      <c r="B165" s="61"/>
      <c r="C165" s="62"/>
      <c r="D165" s="63"/>
      <c r="E165" s="64"/>
      <c r="F165" s="63"/>
      <c r="G165" s="65"/>
      <c r="H165" s="41">
        <v>19.11</v>
      </c>
      <c r="I165" s="54" t="s">
        <v>92</v>
      </c>
      <c r="J165" s="132"/>
    </row>
    <row r="166" spans="1:10" ht="15" customHeight="1">
      <c r="A166" s="214" t="s">
        <v>35</v>
      </c>
      <c r="B166" s="67" t="s">
        <v>36</v>
      </c>
      <c r="C166" s="19" t="e">
        <f>AVERAGE(H166:H168)</f>
        <v>#DIV/0!</v>
      </c>
      <c r="D166" s="20" t="e">
        <f>MEDIAN(H166:H168)</f>
        <v>#NUM!</v>
      </c>
      <c r="E166" s="21" t="e">
        <f>STDEV(H166:H168)</f>
        <v>#DIV/0!</v>
      </c>
      <c r="F166" s="22" t="e">
        <f>E166/C166</f>
        <v>#DIV/0!</v>
      </c>
      <c r="G166" s="68" t="e">
        <f>IF(F166&gt;0.25,MEDIAN(H166:H168),AVERAGE(H166:H168))</f>
        <v>#DIV/0!</v>
      </c>
      <c r="H166" s="19"/>
      <c r="I166" s="69"/>
      <c r="J166" s="70"/>
    </row>
    <row r="167" spans="1:10" ht="15.75" customHeight="1">
      <c r="A167" s="211"/>
      <c r="B167" s="71" t="s">
        <v>37</v>
      </c>
      <c r="C167" s="29"/>
      <c r="D167" s="28"/>
      <c r="E167" s="29"/>
      <c r="F167" s="28"/>
      <c r="G167" s="30"/>
      <c r="H167" s="41"/>
      <c r="I167" s="27"/>
      <c r="J167" s="72"/>
    </row>
    <row r="168" spans="1:10" ht="15.75" customHeight="1">
      <c r="A168" s="212"/>
      <c r="B168" s="73"/>
      <c r="C168" s="53"/>
      <c r="D168" s="52"/>
      <c r="E168" s="53"/>
      <c r="F168" s="52"/>
      <c r="G168" s="44"/>
      <c r="H168" s="32"/>
      <c r="I168" s="27"/>
      <c r="J168" s="72"/>
    </row>
    <row r="169" spans="1:10" ht="15" customHeight="1">
      <c r="A169" s="210" t="s">
        <v>38</v>
      </c>
      <c r="B169" s="74"/>
      <c r="C169" s="19">
        <f>AVERAGE(H169:H171)</f>
        <v>1768.6666666666667</v>
      </c>
      <c r="D169" s="20">
        <f>MEDIAN(H169:H171)</f>
        <v>1723</v>
      </c>
      <c r="E169" s="21">
        <f>STDEV(H169:H171)</f>
        <v>450.24030620695549</v>
      </c>
      <c r="F169" s="22">
        <f>E169/C169</f>
        <v>0.25456481692816935</v>
      </c>
      <c r="G169" s="23">
        <f>IF(F169&gt;0.25,MEDIAN(H169:H171),AVERAGE(H169:H171))</f>
        <v>1723</v>
      </c>
      <c r="H169" s="31">
        <v>2240</v>
      </c>
      <c r="I169" s="75" t="s">
        <v>39</v>
      </c>
      <c r="J169" s="70"/>
    </row>
    <row r="170" spans="1:10" ht="15.75" customHeight="1">
      <c r="A170" s="211"/>
      <c r="B170" s="76"/>
      <c r="C170" s="27"/>
      <c r="D170" s="28"/>
      <c r="E170" s="29"/>
      <c r="F170" s="28"/>
      <c r="G170" s="30"/>
      <c r="H170" s="41">
        <v>1723</v>
      </c>
      <c r="I170" s="77" t="s">
        <v>40</v>
      </c>
      <c r="J170" s="78"/>
    </row>
    <row r="171" spans="1:10" ht="15.75" customHeight="1">
      <c r="A171" s="212"/>
      <c r="B171" s="76"/>
      <c r="C171" s="27"/>
      <c r="D171" s="28"/>
      <c r="E171" s="29"/>
      <c r="F171" s="28"/>
      <c r="G171" s="44"/>
      <c r="H171" s="31">
        <v>1343</v>
      </c>
      <c r="I171" s="79" t="s">
        <v>41</v>
      </c>
      <c r="J171" s="80"/>
    </row>
    <row r="172" spans="1:10" ht="15" customHeight="1">
      <c r="A172" s="210" t="s">
        <v>42</v>
      </c>
      <c r="B172" s="18"/>
      <c r="C172" s="19">
        <f>AVERAGE(H172:H173)</f>
        <v>467.83000000000004</v>
      </c>
      <c r="D172" s="20">
        <f>MEDIAN(H172:H173)</f>
        <v>467.83000000000004</v>
      </c>
      <c r="E172" s="21">
        <f>STDEV(H172:H173)</f>
        <v>29.740911216706191</v>
      </c>
      <c r="F172" s="22">
        <f>E172/C172</f>
        <v>6.3572048001851497E-2</v>
      </c>
      <c r="G172" s="23">
        <f>IF(F172&gt;0.25,MEDIAN(H172:H173),AVERAGE(H172:H173))</f>
        <v>467.83000000000004</v>
      </c>
      <c r="H172" s="43">
        <v>446.8</v>
      </c>
      <c r="I172" s="24" t="s">
        <v>43</v>
      </c>
      <c r="J172" s="81" t="s">
        <v>44</v>
      </c>
    </row>
    <row r="173" spans="1:10" ht="15.75" customHeight="1">
      <c r="A173" s="211"/>
      <c r="B173" s="26"/>
      <c r="C173" s="27"/>
      <c r="D173" s="28"/>
      <c r="E173" s="29"/>
      <c r="F173" s="28"/>
      <c r="G173" s="30"/>
      <c r="H173" s="31">
        <v>488.86</v>
      </c>
      <c r="I173" s="24" t="s">
        <v>45</v>
      </c>
      <c r="J173" s="72"/>
    </row>
    <row r="174" spans="1:10" ht="15.75" customHeight="1">
      <c r="A174" s="212"/>
      <c r="B174" s="26"/>
      <c r="C174" s="27"/>
      <c r="D174" s="28"/>
      <c r="E174" s="29"/>
      <c r="F174" s="28"/>
      <c r="G174" s="30"/>
      <c r="H174" s="82">
        <v>477.29</v>
      </c>
      <c r="I174" s="24" t="s">
        <v>46</v>
      </c>
      <c r="J174" s="72"/>
    </row>
    <row r="175" spans="1:10" ht="15" customHeight="1">
      <c r="A175" s="210" t="s">
        <v>47</v>
      </c>
      <c r="B175" s="83" t="s">
        <v>48</v>
      </c>
      <c r="C175" s="19" t="e">
        <f>AVERAGE(H175:H177)</f>
        <v>#DIV/0!</v>
      </c>
      <c r="D175" s="20" t="e">
        <f>MEDIAN(H175:H177)</f>
        <v>#NUM!</v>
      </c>
      <c r="E175" s="21" t="e">
        <f>STDEV(H175:H177)</f>
        <v>#DIV/0!</v>
      </c>
      <c r="F175" s="22" t="e">
        <f>E175/C175</f>
        <v>#DIV/0!</v>
      </c>
      <c r="G175" s="68" t="e">
        <f>IF(F175&gt;0.25,MEDIAN(H175:H177),AVERAGE(H175:H177))</f>
        <v>#DIV/0!</v>
      </c>
      <c r="H175" s="41"/>
      <c r="I175" s="69"/>
      <c r="J175" s="46"/>
    </row>
    <row r="176" spans="1:10" ht="15.75" customHeight="1">
      <c r="A176" s="211"/>
      <c r="B176" s="27"/>
      <c r="C176" s="27"/>
      <c r="D176" s="28"/>
      <c r="E176" s="29"/>
      <c r="F176" s="28"/>
      <c r="G176" s="30"/>
      <c r="H176" s="41"/>
      <c r="I176" s="27"/>
      <c r="J176" s="48"/>
    </row>
    <row r="177" spans="1:10" ht="15.75" customHeight="1">
      <c r="A177" s="212"/>
      <c r="B177" s="51"/>
      <c r="C177" s="51"/>
      <c r="D177" s="52"/>
      <c r="E177" s="53"/>
      <c r="F177" s="52"/>
      <c r="G177" s="44"/>
      <c r="H177" s="41"/>
      <c r="I177" s="51"/>
      <c r="J177" s="84"/>
    </row>
    <row r="178" spans="1:10" ht="15" customHeight="1">
      <c r="A178" s="210" t="s">
        <v>49</v>
      </c>
      <c r="B178" s="27"/>
      <c r="C178" s="19">
        <f>AVERAGE(H178:H180)</f>
        <v>405604.32666666666</v>
      </c>
      <c r="D178" s="20">
        <f>MEDIAN(H178:H180)</f>
        <v>373202.76</v>
      </c>
      <c r="E178" s="21">
        <f>STDEV(H178:H180)</f>
        <v>76525.214824611321</v>
      </c>
      <c r="F178" s="22">
        <f>E178/C178</f>
        <v>0.18866962158296008</v>
      </c>
      <c r="G178" s="23">
        <f>IF(F178&gt;0.25,MEDIAN(H178:H180),AVERAGE(H178:H180))</f>
        <v>405604.32666666666</v>
      </c>
      <c r="H178" s="43">
        <v>350610.22</v>
      </c>
      <c r="I178" s="24" t="s">
        <v>93</v>
      </c>
      <c r="J178" s="81" t="s">
        <v>44</v>
      </c>
    </row>
    <row r="179" spans="1:10" ht="15.75" customHeight="1">
      <c r="A179" s="211"/>
      <c r="B179" s="27"/>
      <c r="C179" s="27"/>
      <c r="D179" s="28"/>
      <c r="E179" s="29"/>
      <c r="F179" s="28"/>
      <c r="G179" s="30"/>
      <c r="H179" s="41">
        <v>493000</v>
      </c>
      <c r="I179" s="33" t="s">
        <v>94</v>
      </c>
      <c r="J179" s="111"/>
    </row>
    <row r="180" spans="1:10" ht="15.75" customHeight="1">
      <c r="A180" s="212"/>
      <c r="B180" s="51"/>
      <c r="C180" s="51"/>
      <c r="D180" s="52"/>
      <c r="E180" s="53"/>
      <c r="F180" s="52"/>
      <c r="G180" s="44"/>
      <c r="H180" s="82">
        <v>373202.76</v>
      </c>
      <c r="I180" s="24" t="s">
        <v>52</v>
      </c>
      <c r="J180" s="81" t="s">
        <v>44</v>
      </c>
    </row>
    <row r="181" spans="1:10" ht="15.75" customHeight="1">
      <c r="A181" s="207" t="s">
        <v>95</v>
      </c>
      <c r="B181" s="208"/>
      <c r="C181" s="208"/>
      <c r="D181" s="208"/>
      <c r="E181" s="208"/>
      <c r="F181" s="208"/>
      <c r="G181" s="208"/>
      <c r="H181" s="208"/>
      <c r="I181" s="208"/>
      <c r="J181" s="209"/>
    </row>
    <row r="182" spans="1:10" ht="15.75" customHeight="1">
      <c r="A182" s="9" t="s">
        <v>11</v>
      </c>
      <c r="B182" s="18"/>
      <c r="C182" s="19">
        <f>AVERAGE(H182)</f>
        <v>109.29</v>
      </c>
      <c r="D182" s="20">
        <f>MEDIAN(H182)</f>
        <v>109.29</v>
      </c>
      <c r="E182" s="21">
        <v>0</v>
      </c>
      <c r="F182" s="22">
        <f>E182/C182</f>
        <v>0</v>
      </c>
      <c r="G182" s="23">
        <f>IF(F182&gt;0.25,MEDIAN(H182),AVERAGE(H182))</f>
        <v>109.29</v>
      </c>
      <c r="H182" s="19">
        <v>109.29</v>
      </c>
      <c r="I182" s="47" t="s">
        <v>12</v>
      </c>
      <c r="J182" s="70"/>
    </row>
    <row r="183" spans="1:10" ht="15.75" customHeight="1">
      <c r="A183" s="133" t="s">
        <v>13</v>
      </c>
      <c r="B183" s="10"/>
      <c r="C183" s="12"/>
      <c r="D183" s="12"/>
      <c r="E183" s="12"/>
      <c r="F183" s="13"/>
      <c r="G183" s="12"/>
      <c r="H183" s="11"/>
      <c r="I183" s="12"/>
      <c r="J183" s="15" t="s">
        <v>14</v>
      </c>
    </row>
    <row r="184" spans="1:10" ht="15.75" customHeight="1">
      <c r="A184" s="134" t="s">
        <v>15</v>
      </c>
      <c r="B184" s="10"/>
      <c r="C184" s="11">
        <f>AVERAGE(H184)</f>
        <v>109.29</v>
      </c>
      <c r="D184" s="11">
        <f>MEDIAN(H184)</f>
        <v>109.29</v>
      </c>
      <c r="E184" s="12">
        <v>0</v>
      </c>
      <c r="F184" s="13">
        <f t="shared" ref="F184:F185" si="10">E184/C184</f>
        <v>0</v>
      </c>
      <c r="G184" s="11">
        <f>IF(F184&gt;0.25,MEDIAN(H184),AVERAGE(H184))</f>
        <v>109.29</v>
      </c>
      <c r="H184" s="11">
        <v>109.29</v>
      </c>
      <c r="I184" s="14" t="s">
        <v>12</v>
      </c>
      <c r="J184" s="15"/>
    </row>
    <row r="185" spans="1:10" ht="15" customHeight="1">
      <c r="A185" s="210" t="s">
        <v>16</v>
      </c>
      <c r="B185" s="135" t="s">
        <v>96</v>
      </c>
      <c r="C185" s="41">
        <f>AVERAGE(H185:H187)</f>
        <v>710.69499999999994</v>
      </c>
      <c r="D185" s="20">
        <f>MEDIAN(H185:H187)</f>
        <v>710.69499999999994</v>
      </c>
      <c r="E185" s="21">
        <f>STDEV(H185:H187)</f>
        <v>439.38908276150886</v>
      </c>
      <c r="F185" s="22">
        <f t="shared" si="10"/>
        <v>0.61825267204850032</v>
      </c>
      <c r="G185" s="136">
        <v>400</v>
      </c>
      <c r="H185" s="32">
        <v>400</v>
      </c>
      <c r="I185" s="137" t="s">
        <v>91</v>
      </c>
      <c r="J185" s="92"/>
    </row>
    <row r="186" spans="1:10" ht="15.75" customHeight="1">
      <c r="A186" s="211"/>
      <c r="B186" s="26"/>
      <c r="C186" s="27"/>
      <c r="D186" s="28"/>
      <c r="E186" s="29"/>
      <c r="F186" s="28"/>
      <c r="G186" s="138"/>
      <c r="H186" s="31">
        <v>1021.39</v>
      </c>
      <c r="I186" s="104" t="s">
        <v>97</v>
      </c>
      <c r="J186" s="92"/>
    </row>
    <row r="187" spans="1:10" ht="15.75" customHeight="1">
      <c r="A187" s="212"/>
      <c r="B187" s="26"/>
      <c r="C187" s="27"/>
      <c r="D187" s="28"/>
      <c r="E187" s="29"/>
      <c r="F187" s="28"/>
      <c r="G187" s="30"/>
      <c r="H187" s="32"/>
      <c r="I187" s="127"/>
      <c r="J187" s="92"/>
    </row>
    <row r="188" spans="1:10" ht="15" hidden="1" customHeight="1">
      <c r="A188" s="213" t="s">
        <v>98</v>
      </c>
      <c r="B188" s="69"/>
      <c r="C188" s="19" t="e">
        <f>AVERAGE(H188:H190)</f>
        <v>#DIV/0!</v>
      </c>
      <c r="D188" s="20" t="e">
        <f>MEDIAN(H188:H190)</f>
        <v>#NUM!</v>
      </c>
      <c r="E188" s="21" t="e">
        <f>STDEV(H188:H190)</f>
        <v>#DIV/0!</v>
      </c>
      <c r="F188" s="22" t="e">
        <f>E188/C188</f>
        <v>#DIV/0!</v>
      </c>
      <c r="G188" s="68" t="e">
        <f>IF(F188&gt;0.25,MEDIAN(H188:H190),AVERAGE(H188:H190))</f>
        <v>#DIV/0!</v>
      </c>
      <c r="H188" s="41"/>
      <c r="I188" s="69"/>
      <c r="J188" s="139"/>
    </row>
    <row r="189" spans="1:10" ht="15.75" hidden="1" customHeight="1">
      <c r="A189" s="211"/>
      <c r="B189" s="27"/>
      <c r="C189" s="27"/>
      <c r="D189" s="28"/>
      <c r="E189" s="29"/>
      <c r="F189" s="28"/>
      <c r="G189" s="30"/>
      <c r="H189" s="41"/>
      <c r="I189" s="27"/>
      <c r="J189" s="96"/>
    </row>
    <row r="190" spans="1:10" ht="15.75" hidden="1" customHeight="1">
      <c r="A190" s="212"/>
      <c r="B190" s="51"/>
      <c r="C190" s="51"/>
      <c r="D190" s="52"/>
      <c r="E190" s="53"/>
      <c r="F190" s="52"/>
      <c r="G190" s="44"/>
      <c r="H190" s="41"/>
      <c r="I190" s="51"/>
      <c r="J190" s="140"/>
    </row>
    <row r="191" spans="1:10" ht="15.75" customHeight="1">
      <c r="A191" s="34" t="s">
        <v>99</v>
      </c>
      <c r="B191" s="35"/>
      <c r="C191" s="11">
        <f>AVERAGE(H191)</f>
        <v>6.27</v>
      </c>
      <c r="D191" s="36">
        <f>MEDIAN(H191)</f>
        <v>6.27</v>
      </c>
      <c r="E191" s="12" t="e">
        <f>STDEV(H191)</f>
        <v>#DIV/0!</v>
      </c>
      <c r="F191" s="37" t="e">
        <f t="shared" ref="F191:F192" si="11">E191/C191</f>
        <v>#DIV/0!</v>
      </c>
      <c r="G191" s="141" t="e">
        <f>IF(F191&gt;0.25,MEDIAN(H191),AVERAGE(H191))</f>
        <v>#DIV/0!</v>
      </c>
      <c r="H191" s="11">
        <v>6.27</v>
      </c>
      <c r="I191" s="39" t="s">
        <v>21</v>
      </c>
      <c r="J191" s="95"/>
    </row>
    <row r="192" spans="1:10" ht="15" customHeight="1">
      <c r="A192" s="213" t="s">
        <v>100</v>
      </c>
      <c r="B192" s="26"/>
      <c r="C192" s="19">
        <f>AVERAGE(H192:H194)</f>
        <v>29.093333333333334</v>
      </c>
      <c r="D192" s="20">
        <f>MEDIAN(H192:H194)</f>
        <v>29.95</v>
      </c>
      <c r="E192" s="21">
        <f>STDEV(H192:H194)</f>
        <v>1.9145843761331951</v>
      </c>
      <c r="F192" s="22">
        <f t="shared" si="11"/>
        <v>6.5808353900086908E-2</v>
      </c>
      <c r="G192" s="23">
        <f>IF(F192&gt;0.25,MEDIAN(H192:H194),AVERAGE(H192:H194))</f>
        <v>29.093333333333334</v>
      </c>
      <c r="H192" s="41">
        <v>26.9</v>
      </c>
      <c r="I192" s="137" t="s">
        <v>101</v>
      </c>
      <c r="J192" s="115"/>
    </row>
    <row r="193" spans="1:10" ht="15.75" customHeight="1">
      <c r="A193" s="211"/>
      <c r="B193" s="26"/>
      <c r="C193" s="27"/>
      <c r="D193" s="28"/>
      <c r="E193" s="29"/>
      <c r="F193" s="28"/>
      <c r="G193" s="30"/>
      <c r="H193" s="31">
        <v>30.43</v>
      </c>
      <c r="I193" s="137" t="s">
        <v>102</v>
      </c>
      <c r="J193" s="116"/>
    </row>
    <row r="194" spans="1:10" ht="15.75" customHeight="1">
      <c r="A194" s="212"/>
      <c r="B194" s="26"/>
      <c r="C194" s="27"/>
      <c r="D194" s="28"/>
      <c r="E194" s="29"/>
      <c r="F194" s="28"/>
      <c r="G194" s="44"/>
      <c r="H194" s="41">
        <v>29.95</v>
      </c>
      <c r="I194" s="137" t="s">
        <v>103</v>
      </c>
      <c r="J194" s="117"/>
    </row>
    <row r="195" spans="1:10" ht="15" customHeight="1">
      <c r="A195" s="213" t="s">
        <v>78</v>
      </c>
      <c r="B195" s="46"/>
      <c r="C195" s="19">
        <f>AVERAGE(H195:H197)</f>
        <v>48.073333333333331</v>
      </c>
      <c r="D195" s="20">
        <f>MEDIAN(H195:H197)</f>
        <v>49.9</v>
      </c>
      <c r="E195" s="21">
        <f>STDEV(H195:H197)</f>
        <v>6.147042649382958</v>
      </c>
      <c r="F195" s="22">
        <f>E195/C195</f>
        <v>0.12786803458708138</v>
      </c>
      <c r="G195" s="23">
        <f>IF(F195&gt;0.25,MEDIAN(H195:H197),AVERAGE(H195:H197))</f>
        <v>48.073333333333331</v>
      </c>
      <c r="H195" s="19">
        <v>49.9</v>
      </c>
      <c r="I195" s="47" t="s">
        <v>101</v>
      </c>
      <c r="J195" s="111"/>
    </row>
    <row r="196" spans="1:10" ht="15.75" customHeight="1">
      <c r="A196" s="211"/>
      <c r="B196" s="48"/>
      <c r="C196" s="27"/>
      <c r="D196" s="28"/>
      <c r="E196" s="29"/>
      <c r="F196" s="28"/>
      <c r="G196" s="30"/>
      <c r="H196" s="41">
        <v>53.1</v>
      </c>
      <c r="I196" s="49" t="s">
        <v>104</v>
      </c>
      <c r="J196" s="111"/>
    </row>
    <row r="197" spans="1:10" ht="15.75" customHeight="1">
      <c r="A197" s="212"/>
      <c r="B197" s="50"/>
      <c r="C197" s="51"/>
      <c r="D197" s="52"/>
      <c r="E197" s="53"/>
      <c r="F197" s="52"/>
      <c r="G197" s="44"/>
      <c r="H197" s="32">
        <v>41.22</v>
      </c>
      <c r="I197" s="54" t="s">
        <v>104</v>
      </c>
      <c r="J197" s="142"/>
    </row>
    <row r="198" spans="1:10" ht="15" customHeight="1">
      <c r="A198" s="213" t="s">
        <v>79</v>
      </c>
      <c r="B198" s="55"/>
      <c r="C198" s="19">
        <f>AVERAGE(H198:H200)</f>
        <v>76.853333333333339</v>
      </c>
      <c r="D198" s="20">
        <f>MEDIAN(H198:H200)</f>
        <v>79.900000000000006</v>
      </c>
      <c r="E198" s="21">
        <f>STDEV(H198:H200)</f>
        <v>13.588617785975705</v>
      </c>
      <c r="F198" s="22">
        <f>E198/C198</f>
        <v>0.17681234107359087</v>
      </c>
      <c r="G198" s="23">
        <f>IF(F198&gt;0.25,MEDIAN(H198:H200),AVERAGE(H198:H200))</f>
        <v>76.853333333333339</v>
      </c>
      <c r="H198" s="31">
        <v>79.900000000000006</v>
      </c>
      <c r="I198" s="56" t="s">
        <v>105</v>
      </c>
      <c r="J198" s="111"/>
    </row>
    <row r="199" spans="1:10" ht="15.75" customHeight="1">
      <c r="A199" s="211"/>
      <c r="B199" s="55"/>
      <c r="C199" s="57"/>
      <c r="D199" s="58"/>
      <c r="E199" s="59"/>
      <c r="F199" s="58"/>
      <c r="G199" s="60"/>
      <c r="H199" s="31">
        <v>88.66</v>
      </c>
      <c r="I199" s="56" t="s">
        <v>106</v>
      </c>
      <c r="J199" s="111"/>
    </row>
    <row r="200" spans="1:10" ht="15.75" customHeight="1">
      <c r="A200" s="212"/>
      <c r="B200" s="61"/>
      <c r="C200" s="62"/>
      <c r="D200" s="63"/>
      <c r="E200" s="64"/>
      <c r="F200" s="63"/>
      <c r="G200" s="65"/>
      <c r="H200" s="41">
        <v>62</v>
      </c>
      <c r="I200" s="54" t="s">
        <v>107</v>
      </c>
      <c r="J200" s="142"/>
    </row>
    <row r="201" spans="1:10" ht="15" customHeight="1">
      <c r="A201" s="214" t="s">
        <v>35</v>
      </c>
      <c r="B201" s="67" t="s">
        <v>36</v>
      </c>
      <c r="C201" s="19" t="e">
        <f>AVERAGE(H201:H203)</f>
        <v>#DIV/0!</v>
      </c>
      <c r="D201" s="20" t="e">
        <f>MEDIAN(H201:H203)</f>
        <v>#NUM!</v>
      </c>
      <c r="E201" s="21" t="e">
        <f>STDEV(H201:H203)</f>
        <v>#DIV/0!</v>
      </c>
      <c r="F201" s="22" t="e">
        <f>E201/C201</f>
        <v>#DIV/0!</v>
      </c>
      <c r="G201" s="68" t="e">
        <f>IF(F201&gt;0.25,MEDIAN(H201:H203),AVERAGE(H201:H203))</f>
        <v>#DIV/0!</v>
      </c>
      <c r="H201" s="19"/>
      <c r="I201" s="69"/>
      <c r="J201" s="70"/>
    </row>
    <row r="202" spans="1:10" ht="15.75" customHeight="1">
      <c r="A202" s="211"/>
      <c r="B202" s="71" t="s">
        <v>37</v>
      </c>
      <c r="C202" s="29"/>
      <c r="D202" s="28"/>
      <c r="E202" s="29"/>
      <c r="F202" s="28"/>
      <c r="G202" s="30"/>
      <c r="H202" s="41"/>
      <c r="I202" s="27"/>
      <c r="J202" s="72"/>
    </row>
    <row r="203" spans="1:10" ht="15.75" customHeight="1">
      <c r="A203" s="212"/>
      <c r="B203" s="73"/>
      <c r="C203" s="53"/>
      <c r="D203" s="52"/>
      <c r="E203" s="53"/>
      <c r="F203" s="52"/>
      <c r="G203" s="44"/>
      <c r="H203" s="32"/>
      <c r="I203" s="27"/>
      <c r="J203" s="72"/>
    </row>
    <row r="204" spans="1:10" ht="15" customHeight="1">
      <c r="A204" s="210" t="s">
        <v>38</v>
      </c>
      <c r="B204" s="74"/>
      <c r="C204" s="19">
        <f>AVERAGE(H204:H206)</f>
        <v>314.70333333333332</v>
      </c>
      <c r="D204" s="20">
        <f>MEDIAN(H204:H206)</f>
        <v>309</v>
      </c>
      <c r="E204" s="21">
        <f>STDEV(H204:H206)</f>
        <v>69.620428275997639</v>
      </c>
      <c r="F204" s="22">
        <f>E204/C204</f>
        <v>0.22122558264184569</v>
      </c>
      <c r="G204" s="23">
        <f>IF(F204&gt;0.25,MEDIAN(H204:H206),AVERAGE(H204:H206))</f>
        <v>314.70333333333332</v>
      </c>
      <c r="H204" s="41">
        <v>309</v>
      </c>
      <c r="I204" s="143" t="s">
        <v>108</v>
      </c>
      <c r="J204" s="70"/>
    </row>
    <row r="205" spans="1:10" ht="15.75" customHeight="1">
      <c r="A205" s="211"/>
      <c r="B205" s="76"/>
      <c r="C205" s="27"/>
      <c r="D205" s="28"/>
      <c r="E205" s="29"/>
      <c r="F205" s="28"/>
      <c r="G205" s="30"/>
      <c r="H205" s="31">
        <v>248.11</v>
      </c>
      <c r="I205" s="104" t="s">
        <v>102</v>
      </c>
      <c r="J205" s="72"/>
    </row>
    <row r="206" spans="1:10" ht="15.75" customHeight="1">
      <c r="A206" s="212"/>
      <c r="B206" s="76"/>
      <c r="C206" s="27"/>
      <c r="D206" s="28"/>
      <c r="E206" s="29"/>
      <c r="F206" s="28"/>
      <c r="G206" s="44"/>
      <c r="H206" s="41">
        <v>387</v>
      </c>
      <c r="I206" s="144" t="s">
        <v>109</v>
      </c>
      <c r="J206" s="72"/>
    </row>
    <row r="207" spans="1:10" ht="15" customHeight="1">
      <c r="A207" s="218" t="s">
        <v>42</v>
      </c>
      <c r="B207" s="67" t="s">
        <v>110</v>
      </c>
      <c r="C207" s="19" t="e">
        <f>AVERAGE(H207:H208)</f>
        <v>#DIV/0!</v>
      </c>
      <c r="D207" s="20" t="e">
        <f>MEDIAN(H207:H208)</f>
        <v>#NUM!</v>
      </c>
      <c r="E207" s="21" t="e">
        <f>STDEV(H207:H208)</f>
        <v>#DIV/0!</v>
      </c>
      <c r="F207" s="22" t="e">
        <f>E207/C207</f>
        <v>#DIV/0!</v>
      </c>
      <c r="G207" s="68" t="e">
        <f>IF(F207&gt;0.25,MEDIAN(H207:H208),AVERAGE(H207:H208))</f>
        <v>#DIV/0!</v>
      </c>
      <c r="H207" s="19"/>
      <c r="I207" s="27"/>
      <c r="J207" s="72"/>
    </row>
    <row r="208" spans="1:10" ht="15.75" customHeight="1">
      <c r="A208" s="211"/>
      <c r="B208" s="78" t="s">
        <v>111</v>
      </c>
      <c r="C208" s="27"/>
      <c r="D208" s="28"/>
      <c r="E208" s="29"/>
      <c r="F208" s="28"/>
      <c r="G208" s="30"/>
      <c r="H208" s="41"/>
      <c r="I208" s="56"/>
      <c r="J208" s="72"/>
    </row>
    <row r="209" spans="1:10" ht="15.75" customHeight="1">
      <c r="A209" s="212"/>
      <c r="B209" s="78" t="s">
        <v>112</v>
      </c>
      <c r="C209" s="27"/>
      <c r="D209" s="28"/>
      <c r="E209" s="29"/>
      <c r="F209" s="28"/>
      <c r="G209" s="30"/>
      <c r="H209" s="32"/>
      <c r="I209" s="27"/>
      <c r="J209" s="72"/>
    </row>
    <row r="210" spans="1:10" ht="15.75" customHeight="1">
      <c r="A210" s="34" t="s">
        <v>113</v>
      </c>
      <c r="B210" s="12"/>
      <c r="C210" s="11">
        <f t="shared" ref="C210:C211" si="12">AVERAGE(H210)</f>
        <v>65690</v>
      </c>
      <c r="D210" s="11">
        <f t="shared" ref="D210:D211" si="13">MEDIAN(H210)</f>
        <v>65690</v>
      </c>
      <c r="E210" s="12">
        <v>0</v>
      </c>
      <c r="F210" s="13">
        <f t="shared" ref="F210:F211" si="14">E210/C210</f>
        <v>0</v>
      </c>
      <c r="G210" s="11">
        <f t="shared" ref="G210:G211" si="15">IF(F210&gt;0.25,MEDIAN(H210),AVERAGE(H210))</f>
        <v>65690</v>
      </c>
      <c r="H210" s="11">
        <v>65690</v>
      </c>
      <c r="I210" s="14" t="s">
        <v>114</v>
      </c>
      <c r="J210" s="145"/>
    </row>
    <row r="211" spans="1:10" ht="15.75" hidden="1" customHeight="1">
      <c r="A211" s="34" t="s">
        <v>115</v>
      </c>
      <c r="B211" s="12"/>
      <c r="C211" s="11">
        <f t="shared" si="12"/>
        <v>45157</v>
      </c>
      <c r="D211" s="11">
        <f t="shared" si="13"/>
        <v>45157</v>
      </c>
      <c r="E211" s="12">
        <v>0</v>
      </c>
      <c r="F211" s="13">
        <f t="shared" si="14"/>
        <v>0</v>
      </c>
      <c r="G211" s="11">
        <f t="shared" si="15"/>
        <v>45157</v>
      </c>
      <c r="H211" s="11">
        <v>45157</v>
      </c>
      <c r="I211" s="14" t="s">
        <v>114</v>
      </c>
      <c r="J211" s="145"/>
    </row>
    <row r="212" spans="1:10" ht="15.75" customHeight="1">
      <c r="A212" s="207" t="s">
        <v>116</v>
      </c>
      <c r="B212" s="208"/>
      <c r="C212" s="208"/>
      <c r="D212" s="208"/>
      <c r="E212" s="208"/>
      <c r="F212" s="208"/>
      <c r="G212" s="208"/>
      <c r="H212" s="208"/>
      <c r="I212" s="208"/>
      <c r="J212" s="209"/>
    </row>
    <row r="213" spans="1:10" ht="15.75" customHeight="1">
      <c r="A213" s="9" t="s">
        <v>11</v>
      </c>
      <c r="B213" s="10"/>
      <c r="C213" s="11">
        <f>AVERAGE(H213)</f>
        <v>109.29</v>
      </c>
      <c r="D213" s="11">
        <f>MEDIAN(H213)</f>
        <v>109.29</v>
      </c>
      <c r="E213" s="12">
        <v>0</v>
      </c>
      <c r="F213" s="13">
        <f>E213/C213</f>
        <v>0</v>
      </c>
      <c r="G213" s="11">
        <f>IF(F213&gt;0.25,MEDIAN(H213),AVERAGE(H213))</f>
        <v>109.29</v>
      </c>
      <c r="H213" s="11">
        <v>109.29</v>
      </c>
      <c r="I213" s="14" t="s">
        <v>12</v>
      </c>
      <c r="J213" s="15"/>
    </row>
    <row r="214" spans="1:10" ht="15.75" customHeight="1">
      <c r="A214" s="16" t="s">
        <v>13</v>
      </c>
      <c r="B214" s="10"/>
      <c r="C214" s="12"/>
      <c r="D214" s="12"/>
      <c r="E214" s="12"/>
      <c r="F214" s="13"/>
      <c r="G214" s="12"/>
      <c r="H214" s="11"/>
      <c r="I214" s="12"/>
      <c r="J214" s="15" t="s">
        <v>14</v>
      </c>
    </row>
    <row r="215" spans="1:10" ht="15.75" customHeight="1">
      <c r="A215" s="17" t="s">
        <v>15</v>
      </c>
      <c r="B215" s="10"/>
      <c r="C215" s="11">
        <f>AVERAGE(H215)</f>
        <v>109.29</v>
      </c>
      <c r="D215" s="11">
        <f>MEDIAN(H215)</f>
        <v>109.29</v>
      </c>
      <c r="E215" s="12">
        <v>0</v>
      </c>
      <c r="F215" s="13">
        <f t="shared" ref="F215:F216" si="16">E215/C215</f>
        <v>0</v>
      </c>
      <c r="G215" s="11">
        <f>IF(F215&gt;0.25,MEDIAN(H215),AVERAGE(H215))</f>
        <v>109.29</v>
      </c>
      <c r="H215" s="11">
        <v>109.29</v>
      </c>
      <c r="I215" s="14" t="s">
        <v>12</v>
      </c>
      <c r="J215" s="15"/>
    </row>
    <row r="216" spans="1:10" ht="15" customHeight="1">
      <c r="A216" s="210" t="s">
        <v>16</v>
      </c>
      <c r="B216" s="146" t="s">
        <v>117</v>
      </c>
      <c r="C216" s="19">
        <f>AVERAGE(H216:H218)</f>
        <v>623.44000000000005</v>
      </c>
      <c r="D216" s="20">
        <f>MEDIAN(H216:H218)</f>
        <v>623.44000000000005</v>
      </c>
      <c r="E216" s="21" t="e">
        <f>STDEV(H216:H218)</f>
        <v>#DIV/0!</v>
      </c>
      <c r="F216" s="22" t="e">
        <f t="shared" si="16"/>
        <v>#DIV/0!</v>
      </c>
      <c r="G216" s="23">
        <f>H216</f>
        <v>623.44000000000005</v>
      </c>
      <c r="H216" s="19">
        <v>623.44000000000005</v>
      </c>
      <c r="I216" s="147" t="s">
        <v>118</v>
      </c>
      <c r="J216" s="92"/>
    </row>
    <row r="217" spans="1:10" ht="15.75" customHeight="1">
      <c r="A217" s="211"/>
      <c r="B217" s="26"/>
      <c r="C217" s="27"/>
      <c r="D217" s="28"/>
      <c r="E217" s="29"/>
      <c r="F217" s="28"/>
      <c r="G217" s="30"/>
      <c r="H217" s="41"/>
      <c r="I217" s="148"/>
      <c r="J217" s="92"/>
    </row>
    <row r="218" spans="1:10" ht="15.75" customHeight="1">
      <c r="A218" s="212"/>
      <c r="B218" s="26"/>
      <c r="C218" s="27"/>
      <c r="D218" s="28"/>
      <c r="E218" s="29"/>
      <c r="F218" s="28"/>
      <c r="G218" s="30"/>
      <c r="H218" s="32"/>
      <c r="I218" s="148"/>
      <c r="J218" s="92"/>
    </row>
    <row r="219" spans="1:10" ht="15" hidden="1" customHeight="1">
      <c r="A219" s="213" t="s">
        <v>98</v>
      </c>
      <c r="B219" s="69"/>
      <c r="C219" s="19" t="e">
        <f>AVERAGE(H219:H221)</f>
        <v>#DIV/0!</v>
      </c>
      <c r="D219" s="20" t="e">
        <f>MEDIAN(H219:H221)</f>
        <v>#NUM!</v>
      </c>
      <c r="E219" s="21" t="e">
        <f>STDEV(H219:H221)</f>
        <v>#DIV/0!</v>
      </c>
      <c r="F219" s="22" t="e">
        <f>E219/C219</f>
        <v>#DIV/0!</v>
      </c>
      <c r="G219" s="68" t="e">
        <f>IF(F219&gt;0.25,MEDIAN(H219:H221),AVERAGE(H219:H221))</f>
        <v>#DIV/0!</v>
      </c>
      <c r="H219" s="41"/>
      <c r="I219" s="69"/>
      <c r="J219" s="46"/>
    </row>
    <row r="220" spans="1:10" ht="15.75" hidden="1" customHeight="1">
      <c r="A220" s="211"/>
      <c r="B220" s="27"/>
      <c r="C220" s="27"/>
      <c r="D220" s="28"/>
      <c r="E220" s="29"/>
      <c r="F220" s="28"/>
      <c r="G220" s="30"/>
      <c r="H220" s="41"/>
      <c r="I220" s="27"/>
      <c r="J220" s="48"/>
    </row>
    <row r="221" spans="1:10" ht="15.75" hidden="1" customHeight="1">
      <c r="A221" s="212"/>
      <c r="B221" s="51"/>
      <c r="C221" s="51"/>
      <c r="D221" s="52"/>
      <c r="E221" s="53"/>
      <c r="F221" s="52"/>
      <c r="G221" s="44"/>
      <c r="H221" s="41"/>
      <c r="I221" s="51"/>
      <c r="J221" s="84"/>
    </row>
    <row r="222" spans="1:10" ht="15.75" customHeight="1">
      <c r="A222" s="34" t="s">
        <v>99</v>
      </c>
      <c r="B222" s="35"/>
      <c r="C222" s="11">
        <f>AVERAGE(H222)</f>
        <v>6.27</v>
      </c>
      <c r="D222" s="36">
        <f>MEDIAN(H222)</f>
        <v>6.27</v>
      </c>
      <c r="E222" s="12" t="e">
        <f>STDEV(H222)</f>
        <v>#DIV/0!</v>
      </c>
      <c r="F222" s="37" t="e">
        <f t="shared" ref="F222:F223" si="17">E222/C222</f>
        <v>#DIV/0!</v>
      </c>
      <c r="G222" s="141" t="e">
        <f>IF(F222&gt;0.25,MEDIAN(H222),AVERAGE(H222))</f>
        <v>#DIV/0!</v>
      </c>
      <c r="H222" s="11">
        <v>6.27</v>
      </c>
      <c r="I222" s="39" t="s">
        <v>21</v>
      </c>
      <c r="J222" s="40"/>
    </row>
    <row r="223" spans="1:10" ht="15" customHeight="1">
      <c r="A223" s="213" t="s">
        <v>22</v>
      </c>
      <c r="B223" s="26"/>
      <c r="C223" s="19">
        <f>AVERAGE(H223:H225)</f>
        <v>29.093333333333334</v>
      </c>
      <c r="D223" s="20">
        <f>MEDIAN(H223:H225)</f>
        <v>29.95</v>
      </c>
      <c r="E223" s="21">
        <f>STDEV(H223:H225)</f>
        <v>1.9145843761331951</v>
      </c>
      <c r="F223" s="22">
        <f t="shared" si="17"/>
        <v>6.5808353900086908E-2</v>
      </c>
      <c r="G223" s="23">
        <f>IF(F223&gt;0.25,MEDIAN(H223:H225),AVERAGE(H223:H225))</f>
        <v>29.093333333333334</v>
      </c>
      <c r="H223" s="41">
        <v>26.9</v>
      </c>
      <c r="I223" s="137" t="s">
        <v>101</v>
      </c>
      <c r="J223" s="115"/>
    </row>
    <row r="224" spans="1:10" ht="15.75" customHeight="1">
      <c r="A224" s="211"/>
      <c r="B224" s="26"/>
      <c r="C224" s="27"/>
      <c r="D224" s="28"/>
      <c r="E224" s="29"/>
      <c r="F224" s="28"/>
      <c r="G224" s="30"/>
      <c r="H224" s="31">
        <v>30.43</v>
      </c>
      <c r="I224" s="137" t="s">
        <v>102</v>
      </c>
      <c r="J224" s="116"/>
    </row>
    <row r="225" spans="1:10" ht="15.75" customHeight="1">
      <c r="A225" s="212"/>
      <c r="B225" s="26"/>
      <c r="C225" s="27"/>
      <c r="D225" s="28"/>
      <c r="E225" s="29"/>
      <c r="F225" s="28"/>
      <c r="G225" s="44"/>
      <c r="H225" s="41">
        <v>29.95</v>
      </c>
      <c r="I225" s="137" t="s">
        <v>103</v>
      </c>
      <c r="J225" s="117"/>
    </row>
    <row r="226" spans="1:10" ht="15" customHeight="1">
      <c r="A226" s="213" t="s">
        <v>78</v>
      </c>
      <c r="B226" s="46"/>
      <c r="C226" s="19">
        <f>AVERAGE(H226:H228)</f>
        <v>48.073333333333331</v>
      </c>
      <c r="D226" s="20">
        <f>MEDIAN(H226:H228)</f>
        <v>49.9</v>
      </c>
      <c r="E226" s="21">
        <f>STDEV(H226:H228)</f>
        <v>6.147042649382958</v>
      </c>
      <c r="F226" s="22">
        <f>E226/C226</f>
        <v>0.12786803458708138</v>
      </c>
      <c r="G226" s="23">
        <f>IF(F226&gt;0.25,MEDIAN(H226:H228),AVERAGE(H226:H228))</f>
        <v>48.073333333333331</v>
      </c>
      <c r="H226" s="19">
        <v>49.9</v>
      </c>
      <c r="I226" s="47" t="s">
        <v>101</v>
      </c>
      <c r="J226" s="111"/>
    </row>
    <row r="227" spans="1:10" ht="15.75" customHeight="1">
      <c r="A227" s="211"/>
      <c r="B227" s="48"/>
      <c r="C227" s="27"/>
      <c r="D227" s="28"/>
      <c r="E227" s="29"/>
      <c r="F227" s="28"/>
      <c r="G227" s="30"/>
      <c r="H227" s="41">
        <v>53.1</v>
      </c>
      <c r="I227" s="49" t="s">
        <v>104</v>
      </c>
      <c r="J227" s="111"/>
    </row>
    <row r="228" spans="1:10" ht="15.75" customHeight="1">
      <c r="A228" s="212"/>
      <c r="B228" s="50"/>
      <c r="C228" s="51"/>
      <c r="D228" s="52"/>
      <c r="E228" s="53"/>
      <c r="F228" s="52"/>
      <c r="G228" s="44"/>
      <c r="H228" s="32">
        <v>41.22</v>
      </c>
      <c r="I228" s="54" t="s">
        <v>104</v>
      </c>
      <c r="J228" s="142"/>
    </row>
    <row r="229" spans="1:10" ht="15" customHeight="1">
      <c r="A229" s="213" t="s">
        <v>119</v>
      </c>
      <c r="B229" s="55"/>
      <c r="C229" s="19">
        <f>AVERAGE(H229:H231)</f>
        <v>76.853333333333339</v>
      </c>
      <c r="D229" s="20">
        <f>MEDIAN(H229:H231)</f>
        <v>79.900000000000006</v>
      </c>
      <c r="E229" s="21">
        <f>STDEV(H229:H231)</f>
        <v>13.588617785975705</v>
      </c>
      <c r="F229" s="22">
        <f>E229/C229</f>
        <v>0.17681234107359087</v>
      </c>
      <c r="G229" s="23">
        <f>IF(F229&gt;0.25,MEDIAN(H229:H231),AVERAGE(H229:H231))</f>
        <v>76.853333333333339</v>
      </c>
      <c r="H229" s="31">
        <v>79.900000000000006</v>
      </c>
      <c r="I229" s="56" t="s">
        <v>105</v>
      </c>
      <c r="J229" s="149"/>
    </row>
    <row r="230" spans="1:10" ht="15.75" customHeight="1">
      <c r="A230" s="211"/>
      <c r="B230" s="55"/>
      <c r="C230" s="57"/>
      <c r="D230" s="58"/>
      <c r="E230" s="59"/>
      <c r="F230" s="58"/>
      <c r="G230" s="60"/>
      <c r="H230" s="31">
        <v>88.66</v>
      </c>
      <c r="I230" s="56" t="s">
        <v>106</v>
      </c>
      <c r="J230" s="149"/>
    </row>
    <row r="231" spans="1:10" ht="15.75" customHeight="1">
      <c r="A231" s="212"/>
      <c r="B231" s="61"/>
      <c r="C231" s="62"/>
      <c r="D231" s="63"/>
      <c r="E231" s="64"/>
      <c r="F231" s="63"/>
      <c r="G231" s="65"/>
      <c r="H231" s="41">
        <v>62</v>
      </c>
      <c r="I231" s="54" t="s">
        <v>107</v>
      </c>
      <c r="J231" s="150"/>
    </row>
    <row r="232" spans="1:10" ht="15" customHeight="1">
      <c r="A232" s="214" t="s">
        <v>35</v>
      </c>
      <c r="B232" s="67" t="s">
        <v>36</v>
      </c>
      <c r="C232" s="19" t="e">
        <f>AVERAGE(H232:H234)</f>
        <v>#DIV/0!</v>
      </c>
      <c r="D232" s="20" t="e">
        <f>MEDIAN(H232:H234)</f>
        <v>#NUM!</v>
      </c>
      <c r="E232" s="21" t="e">
        <f>STDEV(H232:H234)</f>
        <v>#DIV/0!</v>
      </c>
      <c r="F232" s="22" t="e">
        <f>E232/C232</f>
        <v>#DIV/0!</v>
      </c>
      <c r="G232" s="68" t="e">
        <f>IF(F232&gt;0.25,MEDIAN(H232:H234),AVERAGE(H232:H234))</f>
        <v>#DIV/0!</v>
      </c>
      <c r="H232" s="19"/>
      <c r="I232" s="69"/>
      <c r="J232" s="70"/>
    </row>
    <row r="233" spans="1:10" ht="15.75" customHeight="1">
      <c r="A233" s="211"/>
      <c r="B233" s="71" t="s">
        <v>37</v>
      </c>
      <c r="C233" s="29"/>
      <c r="D233" s="28"/>
      <c r="E233" s="29"/>
      <c r="F233" s="28"/>
      <c r="G233" s="30"/>
      <c r="H233" s="41"/>
      <c r="I233" s="27"/>
      <c r="J233" s="72"/>
    </row>
    <row r="234" spans="1:10" ht="15.75" customHeight="1">
      <c r="A234" s="212"/>
      <c r="B234" s="73"/>
      <c r="C234" s="53"/>
      <c r="D234" s="52"/>
      <c r="E234" s="53"/>
      <c r="F234" s="52"/>
      <c r="G234" s="44"/>
      <c r="H234" s="32"/>
      <c r="I234" s="27"/>
      <c r="J234" s="72"/>
    </row>
    <row r="235" spans="1:10" ht="15" customHeight="1">
      <c r="A235" s="210" t="s">
        <v>38</v>
      </c>
      <c r="B235" s="74"/>
      <c r="C235" s="19">
        <f>AVERAGE(H235:H237)</f>
        <v>314.70333333333332</v>
      </c>
      <c r="D235" s="20">
        <f>MEDIAN(H235:H237)</f>
        <v>309</v>
      </c>
      <c r="E235" s="21">
        <f>STDEV(H235:H237)</f>
        <v>69.620428275997639</v>
      </c>
      <c r="F235" s="22">
        <f>E235/C235</f>
        <v>0.22122558264184569</v>
      </c>
      <c r="G235" s="23">
        <f>IF(F235&gt;0.25,MEDIAN(H235:H237),AVERAGE(H235:H237))</f>
        <v>314.70333333333332</v>
      </c>
      <c r="H235" s="41">
        <v>309</v>
      </c>
      <c r="I235" s="143" t="s">
        <v>108</v>
      </c>
      <c r="J235" s="70"/>
    </row>
    <row r="236" spans="1:10" ht="15.75" customHeight="1">
      <c r="A236" s="211"/>
      <c r="B236" s="76"/>
      <c r="C236" s="27"/>
      <c r="D236" s="28"/>
      <c r="E236" s="29"/>
      <c r="F236" s="28"/>
      <c r="G236" s="30"/>
      <c r="H236" s="31">
        <v>248.11</v>
      </c>
      <c r="I236" s="104" t="s">
        <v>102</v>
      </c>
      <c r="J236" s="72"/>
    </row>
    <row r="237" spans="1:10" ht="15.75" customHeight="1">
      <c r="A237" s="212"/>
      <c r="B237" s="76"/>
      <c r="C237" s="27"/>
      <c r="D237" s="28"/>
      <c r="E237" s="29"/>
      <c r="F237" s="28"/>
      <c r="G237" s="44"/>
      <c r="H237" s="41">
        <v>387</v>
      </c>
      <c r="I237" s="144" t="s">
        <v>109</v>
      </c>
      <c r="J237" s="72"/>
    </row>
    <row r="238" spans="1:10" ht="15" customHeight="1">
      <c r="A238" s="210" t="s">
        <v>42</v>
      </c>
      <c r="B238" s="67" t="s">
        <v>110</v>
      </c>
      <c r="C238" s="19" t="e">
        <f>AVERAGE(H238:H239)</f>
        <v>#DIV/0!</v>
      </c>
      <c r="D238" s="20" t="e">
        <f>MEDIAN(H238:H239)</f>
        <v>#NUM!</v>
      </c>
      <c r="E238" s="21" t="e">
        <f>STDEV(H238:H239)</f>
        <v>#DIV/0!</v>
      </c>
      <c r="F238" s="22" t="e">
        <f>E238/C238</f>
        <v>#DIV/0!</v>
      </c>
      <c r="G238" s="68" t="e">
        <f>IF(F238&gt;0.25,MEDIAN(H238:H239),AVERAGE(H238:H239))</f>
        <v>#DIV/0!</v>
      </c>
      <c r="H238" s="19"/>
      <c r="I238" s="27"/>
      <c r="J238" s="72"/>
    </row>
    <row r="239" spans="1:10" ht="15.75" customHeight="1">
      <c r="A239" s="211"/>
      <c r="B239" s="78" t="s">
        <v>111</v>
      </c>
      <c r="C239" s="27"/>
      <c r="D239" s="28"/>
      <c r="E239" s="29"/>
      <c r="F239" s="28"/>
      <c r="G239" s="30"/>
      <c r="H239" s="41"/>
      <c r="I239" s="56"/>
      <c r="J239" s="72"/>
    </row>
    <row r="240" spans="1:10" ht="15.75" customHeight="1">
      <c r="A240" s="212"/>
      <c r="B240" s="78" t="s">
        <v>112</v>
      </c>
      <c r="C240" s="27"/>
      <c r="D240" s="28"/>
      <c r="E240" s="29"/>
      <c r="F240" s="28"/>
      <c r="G240" s="30"/>
      <c r="H240" s="32"/>
      <c r="I240" s="27"/>
      <c r="J240" s="72"/>
    </row>
    <row r="241" spans="1:10" ht="15.75" customHeight="1">
      <c r="A241" s="34" t="s">
        <v>113</v>
      </c>
      <c r="B241" s="12"/>
      <c r="C241" s="11">
        <f t="shared" ref="C241:C242" si="18">AVERAGE(H241)</f>
        <v>90058</v>
      </c>
      <c r="D241" s="11">
        <f t="shared" ref="D241:D242" si="19">MEDIAN(H241)</f>
        <v>90058</v>
      </c>
      <c r="E241" s="12">
        <v>0</v>
      </c>
      <c r="F241" s="13">
        <f t="shared" ref="F241:F242" si="20">E241/C241</f>
        <v>0</v>
      </c>
      <c r="G241" s="11">
        <f t="shared" ref="G241:G242" si="21">IF(F241&gt;0.25,MEDIAN(H241),AVERAGE(H241))</f>
        <v>90058</v>
      </c>
      <c r="H241" s="11">
        <v>90058</v>
      </c>
      <c r="I241" s="14" t="s">
        <v>114</v>
      </c>
      <c r="J241" s="145"/>
    </row>
    <row r="242" spans="1:10" ht="15.75" hidden="1" customHeight="1">
      <c r="A242" s="34" t="s">
        <v>115</v>
      </c>
      <c r="B242" s="12"/>
      <c r="C242" s="11" t="e">
        <f t="shared" si="18"/>
        <v>#DIV/0!</v>
      </c>
      <c r="D242" s="11" t="e">
        <f t="shared" si="19"/>
        <v>#NUM!</v>
      </c>
      <c r="E242" s="12">
        <v>0</v>
      </c>
      <c r="F242" s="13" t="e">
        <f t="shared" si="20"/>
        <v>#DIV/0!</v>
      </c>
      <c r="G242" s="12" t="e">
        <f t="shared" si="21"/>
        <v>#DIV/0!</v>
      </c>
      <c r="H242" s="11"/>
      <c r="I242" s="12"/>
      <c r="J242" s="145"/>
    </row>
    <row r="243" spans="1:10" ht="15.75" customHeight="1">
      <c r="A243" s="207" t="s">
        <v>120</v>
      </c>
      <c r="B243" s="208"/>
      <c r="C243" s="208"/>
      <c r="D243" s="208"/>
      <c r="E243" s="208"/>
      <c r="F243" s="208"/>
      <c r="G243" s="208"/>
      <c r="H243" s="208"/>
      <c r="I243" s="208"/>
      <c r="J243" s="209"/>
    </row>
    <row r="244" spans="1:10" ht="15.75" customHeight="1">
      <c r="A244" s="9" t="s">
        <v>11</v>
      </c>
      <c r="B244" s="10"/>
      <c r="C244" s="11">
        <f>AVERAGE(H244)</f>
        <v>109.29</v>
      </c>
      <c r="D244" s="11">
        <f>MEDIAN(H244)</f>
        <v>109.29</v>
      </c>
      <c r="E244" s="12">
        <v>0</v>
      </c>
      <c r="F244" s="13">
        <f>E244/C244</f>
        <v>0</v>
      </c>
      <c r="G244" s="11">
        <f>IF(F244&gt;0.25,MEDIAN(H244),AVERAGE(H244))</f>
        <v>109.29</v>
      </c>
      <c r="H244" s="11">
        <v>109.29</v>
      </c>
      <c r="I244" s="14" t="s">
        <v>12</v>
      </c>
      <c r="J244" s="15"/>
    </row>
    <row r="245" spans="1:10" ht="15.75" customHeight="1">
      <c r="A245" s="16" t="s">
        <v>13</v>
      </c>
      <c r="B245" s="10"/>
      <c r="C245" s="12"/>
      <c r="D245" s="12"/>
      <c r="E245" s="12"/>
      <c r="F245" s="13"/>
      <c r="G245" s="12"/>
      <c r="H245" s="11"/>
      <c r="I245" s="12"/>
      <c r="J245" s="15" t="s">
        <v>14</v>
      </c>
    </row>
    <row r="246" spans="1:10" ht="15.75" customHeight="1">
      <c r="A246" s="17" t="s">
        <v>15</v>
      </c>
      <c r="B246" s="10"/>
      <c r="C246" s="11">
        <f>AVERAGE(H246)</f>
        <v>163.92</v>
      </c>
      <c r="D246" s="11">
        <f>MEDIAN(H246)</f>
        <v>163.92</v>
      </c>
      <c r="E246" s="12">
        <v>0</v>
      </c>
      <c r="F246" s="13">
        <f t="shared" ref="F246:F247" si="22">E246/C246</f>
        <v>0</v>
      </c>
      <c r="G246" s="11">
        <f>IF(F246&gt;0.25,MEDIAN(H246),AVERAGE(H246))</f>
        <v>163.92</v>
      </c>
      <c r="H246" s="11">
        <v>163.92</v>
      </c>
      <c r="I246" s="14" t="s">
        <v>12</v>
      </c>
      <c r="J246" s="15"/>
    </row>
    <row r="247" spans="1:10" ht="15.75" customHeight="1">
      <c r="A247" s="210" t="s">
        <v>16</v>
      </c>
      <c r="B247" s="67" t="s">
        <v>85</v>
      </c>
      <c r="C247" s="19">
        <f>AVERAGE(H247:H249)</f>
        <v>673.08500000000004</v>
      </c>
      <c r="D247" s="20">
        <f>MEDIAN(H247:H249)</f>
        <v>673.08500000000004</v>
      </c>
      <c r="E247" s="21">
        <f>STDEV(H247:H249)</f>
        <v>386.20051068065646</v>
      </c>
      <c r="F247" s="22">
        <f t="shared" si="22"/>
        <v>0.57377673054763734</v>
      </c>
      <c r="G247" s="23">
        <f>IF(F247&gt;0.25,MEDIAN(H247:H249),AVERAGE(H247:H249))</f>
        <v>673.08500000000004</v>
      </c>
      <c r="H247" s="19">
        <v>400</v>
      </c>
      <c r="I247" s="49" t="s">
        <v>86</v>
      </c>
      <c r="J247" s="92" t="s">
        <v>87</v>
      </c>
    </row>
    <row r="248" spans="1:10" ht="15.75" customHeight="1">
      <c r="A248" s="211"/>
      <c r="B248" s="26"/>
      <c r="C248" s="27"/>
      <c r="D248" s="28"/>
      <c r="E248" s="29"/>
      <c r="F248" s="28"/>
      <c r="G248" s="30"/>
      <c r="H248" s="31">
        <v>946.17</v>
      </c>
      <c r="I248" s="49" t="s">
        <v>19</v>
      </c>
      <c r="J248" s="81" t="s">
        <v>44</v>
      </c>
    </row>
    <row r="249" spans="1:10" ht="15.75" customHeight="1">
      <c r="A249" s="212"/>
      <c r="B249" s="26"/>
      <c r="C249" s="27"/>
      <c r="D249" s="28"/>
      <c r="E249" s="29"/>
      <c r="F249" s="28"/>
      <c r="G249" s="30"/>
      <c r="H249" s="32"/>
      <c r="I249" s="27"/>
      <c r="J249" s="92"/>
    </row>
    <row r="250" spans="1:10" ht="15.75" customHeight="1">
      <c r="A250" s="34" t="s">
        <v>20</v>
      </c>
      <c r="B250" s="35"/>
      <c r="C250" s="11">
        <f>AVERAGE(H250)</f>
        <v>6.25</v>
      </c>
      <c r="D250" s="36">
        <f>MEDIAN(H250)</f>
        <v>6.25</v>
      </c>
      <c r="E250" s="12">
        <v>0</v>
      </c>
      <c r="F250" s="37">
        <f t="shared" ref="F250:F251" si="23">E250/C250</f>
        <v>0</v>
      </c>
      <c r="G250" s="38">
        <f>IF(F250&gt;0.25,MEDIAN(H250),AVERAGE(H250))</f>
        <v>6.25</v>
      </c>
      <c r="H250" s="11">
        <v>6.25</v>
      </c>
      <c r="I250" s="39" t="s">
        <v>21</v>
      </c>
      <c r="J250" s="40"/>
    </row>
    <row r="251" spans="1:10" ht="15.75" customHeight="1">
      <c r="A251" s="213" t="s">
        <v>57</v>
      </c>
      <c r="B251" s="27"/>
      <c r="C251" s="19" t="e">
        <f>AVERAGE(H251:H253)</f>
        <v>#DIV/0!</v>
      </c>
      <c r="D251" s="20" t="e">
        <f>MEDIAN(H251:H253)</f>
        <v>#NUM!</v>
      </c>
      <c r="E251" s="21" t="e">
        <f>STDEV(H251:H253)</f>
        <v>#DIV/0!</v>
      </c>
      <c r="F251" s="22" t="e">
        <f t="shared" si="23"/>
        <v>#DIV/0!</v>
      </c>
      <c r="G251" s="68" t="e">
        <f>IF(F251&gt;0.25,MEDIAN(H251:H253),AVERAGE(H251:H253))</f>
        <v>#DIV/0!</v>
      </c>
      <c r="H251" s="19"/>
      <c r="I251" s="27"/>
      <c r="J251" s="48"/>
    </row>
    <row r="252" spans="1:10" ht="15.75" customHeight="1">
      <c r="A252" s="211"/>
      <c r="B252" s="27"/>
      <c r="C252" s="27"/>
      <c r="D252" s="28"/>
      <c r="E252" s="29"/>
      <c r="F252" s="28"/>
      <c r="G252" s="30"/>
      <c r="H252" s="41"/>
      <c r="I252" s="27"/>
      <c r="J252" s="48"/>
    </row>
    <row r="253" spans="1:10" ht="15.75" customHeight="1">
      <c r="A253" s="212"/>
      <c r="B253" s="51"/>
      <c r="C253" s="51"/>
      <c r="D253" s="52"/>
      <c r="E253" s="53"/>
      <c r="F253" s="52"/>
      <c r="G253" s="44"/>
      <c r="H253" s="32"/>
      <c r="I253" s="51"/>
      <c r="J253" s="48"/>
    </row>
    <row r="254" spans="1:10" ht="15.75" customHeight="1">
      <c r="A254" s="213" t="s">
        <v>22</v>
      </c>
      <c r="B254" s="26"/>
      <c r="C254" s="19">
        <f>AVERAGE(H254:H256)</f>
        <v>23.339333333333332</v>
      </c>
      <c r="D254" s="20">
        <f>MEDIAN(H254:H256)</f>
        <v>23.818000000000001</v>
      </c>
      <c r="E254" s="21">
        <f>STDEV(H254:H256)</f>
        <v>3.1771593182170323</v>
      </c>
      <c r="F254" s="22">
        <f>E254/C254</f>
        <v>0.13612896618942411</v>
      </c>
      <c r="G254" s="23">
        <f>IF(F254&gt;0.25,MEDIAN(H254:H256),AVERAGE(H254:H256))</f>
        <v>23.339333333333332</v>
      </c>
      <c r="H254" s="41">
        <f>476.36/20</f>
        <v>23.818000000000001</v>
      </c>
      <c r="I254" s="42" t="s">
        <v>23</v>
      </c>
      <c r="J254" s="43" t="s">
        <v>24</v>
      </c>
    </row>
    <row r="255" spans="1:10" ht="15.75" customHeight="1">
      <c r="A255" s="211"/>
      <c r="B255" s="26"/>
      <c r="C255" s="27"/>
      <c r="D255" s="28"/>
      <c r="E255" s="29"/>
      <c r="F255" s="28"/>
      <c r="G255" s="30"/>
      <c r="H255" s="41">
        <f>399/20</f>
        <v>19.95</v>
      </c>
      <c r="I255" s="42" t="s">
        <v>25</v>
      </c>
      <c r="J255" s="41"/>
    </row>
    <row r="256" spans="1:10" ht="15.75" customHeight="1">
      <c r="A256" s="212"/>
      <c r="B256" s="26"/>
      <c r="C256" s="27"/>
      <c r="D256" s="28"/>
      <c r="E256" s="29"/>
      <c r="F256" s="28"/>
      <c r="G256" s="44"/>
      <c r="H256" s="31">
        <v>26.25</v>
      </c>
      <c r="I256" s="45" t="s">
        <v>26</v>
      </c>
      <c r="J256" s="32"/>
    </row>
    <row r="257" spans="1:10" ht="15.75" customHeight="1">
      <c r="A257" s="213" t="s">
        <v>78</v>
      </c>
      <c r="B257" s="46"/>
      <c r="C257" s="19">
        <f>AVERAGE(H257:H259)</f>
        <v>13.942333333333332</v>
      </c>
      <c r="D257" s="20">
        <f>MEDIAN(H257:H259)</f>
        <v>14.3375</v>
      </c>
      <c r="E257" s="21">
        <f>STDEV(H257:H259)</f>
        <v>0.68661494546312762</v>
      </c>
      <c r="F257" s="22">
        <f>E257/C257</f>
        <v>4.9246774485126425E-2</v>
      </c>
      <c r="G257" s="23">
        <f>IF(F257&gt;0.25,MEDIAN(H257:H259),AVERAGE(H257:H259))</f>
        <v>13.942333333333332</v>
      </c>
      <c r="H257" s="19">
        <f>286.8/20</f>
        <v>14.34</v>
      </c>
      <c r="I257" s="47" t="s">
        <v>28</v>
      </c>
      <c r="J257" s="43" t="s">
        <v>24</v>
      </c>
    </row>
    <row r="258" spans="1:10" ht="15.75" customHeight="1">
      <c r="A258" s="211"/>
      <c r="B258" s="48"/>
      <c r="C258" s="27"/>
      <c r="D258" s="28"/>
      <c r="E258" s="29"/>
      <c r="F258" s="28"/>
      <c r="G258" s="30"/>
      <c r="H258" s="41">
        <f>262.99/20</f>
        <v>13.1495</v>
      </c>
      <c r="I258" s="49" t="s">
        <v>29</v>
      </c>
      <c r="J258" s="41"/>
    </row>
    <row r="259" spans="1:10" ht="15.75" customHeight="1">
      <c r="A259" s="212"/>
      <c r="B259" s="50"/>
      <c r="C259" s="51"/>
      <c r="D259" s="52"/>
      <c r="E259" s="53"/>
      <c r="F259" s="52"/>
      <c r="G259" s="44"/>
      <c r="H259" s="32">
        <f>286.75/20</f>
        <v>14.3375</v>
      </c>
      <c r="I259" s="54" t="s">
        <v>30</v>
      </c>
      <c r="J259" s="32"/>
    </row>
    <row r="260" spans="1:10" ht="15.75" customHeight="1">
      <c r="A260" s="213" t="s">
        <v>79</v>
      </c>
      <c r="B260" s="55"/>
      <c r="C260" s="19">
        <f>AVERAGE(H260:H262)</f>
        <v>18.113833333333336</v>
      </c>
      <c r="D260" s="20">
        <f>MEDIAN(H260:H262)</f>
        <v>17.761500000000002</v>
      </c>
      <c r="E260" s="21">
        <f>STDEV(H260:H262)</f>
        <v>1.3304619811679463</v>
      </c>
      <c r="F260" s="22">
        <f>E260/C260</f>
        <v>7.3450050946400794E-2</v>
      </c>
      <c r="G260" s="23">
        <f>IF(F260&gt;0.25,MEDIAN(H260:H262),AVERAGE(H260:H262))</f>
        <v>18.113833333333336</v>
      </c>
      <c r="H260" s="41">
        <f>355.23/20</f>
        <v>17.761500000000002</v>
      </c>
      <c r="I260" s="56" t="s">
        <v>32</v>
      </c>
      <c r="J260" s="43" t="s">
        <v>24</v>
      </c>
    </row>
    <row r="261" spans="1:10" ht="15.75" customHeight="1">
      <c r="A261" s="211"/>
      <c r="B261" s="55"/>
      <c r="C261" s="57"/>
      <c r="D261" s="58"/>
      <c r="E261" s="59"/>
      <c r="F261" s="58"/>
      <c r="G261" s="60"/>
      <c r="H261" s="41">
        <f>339.9/20</f>
        <v>16.994999999999997</v>
      </c>
      <c r="I261" s="56" t="s">
        <v>33</v>
      </c>
      <c r="J261" s="41"/>
    </row>
    <row r="262" spans="1:10" ht="15.75" customHeight="1">
      <c r="A262" s="212"/>
      <c r="B262" s="61"/>
      <c r="C262" s="62"/>
      <c r="D262" s="63"/>
      <c r="E262" s="64"/>
      <c r="F262" s="63"/>
      <c r="G262" s="65"/>
      <c r="H262" s="41">
        <f>391.7/20</f>
        <v>19.585000000000001</v>
      </c>
      <c r="I262" s="66" t="s">
        <v>34</v>
      </c>
      <c r="J262" s="41"/>
    </row>
    <row r="263" spans="1:10" ht="15.75" customHeight="1">
      <c r="A263" s="214" t="s">
        <v>35</v>
      </c>
      <c r="B263" s="67" t="s">
        <v>36</v>
      </c>
      <c r="C263" s="19" t="e">
        <f>AVERAGE(H263:H265)</f>
        <v>#DIV/0!</v>
      </c>
      <c r="D263" s="20" t="e">
        <f>MEDIAN(H263:H265)</f>
        <v>#NUM!</v>
      </c>
      <c r="E263" s="21" t="e">
        <f>STDEV(H263:H265)</f>
        <v>#DIV/0!</v>
      </c>
      <c r="F263" s="22" t="e">
        <f>E263/C263</f>
        <v>#DIV/0!</v>
      </c>
      <c r="G263" s="68" t="e">
        <f>IF(F263&gt;0.25,MEDIAN(H263:H265),AVERAGE(H263:H265))</f>
        <v>#DIV/0!</v>
      </c>
      <c r="H263" s="19"/>
      <c r="I263" s="69"/>
      <c r="J263" s="70"/>
    </row>
    <row r="264" spans="1:10" ht="15.75" customHeight="1">
      <c r="A264" s="211"/>
      <c r="B264" s="71" t="s">
        <v>37</v>
      </c>
      <c r="C264" s="29"/>
      <c r="D264" s="28"/>
      <c r="E264" s="29"/>
      <c r="F264" s="28"/>
      <c r="G264" s="30"/>
      <c r="H264" s="41"/>
      <c r="I264" s="27"/>
      <c r="J264" s="72"/>
    </row>
    <row r="265" spans="1:10" ht="15.75" customHeight="1">
      <c r="A265" s="212"/>
      <c r="B265" s="73"/>
      <c r="C265" s="53"/>
      <c r="D265" s="52"/>
      <c r="E265" s="53"/>
      <c r="F265" s="52"/>
      <c r="G265" s="44"/>
      <c r="H265" s="32"/>
      <c r="I265" s="27"/>
      <c r="J265" s="72"/>
    </row>
    <row r="266" spans="1:10" ht="15.75" customHeight="1">
      <c r="A266" s="210" t="s">
        <v>38</v>
      </c>
      <c r="B266" s="74"/>
      <c r="C266" s="19">
        <f>AVERAGE(H266:H268)</f>
        <v>1768.6666666666667</v>
      </c>
      <c r="D266" s="20">
        <f>MEDIAN(H266:H268)</f>
        <v>1723</v>
      </c>
      <c r="E266" s="21">
        <f>STDEV(H266:H268)</f>
        <v>450.24030620695549</v>
      </c>
      <c r="F266" s="22">
        <f>E266/C266</f>
        <v>0.25456481692816935</v>
      </c>
      <c r="G266" s="23">
        <f>IF(F266&gt;0.25,MEDIAN(H266:H268),AVERAGE(H266:H268))</f>
        <v>1723</v>
      </c>
      <c r="H266" s="31">
        <v>2240</v>
      </c>
      <c r="I266" s="75" t="s">
        <v>39</v>
      </c>
      <c r="J266" s="70"/>
    </row>
    <row r="267" spans="1:10" ht="15.75" customHeight="1">
      <c r="A267" s="211"/>
      <c r="B267" s="76"/>
      <c r="C267" s="27"/>
      <c r="D267" s="28"/>
      <c r="E267" s="29"/>
      <c r="F267" s="28"/>
      <c r="G267" s="30"/>
      <c r="H267" s="41">
        <v>1723</v>
      </c>
      <c r="I267" s="77" t="s">
        <v>40</v>
      </c>
      <c r="J267" s="78"/>
    </row>
    <row r="268" spans="1:10" ht="15.75" customHeight="1">
      <c r="A268" s="212"/>
      <c r="B268" s="76"/>
      <c r="C268" s="27"/>
      <c r="D268" s="28"/>
      <c r="E268" s="29"/>
      <c r="F268" s="28"/>
      <c r="G268" s="44"/>
      <c r="H268" s="31">
        <v>1343</v>
      </c>
      <c r="I268" s="79" t="s">
        <v>41</v>
      </c>
      <c r="J268" s="80"/>
    </row>
    <row r="269" spans="1:10" ht="15.75" customHeight="1">
      <c r="A269" s="210" t="s">
        <v>42</v>
      </c>
      <c r="B269" s="18"/>
      <c r="C269" s="19">
        <f>AVERAGE(H269:H270)</f>
        <v>467.83000000000004</v>
      </c>
      <c r="D269" s="20">
        <f>MEDIAN(H269:H270)</f>
        <v>467.83000000000004</v>
      </c>
      <c r="E269" s="21">
        <f>STDEV(H269:H270)</f>
        <v>29.740911216706191</v>
      </c>
      <c r="F269" s="22">
        <f>E269/C269</f>
        <v>6.3572048001851497E-2</v>
      </c>
      <c r="G269" s="23">
        <f>IF(F269&gt;0.25,MEDIAN(H269:H270),AVERAGE(H269:H270))</f>
        <v>467.83000000000004</v>
      </c>
      <c r="H269" s="43">
        <v>446.8</v>
      </c>
      <c r="I269" s="24" t="s">
        <v>43</v>
      </c>
      <c r="J269" s="81" t="s">
        <v>44</v>
      </c>
    </row>
    <row r="270" spans="1:10" ht="15.75" customHeight="1">
      <c r="A270" s="211"/>
      <c r="B270" s="26"/>
      <c r="C270" s="27"/>
      <c r="D270" s="28"/>
      <c r="E270" s="29"/>
      <c r="F270" s="28"/>
      <c r="G270" s="30"/>
      <c r="H270" s="31">
        <v>488.86</v>
      </c>
      <c r="I270" s="24" t="s">
        <v>45</v>
      </c>
      <c r="J270" s="72"/>
    </row>
    <row r="271" spans="1:10" ht="15.75" customHeight="1">
      <c r="A271" s="212"/>
      <c r="B271" s="26"/>
      <c r="C271" s="27"/>
      <c r="D271" s="28"/>
      <c r="E271" s="29"/>
      <c r="F271" s="28"/>
      <c r="G271" s="30"/>
      <c r="H271" s="82">
        <v>477.29</v>
      </c>
      <c r="I271" s="24" t="s">
        <v>46</v>
      </c>
      <c r="J271" s="72"/>
    </row>
    <row r="272" spans="1:10" ht="15.75" customHeight="1">
      <c r="A272" s="210" t="s">
        <v>47</v>
      </c>
      <c r="B272" s="83" t="s">
        <v>48</v>
      </c>
      <c r="C272" s="19" t="e">
        <f>AVERAGE(H272:H274)</f>
        <v>#DIV/0!</v>
      </c>
      <c r="D272" s="20" t="e">
        <f>MEDIAN(H272:H274)</f>
        <v>#NUM!</v>
      </c>
      <c r="E272" s="21" t="e">
        <f>STDEV(H272:H274)</f>
        <v>#DIV/0!</v>
      </c>
      <c r="F272" s="22" t="e">
        <f>E272/C272</f>
        <v>#DIV/0!</v>
      </c>
      <c r="G272" s="68" t="e">
        <f>IF(F272&gt;0.25,MEDIAN(H272:H274),AVERAGE(H272:H274))</f>
        <v>#DIV/0!</v>
      </c>
      <c r="H272" s="41"/>
      <c r="I272" s="69"/>
      <c r="J272" s="46"/>
    </row>
    <row r="273" spans="1:10" ht="15.75" customHeight="1">
      <c r="A273" s="211"/>
      <c r="B273" s="27"/>
      <c r="C273" s="27"/>
      <c r="D273" s="28"/>
      <c r="E273" s="29"/>
      <c r="F273" s="28"/>
      <c r="G273" s="30"/>
      <c r="H273" s="41"/>
      <c r="I273" s="27"/>
      <c r="J273" s="48"/>
    </row>
    <row r="274" spans="1:10" ht="15.75" customHeight="1">
      <c r="A274" s="212"/>
      <c r="B274" s="51"/>
      <c r="C274" s="51"/>
      <c r="D274" s="52"/>
      <c r="E274" s="53"/>
      <c r="F274" s="52"/>
      <c r="G274" s="44"/>
      <c r="H274" s="41"/>
      <c r="I274" s="51"/>
      <c r="J274" s="84"/>
    </row>
    <row r="275" spans="1:10" ht="15.75" customHeight="1">
      <c r="A275" s="210" t="s">
        <v>49</v>
      </c>
      <c r="B275" s="83"/>
      <c r="C275" s="19">
        <f>AVERAGE(H275:H280)</f>
        <v>508166.66666666669</v>
      </c>
      <c r="D275" s="20">
        <f>MEDIAN(H275:H280)</f>
        <v>474000</v>
      </c>
      <c r="E275" s="21">
        <f>STDEV(H275:H280)</f>
        <v>107943.34933967284</v>
      </c>
      <c r="F275" s="22">
        <f>E275/C275</f>
        <v>0.21241721746081896</v>
      </c>
      <c r="G275" s="23">
        <f>IF(F275&gt;0.25,MEDIAN(H275:H280),AVERAGE(H275:H280))</f>
        <v>508166.66666666669</v>
      </c>
      <c r="H275" s="43">
        <v>520000</v>
      </c>
      <c r="I275" s="219" t="s">
        <v>121</v>
      </c>
      <c r="J275" s="111"/>
    </row>
    <row r="276" spans="1:10" ht="15.75" customHeight="1">
      <c r="A276" s="211"/>
      <c r="B276" s="151"/>
      <c r="C276" s="152"/>
      <c r="D276" s="153"/>
      <c r="E276" s="154"/>
      <c r="F276" s="153"/>
      <c r="G276" s="155"/>
      <c r="H276" s="156">
        <v>419000</v>
      </c>
      <c r="I276" s="216"/>
      <c r="J276" s="111"/>
    </row>
    <row r="277" spans="1:10" ht="15.75" customHeight="1">
      <c r="A277" s="211"/>
      <c r="B277" s="151"/>
      <c r="C277" s="152"/>
      <c r="D277" s="153"/>
      <c r="E277" s="154"/>
      <c r="F277" s="153"/>
      <c r="G277" s="155"/>
      <c r="H277" s="156">
        <v>585000</v>
      </c>
      <c r="I277" s="216"/>
      <c r="J277" s="111"/>
    </row>
    <row r="278" spans="1:10" ht="15.75" customHeight="1">
      <c r="A278" s="211"/>
      <c r="B278" s="151"/>
      <c r="C278" s="152"/>
      <c r="D278" s="153"/>
      <c r="E278" s="154"/>
      <c r="F278" s="153"/>
      <c r="G278" s="155"/>
      <c r="H278" s="156">
        <v>428000</v>
      </c>
      <c r="I278" s="216"/>
      <c r="J278" s="111"/>
    </row>
    <row r="279" spans="1:10" ht="15.75" customHeight="1">
      <c r="A279" s="211"/>
      <c r="B279" s="27"/>
      <c r="C279" s="27"/>
      <c r="D279" s="28"/>
      <c r="E279" s="29"/>
      <c r="F279" s="28"/>
      <c r="G279" s="30"/>
      <c r="H279" s="31">
        <v>680000</v>
      </c>
      <c r="I279" s="216"/>
      <c r="J279" s="111"/>
    </row>
    <row r="280" spans="1:10" ht="15.75" customHeight="1">
      <c r="A280" s="212"/>
      <c r="B280" s="51"/>
      <c r="C280" s="51"/>
      <c r="D280" s="52"/>
      <c r="E280" s="53"/>
      <c r="F280" s="52"/>
      <c r="G280" s="44"/>
      <c r="H280" s="82">
        <v>417000</v>
      </c>
      <c r="I280" s="217"/>
      <c r="J280" s="111"/>
    </row>
    <row r="281" spans="1:10" ht="15.75" customHeight="1"/>
    <row r="282" spans="1:10" ht="15.75" customHeight="1">
      <c r="A282" s="220" t="s">
        <v>122</v>
      </c>
      <c r="B282" s="208"/>
      <c r="C282" s="208"/>
      <c r="D282" s="208"/>
      <c r="E282" s="208"/>
      <c r="F282" s="208"/>
      <c r="G282" s="208"/>
      <c r="H282" s="208"/>
      <c r="I282" s="208"/>
      <c r="J282" s="209"/>
    </row>
    <row r="283" spans="1:10" ht="15.75" customHeight="1">
      <c r="A283" s="157" t="s">
        <v>49</v>
      </c>
      <c r="B283" s="158"/>
      <c r="C283" s="159" t="s">
        <v>123</v>
      </c>
      <c r="D283" s="160" t="s">
        <v>123</v>
      </c>
      <c r="E283" s="159" t="e">
        <v>#DIV/0!</v>
      </c>
      <c r="F283" s="160" t="e">
        <v>#DIV/0!</v>
      </c>
      <c r="G283" s="161" t="e">
        <v>#DIV/0!</v>
      </c>
      <c r="H283" s="159" t="s">
        <v>123</v>
      </c>
      <c r="I283" s="162" t="s">
        <v>124</v>
      </c>
      <c r="J283" s="163"/>
    </row>
    <row r="284" spans="1:10" ht="15.75" customHeight="1">
      <c r="A284" s="222" t="s">
        <v>125</v>
      </c>
      <c r="B284" s="223" t="s">
        <v>126</v>
      </c>
      <c r="C284" s="224">
        <f>AVERAGE(H284:H286)</f>
        <v>135452.92666666667</v>
      </c>
      <c r="D284" s="225">
        <f>MEDIAN(H284:H286)</f>
        <v>136827.80000000002</v>
      </c>
      <c r="E284" s="228">
        <f>STDEV(H284:H286)</f>
        <v>3432.1803060056809</v>
      </c>
      <c r="F284" s="229">
        <f>E284/C284</f>
        <v>2.5338546685313511E-2</v>
      </c>
      <c r="G284" s="224">
        <f>IF(F284&gt;0.25,MEDIAN(H284:H286),AVERAGE(H284:H286))</f>
        <v>135452.92666666667</v>
      </c>
      <c r="H284" s="164">
        <f>181.32*761</f>
        <v>137984.51999999999</v>
      </c>
      <c r="I284" s="165" t="s">
        <v>127</v>
      </c>
      <c r="J284" s="221" t="s">
        <v>128</v>
      </c>
    </row>
    <row r="285" spans="1:10" ht="15.75" customHeight="1">
      <c r="A285" s="211"/>
      <c r="B285" s="211"/>
      <c r="C285" s="211"/>
      <c r="D285" s="226"/>
      <c r="E285" s="211"/>
      <c r="F285" s="226"/>
      <c r="G285" s="211"/>
      <c r="H285" s="164">
        <f>179.8*761</f>
        <v>136827.80000000002</v>
      </c>
      <c r="I285" s="165" t="s">
        <v>129</v>
      </c>
      <c r="J285" s="211"/>
    </row>
    <row r="286" spans="1:10" ht="15.75" customHeight="1">
      <c r="A286" s="212"/>
      <c r="B286" s="212"/>
      <c r="C286" s="212"/>
      <c r="D286" s="227"/>
      <c r="E286" s="212"/>
      <c r="F286" s="227"/>
      <c r="G286" s="212"/>
      <c r="H286" s="166">
        <f>172.86*761</f>
        <v>131546.46000000002</v>
      </c>
      <c r="I286" s="167" t="s">
        <v>130</v>
      </c>
      <c r="J286" s="212"/>
    </row>
    <row r="287" spans="1:10" ht="15.75" customHeight="1"/>
    <row r="288" spans="1:10" ht="15.75" customHeight="1"/>
    <row r="289" spans="1:10" ht="15.75" customHeight="1">
      <c r="A289" s="207" t="s">
        <v>131</v>
      </c>
      <c r="B289" s="208"/>
      <c r="C289" s="208"/>
      <c r="D289" s="208"/>
      <c r="E289" s="208"/>
      <c r="F289" s="208"/>
      <c r="G289" s="208"/>
      <c r="H289" s="208"/>
      <c r="I289" s="208"/>
      <c r="J289" s="209"/>
    </row>
    <row r="290" spans="1:10" ht="15.75" customHeight="1">
      <c r="A290" s="9" t="s">
        <v>11</v>
      </c>
      <c r="B290" s="10"/>
      <c r="C290" s="11">
        <f>AVERAGE(H290)</f>
        <v>109.29</v>
      </c>
      <c r="D290" s="11">
        <f>MEDIAN(H290)</f>
        <v>109.29</v>
      </c>
      <c r="E290" s="12">
        <v>0</v>
      </c>
      <c r="F290" s="13">
        <f>E290/C290</f>
        <v>0</v>
      </c>
      <c r="G290" s="11">
        <f>IF(F290&gt;0.25,MEDIAN(H290),AVERAGE(H290))</f>
        <v>109.29</v>
      </c>
      <c r="H290" s="11">
        <v>109.29</v>
      </c>
      <c r="I290" s="14" t="s">
        <v>12</v>
      </c>
      <c r="J290" s="15"/>
    </row>
    <row r="291" spans="1:10" ht="15.75" customHeight="1">
      <c r="A291" s="16" t="s">
        <v>13</v>
      </c>
      <c r="B291" s="10"/>
      <c r="C291" s="12"/>
      <c r="D291" s="12"/>
      <c r="E291" s="12"/>
      <c r="F291" s="13"/>
      <c r="G291" s="12"/>
      <c r="H291" s="11"/>
      <c r="I291" s="12"/>
      <c r="J291" s="15" t="s">
        <v>14</v>
      </c>
    </row>
    <row r="292" spans="1:10" ht="15.75" customHeight="1">
      <c r="A292" s="17" t="s">
        <v>15</v>
      </c>
      <c r="B292" s="10"/>
      <c r="C292" s="11">
        <f>AVERAGE(H292)</f>
        <v>163.92</v>
      </c>
      <c r="D292" s="11">
        <f>MEDIAN(H292)</f>
        <v>163.92</v>
      </c>
      <c r="E292" s="12">
        <v>0</v>
      </c>
      <c r="F292" s="13">
        <f t="shared" ref="F292:F293" si="24">E292/C292</f>
        <v>0</v>
      </c>
      <c r="G292" s="11">
        <f>IF(F292&gt;0.25,MEDIAN(H292),AVERAGE(H292))</f>
        <v>163.92</v>
      </c>
      <c r="H292" s="11">
        <v>163.92</v>
      </c>
      <c r="I292" s="14" t="s">
        <v>12</v>
      </c>
      <c r="J292" s="15"/>
    </row>
    <row r="293" spans="1:10" ht="15.75" customHeight="1">
      <c r="A293" s="210" t="s">
        <v>16</v>
      </c>
      <c r="B293" s="67"/>
      <c r="C293" s="19">
        <f>AVERAGE(H293:H295)</f>
        <v>5742.9266666666663</v>
      </c>
      <c r="D293" s="20">
        <f>MEDIAN(H293:H295)</f>
        <v>4853.49</v>
      </c>
      <c r="E293" s="21">
        <f>STDEV(H293:H295)</f>
        <v>2723.5494917539772</v>
      </c>
      <c r="F293" s="22">
        <f t="shared" si="24"/>
        <v>0.47424417023503301</v>
      </c>
      <c r="G293" s="23">
        <f>IF(F293&gt;0.25,MEDIAN(H293:H295),AVERAGE(H293:H295))</f>
        <v>4853.49</v>
      </c>
      <c r="H293" s="43">
        <v>8800</v>
      </c>
      <c r="I293" s="168" t="s">
        <v>132</v>
      </c>
      <c r="J293" s="72"/>
    </row>
    <row r="294" spans="1:10" ht="15.75" customHeight="1">
      <c r="A294" s="211"/>
      <c r="B294" s="26"/>
      <c r="C294" s="27"/>
      <c r="D294" s="28"/>
      <c r="E294" s="29"/>
      <c r="F294" s="28"/>
      <c r="G294" s="30"/>
      <c r="H294" s="31">
        <v>3575.29</v>
      </c>
      <c r="I294" s="168" t="s">
        <v>133</v>
      </c>
      <c r="J294" s="72"/>
    </row>
    <row r="295" spans="1:10" ht="15.75" customHeight="1">
      <c r="A295" s="212"/>
      <c r="B295" s="26"/>
      <c r="C295" s="27"/>
      <c r="D295" s="28"/>
      <c r="E295" s="29"/>
      <c r="F295" s="28"/>
      <c r="G295" s="30"/>
      <c r="H295" s="82">
        <v>4853.49</v>
      </c>
      <c r="I295" s="169" t="s">
        <v>134</v>
      </c>
      <c r="J295" s="72"/>
    </row>
    <row r="296" spans="1:10" ht="15.75" customHeight="1">
      <c r="A296" s="34" t="s">
        <v>20</v>
      </c>
      <c r="B296" s="35"/>
      <c r="C296" s="11">
        <f>AVERAGE(H296)</f>
        <v>6.25</v>
      </c>
      <c r="D296" s="36">
        <f>MEDIAN(H296)</f>
        <v>6.25</v>
      </c>
      <c r="E296" s="12">
        <v>0</v>
      </c>
      <c r="F296" s="37">
        <f t="shared" ref="F296:F297" si="25">E296/C296</f>
        <v>0</v>
      </c>
      <c r="G296" s="38">
        <f>IF(F296&gt;0.25,MEDIAN(H296),AVERAGE(H296))</f>
        <v>6.25</v>
      </c>
      <c r="H296" s="11">
        <v>6.25</v>
      </c>
      <c r="I296" s="39" t="s">
        <v>21</v>
      </c>
      <c r="J296" s="40"/>
    </row>
    <row r="297" spans="1:10" ht="15.75" customHeight="1">
      <c r="A297" s="213" t="s">
        <v>57</v>
      </c>
      <c r="B297" s="27"/>
      <c r="C297" s="19" t="e">
        <f>AVERAGE(H297:H299)</f>
        <v>#DIV/0!</v>
      </c>
      <c r="D297" s="20" t="e">
        <f>MEDIAN(H297:H299)</f>
        <v>#NUM!</v>
      </c>
      <c r="E297" s="21" t="e">
        <f>STDEV(H297:H299)</f>
        <v>#DIV/0!</v>
      </c>
      <c r="F297" s="22" t="e">
        <f t="shared" si="25"/>
        <v>#DIV/0!</v>
      </c>
      <c r="G297" s="68" t="e">
        <f>IF(F297&gt;0.25,MEDIAN(H297:H299),AVERAGE(H297:H299))</f>
        <v>#DIV/0!</v>
      </c>
      <c r="H297" s="19"/>
      <c r="I297" s="27"/>
      <c r="J297" s="81" t="s">
        <v>135</v>
      </c>
    </row>
    <row r="298" spans="1:10" ht="15.75" customHeight="1">
      <c r="A298" s="211"/>
      <c r="B298" s="27"/>
      <c r="C298" s="27"/>
      <c r="D298" s="28"/>
      <c r="E298" s="29"/>
      <c r="F298" s="28"/>
      <c r="G298" s="30"/>
      <c r="H298" s="41"/>
      <c r="I298" s="27"/>
      <c r="J298" s="48"/>
    </row>
    <row r="299" spans="1:10" ht="15.75" customHeight="1">
      <c r="A299" s="212"/>
      <c r="B299" s="51"/>
      <c r="C299" s="51"/>
      <c r="D299" s="52"/>
      <c r="E299" s="53"/>
      <c r="F299" s="52"/>
      <c r="G299" s="44"/>
      <c r="H299" s="32"/>
      <c r="I299" s="51"/>
      <c r="J299" s="48"/>
    </row>
    <row r="300" spans="1:10" ht="15.75" customHeight="1">
      <c r="A300" s="213" t="s">
        <v>22</v>
      </c>
      <c r="B300" s="26"/>
      <c r="C300" s="19">
        <f>AVERAGE(H300:H302)</f>
        <v>23.339333333333332</v>
      </c>
      <c r="D300" s="20">
        <f>MEDIAN(H300:H302)</f>
        <v>23.818000000000001</v>
      </c>
      <c r="E300" s="21">
        <f>STDEV(H300:H302)</f>
        <v>3.1771593182170323</v>
      </c>
      <c r="F300" s="22">
        <f>E300/C300</f>
        <v>0.13612896618942411</v>
      </c>
      <c r="G300" s="23">
        <f>IF(F300&gt;0.25,MEDIAN(H300:H302),AVERAGE(H300:H302))</f>
        <v>23.339333333333332</v>
      </c>
      <c r="H300" s="41">
        <f>476.36/20</f>
        <v>23.818000000000001</v>
      </c>
      <c r="I300" s="42" t="s">
        <v>23</v>
      </c>
      <c r="J300" s="43" t="s">
        <v>24</v>
      </c>
    </row>
    <row r="301" spans="1:10" ht="15.75" customHeight="1">
      <c r="A301" s="211"/>
      <c r="B301" s="26"/>
      <c r="C301" s="27"/>
      <c r="D301" s="28"/>
      <c r="E301" s="29"/>
      <c r="F301" s="28"/>
      <c r="G301" s="30"/>
      <c r="H301" s="41">
        <f>399/20</f>
        <v>19.95</v>
      </c>
      <c r="I301" s="42" t="s">
        <v>25</v>
      </c>
      <c r="J301" s="41"/>
    </row>
    <row r="302" spans="1:10" ht="15.75" customHeight="1">
      <c r="A302" s="212"/>
      <c r="B302" s="26"/>
      <c r="C302" s="27"/>
      <c r="D302" s="28"/>
      <c r="E302" s="29"/>
      <c r="F302" s="28"/>
      <c r="G302" s="44"/>
      <c r="H302" s="31">
        <v>26.25</v>
      </c>
      <c r="I302" s="45" t="s">
        <v>26</v>
      </c>
      <c r="J302" s="32"/>
    </row>
    <row r="303" spans="1:10" ht="15.75" customHeight="1">
      <c r="A303" s="213" t="s">
        <v>78</v>
      </c>
      <c r="B303" s="46"/>
      <c r="C303" s="19">
        <f>AVERAGE(H303:H305)</f>
        <v>13.942333333333332</v>
      </c>
      <c r="D303" s="20">
        <f>MEDIAN(H303:H305)</f>
        <v>14.3375</v>
      </c>
      <c r="E303" s="21">
        <f>STDEV(H303:H305)</f>
        <v>0.68661494546312762</v>
      </c>
      <c r="F303" s="22">
        <f>E303/C303</f>
        <v>4.9246774485126425E-2</v>
      </c>
      <c r="G303" s="23">
        <f>IF(F303&gt;0.25,MEDIAN(H303:H305),AVERAGE(H303:H305))</f>
        <v>13.942333333333332</v>
      </c>
      <c r="H303" s="19">
        <f>286.8/20</f>
        <v>14.34</v>
      </c>
      <c r="I303" s="47" t="s">
        <v>28</v>
      </c>
      <c r="J303" s="43" t="s">
        <v>24</v>
      </c>
    </row>
    <row r="304" spans="1:10" ht="15.75" customHeight="1">
      <c r="A304" s="211"/>
      <c r="B304" s="48"/>
      <c r="C304" s="27"/>
      <c r="D304" s="28"/>
      <c r="E304" s="29"/>
      <c r="F304" s="28"/>
      <c r="G304" s="30"/>
      <c r="H304" s="41">
        <f>262.99/20</f>
        <v>13.1495</v>
      </c>
      <c r="I304" s="49" t="s">
        <v>29</v>
      </c>
      <c r="J304" s="41"/>
    </row>
    <row r="305" spans="1:10" ht="15.75" customHeight="1">
      <c r="A305" s="212"/>
      <c r="B305" s="50"/>
      <c r="C305" s="51"/>
      <c r="D305" s="52"/>
      <c r="E305" s="53"/>
      <c r="F305" s="52"/>
      <c r="G305" s="44"/>
      <c r="H305" s="32">
        <f>286.75/20</f>
        <v>14.3375</v>
      </c>
      <c r="I305" s="54" t="s">
        <v>30</v>
      </c>
      <c r="J305" s="32"/>
    </row>
    <row r="306" spans="1:10" ht="15.75" customHeight="1">
      <c r="A306" s="213" t="s">
        <v>79</v>
      </c>
      <c r="B306" s="55"/>
      <c r="C306" s="19">
        <f>AVERAGE(H306:H308)</f>
        <v>18.113833333333336</v>
      </c>
      <c r="D306" s="20">
        <f>MEDIAN(H306:H308)</f>
        <v>17.761500000000002</v>
      </c>
      <c r="E306" s="21">
        <f>STDEV(H306:H308)</f>
        <v>1.3304619811679463</v>
      </c>
      <c r="F306" s="22">
        <f>E306/C306</f>
        <v>7.3450050946400794E-2</v>
      </c>
      <c r="G306" s="23">
        <f>IF(F306&gt;0.25,MEDIAN(H306:H308),AVERAGE(H306:H308))</f>
        <v>18.113833333333336</v>
      </c>
      <c r="H306" s="41">
        <f>355.23/20</f>
        <v>17.761500000000002</v>
      </c>
      <c r="I306" s="56" t="s">
        <v>32</v>
      </c>
      <c r="J306" s="43" t="s">
        <v>24</v>
      </c>
    </row>
    <row r="307" spans="1:10" ht="15.75" customHeight="1">
      <c r="A307" s="211"/>
      <c r="B307" s="55"/>
      <c r="C307" s="57"/>
      <c r="D307" s="58"/>
      <c r="E307" s="59"/>
      <c r="F307" s="58"/>
      <c r="G307" s="60"/>
      <c r="H307" s="41">
        <f>339.9/20</f>
        <v>16.994999999999997</v>
      </c>
      <c r="I307" s="56" t="s">
        <v>33</v>
      </c>
      <c r="J307" s="41"/>
    </row>
    <row r="308" spans="1:10" ht="15.75" customHeight="1">
      <c r="A308" s="212"/>
      <c r="B308" s="61"/>
      <c r="C308" s="62"/>
      <c r="D308" s="63"/>
      <c r="E308" s="64"/>
      <c r="F308" s="63"/>
      <c r="G308" s="65"/>
      <c r="H308" s="41">
        <f>391.7/20</f>
        <v>19.585000000000001</v>
      </c>
      <c r="I308" s="66" t="s">
        <v>34</v>
      </c>
      <c r="J308" s="41"/>
    </row>
    <row r="309" spans="1:10" ht="15.75" customHeight="1">
      <c r="A309" s="214" t="s">
        <v>35</v>
      </c>
      <c r="B309" s="67" t="s">
        <v>36</v>
      </c>
      <c r="C309" s="19" t="e">
        <f>AVERAGE(H309:H311)</f>
        <v>#DIV/0!</v>
      </c>
      <c r="D309" s="20" t="e">
        <f>MEDIAN(H309:H311)</f>
        <v>#NUM!</v>
      </c>
      <c r="E309" s="21" t="e">
        <f>STDEV(H309:H311)</f>
        <v>#DIV/0!</v>
      </c>
      <c r="F309" s="22" t="e">
        <f>E309/C309</f>
        <v>#DIV/0!</v>
      </c>
      <c r="G309" s="68" t="e">
        <f>IF(F309&gt;0.25,MEDIAN(H309:H311),AVERAGE(H309:H311))</f>
        <v>#DIV/0!</v>
      </c>
      <c r="H309" s="19"/>
      <c r="I309" s="69"/>
      <c r="J309" s="70"/>
    </row>
    <row r="310" spans="1:10" ht="15.75" customHeight="1">
      <c r="A310" s="211"/>
      <c r="B310" s="71" t="s">
        <v>37</v>
      </c>
      <c r="C310" s="29"/>
      <c r="D310" s="28"/>
      <c r="E310" s="29"/>
      <c r="F310" s="28"/>
      <c r="G310" s="30"/>
      <c r="H310" s="41"/>
      <c r="I310" s="27"/>
      <c r="J310" s="72"/>
    </row>
    <row r="311" spans="1:10" ht="15.75" customHeight="1">
      <c r="A311" s="212"/>
      <c r="B311" s="73"/>
      <c r="C311" s="53"/>
      <c r="D311" s="52"/>
      <c r="E311" s="53"/>
      <c r="F311" s="52"/>
      <c r="G311" s="44"/>
      <c r="H311" s="32"/>
      <c r="I311" s="27"/>
      <c r="J311" s="72"/>
    </row>
    <row r="312" spans="1:10" ht="15.75" customHeight="1">
      <c r="A312" s="210" t="s">
        <v>136</v>
      </c>
      <c r="B312" s="170"/>
      <c r="C312" s="19">
        <f>AVERAGE(H312:H316)</f>
        <v>765.39799999999991</v>
      </c>
      <c r="D312" s="19">
        <f>MEDIAN(H312:H316)</f>
        <v>767.74</v>
      </c>
      <c r="E312" s="21">
        <f>STDEV(H312:H316)</f>
        <v>20.262515144966578</v>
      </c>
      <c r="F312" s="171">
        <f>E312/C312</f>
        <v>2.6473174929862085E-2</v>
      </c>
      <c r="G312" s="23">
        <f>IF(F312&gt;0.25,MEDIAN(H312:H316),AVERAGE(H312:H316))</f>
        <v>765.39799999999991</v>
      </c>
      <c r="H312" s="31">
        <v>767.74</v>
      </c>
      <c r="I312" s="172" t="s">
        <v>137</v>
      </c>
      <c r="J312" s="70"/>
    </row>
    <row r="313" spans="1:10" ht="15.75" customHeight="1">
      <c r="A313" s="211"/>
      <c r="B313" s="173"/>
      <c r="C313" s="154"/>
      <c r="D313" s="154"/>
      <c r="E313" s="154"/>
      <c r="F313" s="154"/>
      <c r="G313" s="155"/>
      <c r="H313" s="31">
        <v>790</v>
      </c>
      <c r="I313" s="174" t="s">
        <v>138</v>
      </c>
      <c r="J313" s="175"/>
    </row>
    <row r="314" spans="1:10" ht="15.75" customHeight="1">
      <c r="A314" s="211"/>
      <c r="B314" s="173"/>
      <c r="C314" s="154"/>
      <c r="D314" s="154"/>
      <c r="E314" s="154"/>
      <c r="F314" s="154"/>
      <c r="G314" s="155"/>
      <c r="H314" s="31">
        <v>735</v>
      </c>
      <c r="I314" s="174" t="s">
        <v>139</v>
      </c>
      <c r="J314" s="175"/>
    </row>
    <row r="315" spans="1:10" ht="15.75" customHeight="1">
      <c r="A315" s="211"/>
      <c r="B315" s="76"/>
      <c r="C315" s="29"/>
      <c r="D315" s="29"/>
      <c r="E315" s="29"/>
      <c r="F315" s="29"/>
      <c r="G315" s="30"/>
      <c r="H315" s="31">
        <v>774.25</v>
      </c>
      <c r="I315" s="77" t="s">
        <v>140</v>
      </c>
      <c r="J315" s="78"/>
    </row>
    <row r="316" spans="1:10" ht="15.75" customHeight="1">
      <c r="A316" s="212"/>
      <c r="B316" s="106"/>
      <c r="C316" s="53"/>
      <c r="D316" s="53"/>
      <c r="E316" s="53"/>
      <c r="F316" s="53"/>
      <c r="G316" s="44"/>
      <c r="H316" s="176">
        <v>760</v>
      </c>
      <c r="I316" s="79" t="s">
        <v>141</v>
      </c>
      <c r="J316" s="80"/>
    </row>
    <row r="317" spans="1:10" ht="15.75" customHeight="1">
      <c r="A317" s="210" t="s">
        <v>142</v>
      </c>
      <c r="B317" s="170"/>
      <c r="C317" s="177">
        <f>AVERAGE(H317:H320)</f>
        <v>2584.5</v>
      </c>
      <c r="D317" s="178">
        <f>MEDIAN(H317:H320)</f>
        <v>2604.5</v>
      </c>
      <c r="E317" s="154">
        <f>STDEV(H317:H320)</f>
        <v>283.32607833848738</v>
      </c>
      <c r="F317" s="179">
        <f>E317/C317</f>
        <v>0.10962510285876857</v>
      </c>
      <c r="G317" s="23">
        <f>IF(F317&gt;0.25,MEDIAN(H317:H320),AVERAGE(H317:H320))</f>
        <v>2584.5</v>
      </c>
      <c r="H317" s="43">
        <v>2589</v>
      </c>
      <c r="I317" s="172" t="s">
        <v>143</v>
      </c>
      <c r="J317" s="180"/>
    </row>
    <row r="318" spans="1:10" ht="15.75" customHeight="1">
      <c r="A318" s="211"/>
      <c r="B318" s="181"/>
      <c r="C318" s="177"/>
      <c r="D318" s="178"/>
      <c r="E318" s="154"/>
      <c r="F318" s="179"/>
      <c r="G318" s="182"/>
      <c r="H318" s="156">
        <v>2620</v>
      </c>
      <c r="I318" s="174" t="s">
        <v>138</v>
      </c>
      <c r="J318" s="180"/>
    </row>
    <row r="319" spans="1:10" ht="15.75" customHeight="1">
      <c r="A319" s="211"/>
      <c r="B319" s="181"/>
      <c r="C319" s="177"/>
      <c r="D319" s="178"/>
      <c r="E319" s="154"/>
      <c r="F319" s="179"/>
      <c r="G319" s="183"/>
      <c r="H319" s="156">
        <v>2910</v>
      </c>
      <c r="I319" s="77" t="s">
        <v>140</v>
      </c>
      <c r="J319" s="180"/>
    </row>
    <row r="320" spans="1:10" ht="15.75" customHeight="1">
      <c r="A320" s="212"/>
      <c r="B320" s="184"/>
      <c r="C320" s="177"/>
      <c r="D320" s="178"/>
      <c r="E320" s="154"/>
      <c r="F320" s="179"/>
      <c r="G320" s="185"/>
      <c r="H320" s="186">
        <v>2219</v>
      </c>
      <c r="I320" s="79" t="s">
        <v>141</v>
      </c>
      <c r="J320" s="180"/>
    </row>
    <row r="321" spans="1:10" ht="15.75" customHeight="1">
      <c r="A321" s="210" t="s">
        <v>144</v>
      </c>
      <c r="B321" s="18"/>
      <c r="C321" s="19">
        <f>AVERAGE(H321:H322)</f>
        <v>750</v>
      </c>
      <c r="D321" s="20">
        <f>MEDIAN(H321:H322)</f>
        <v>750</v>
      </c>
      <c r="E321" s="21">
        <f>STDEV(H321:H322)</f>
        <v>141.42135623730951</v>
      </c>
      <c r="F321" s="22">
        <f>E321/C321</f>
        <v>0.18856180831641267</v>
      </c>
      <c r="G321" s="23">
        <f>IF(F321&gt;0.25,MEDIAN(H321:H322),AVERAGE(H321:H322))</f>
        <v>750</v>
      </c>
      <c r="H321" s="43">
        <v>650</v>
      </c>
      <c r="I321" s="187" t="s">
        <v>145</v>
      </c>
      <c r="J321" s="92"/>
    </row>
    <row r="322" spans="1:10" ht="15.75" customHeight="1">
      <c r="A322" s="211"/>
      <c r="B322" s="26"/>
      <c r="C322" s="27"/>
      <c r="D322" s="28"/>
      <c r="E322" s="29"/>
      <c r="F322" s="28"/>
      <c r="G322" s="30"/>
      <c r="H322" s="31">
        <v>850</v>
      </c>
      <c r="I322" s="187" t="s">
        <v>146</v>
      </c>
      <c r="J322" s="72"/>
    </row>
    <row r="323" spans="1:10" ht="15.75" customHeight="1">
      <c r="A323" s="212"/>
      <c r="B323" s="188"/>
      <c r="C323" s="27"/>
      <c r="D323" s="28"/>
      <c r="E323" s="29"/>
      <c r="F323" s="28"/>
      <c r="G323" s="30"/>
      <c r="H323" s="82">
        <v>610</v>
      </c>
      <c r="I323" s="187" t="s">
        <v>147</v>
      </c>
      <c r="J323" s="72"/>
    </row>
    <row r="324" spans="1:10" ht="15.75" customHeight="1">
      <c r="A324" s="210" t="s">
        <v>148</v>
      </c>
      <c r="B324" s="189"/>
      <c r="C324" s="19">
        <f>AVERAGE(H324:H325)</f>
        <v>2227.5</v>
      </c>
      <c r="D324" s="20">
        <f>MEDIAN(H324:H325)</f>
        <v>2227.5</v>
      </c>
      <c r="E324" s="21">
        <f>STDEV(H324:H325)</f>
        <v>180.31222920256963</v>
      </c>
      <c r="F324" s="22">
        <f>E324/C324</f>
        <v>8.0948251044924632E-2</v>
      </c>
      <c r="G324" s="23">
        <f>IF(F324&gt;0.25,MEDIAN(H324:H325),AVERAGE(H324:H325))</f>
        <v>2227.5</v>
      </c>
      <c r="H324" s="176">
        <v>2355</v>
      </c>
      <c r="I324" s="190" t="s">
        <v>149</v>
      </c>
      <c r="J324" s="191"/>
    </row>
    <row r="325" spans="1:10" ht="15.75" customHeight="1">
      <c r="A325" s="211"/>
      <c r="B325" s="189"/>
      <c r="C325" s="177"/>
      <c r="D325" s="178"/>
      <c r="E325" s="154"/>
      <c r="F325" s="192"/>
      <c r="G325" s="155"/>
      <c r="H325" s="176">
        <v>2100</v>
      </c>
      <c r="I325" s="193" t="s">
        <v>146</v>
      </c>
      <c r="J325" s="191"/>
    </row>
    <row r="326" spans="1:10" ht="15.75" customHeight="1">
      <c r="A326" s="212"/>
      <c r="B326" s="189"/>
      <c r="C326" s="177"/>
      <c r="D326" s="178"/>
      <c r="E326" s="154"/>
      <c r="F326" s="192"/>
      <c r="G326" s="155"/>
      <c r="H326" s="82">
        <v>1254.4100000000001</v>
      </c>
      <c r="I326" s="193" t="s">
        <v>147</v>
      </c>
      <c r="J326" s="191"/>
    </row>
    <row r="327" spans="1:10" ht="15.75" customHeight="1">
      <c r="A327" s="210" t="s">
        <v>47</v>
      </c>
      <c r="B327" s="83" t="s">
        <v>48</v>
      </c>
      <c r="C327" s="19" t="e">
        <f>AVERAGE(H327:H329)</f>
        <v>#DIV/0!</v>
      </c>
      <c r="D327" s="20" t="e">
        <f>MEDIAN(H327:H329)</f>
        <v>#NUM!</v>
      </c>
      <c r="E327" s="21" t="e">
        <f>STDEV(H327:H329)</f>
        <v>#DIV/0!</v>
      </c>
      <c r="F327" s="22" t="e">
        <f>E327/C327</f>
        <v>#DIV/0!</v>
      </c>
      <c r="G327" s="68" t="e">
        <f>IF(F327&gt;0.25,MEDIAN(H327:H329),AVERAGE(H327:H329))</f>
        <v>#DIV/0!</v>
      </c>
      <c r="H327" s="194"/>
      <c r="I327" s="21"/>
      <c r="J327" s="195"/>
    </row>
    <row r="328" spans="1:10" ht="15.75" customHeight="1">
      <c r="A328" s="211"/>
      <c r="B328" s="27"/>
      <c r="C328" s="27"/>
      <c r="D328" s="28"/>
      <c r="E328" s="29"/>
      <c r="F328" s="28"/>
      <c r="G328" s="30"/>
      <c r="H328" s="41"/>
      <c r="I328" s="29"/>
      <c r="J328" s="196"/>
    </row>
    <row r="329" spans="1:10" ht="15.75" customHeight="1">
      <c r="A329" s="212"/>
      <c r="B329" s="51"/>
      <c r="C329" s="51"/>
      <c r="D329" s="52"/>
      <c r="E329" s="53"/>
      <c r="F329" s="52"/>
      <c r="G329" s="44"/>
      <c r="H329" s="41"/>
      <c r="I329" s="53"/>
      <c r="J329" s="197"/>
    </row>
    <row r="330" spans="1:10" ht="15.75" customHeight="1">
      <c r="A330" s="210" t="s">
        <v>49</v>
      </c>
      <c r="B330" s="83"/>
      <c r="C330" s="19">
        <f>AVERAGE(H330:H335)</f>
        <v>405666.66666666669</v>
      </c>
      <c r="D330" s="20">
        <f>MEDIAN(H330:H335)</f>
        <v>398000</v>
      </c>
      <c r="E330" s="21">
        <f>STDEV(H330:H335)</f>
        <v>31214.312956291917</v>
      </c>
      <c r="F330" s="22">
        <f>E330/C330</f>
        <v>7.6945718051664544E-2</v>
      </c>
      <c r="G330" s="23">
        <f>IF(F330&gt;0.25,MEDIAN(H330:H335),AVERAGE(H330:H335))</f>
        <v>405666.66666666669</v>
      </c>
      <c r="H330" s="198">
        <v>398000</v>
      </c>
      <c r="I330" s="199" t="s">
        <v>150</v>
      </c>
      <c r="J330" s="196"/>
    </row>
    <row r="331" spans="1:10" ht="15.75" customHeight="1">
      <c r="A331" s="211"/>
      <c r="B331" s="151"/>
      <c r="C331" s="152"/>
      <c r="D331" s="153"/>
      <c r="E331" s="154"/>
      <c r="F331" s="153"/>
      <c r="G331" s="155"/>
      <c r="H331" s="200">
        <v>440000</v>
      </c>
      <c r="I331" s="201" t="s">
        <v>151</v>
      </c>
      <c r="J331" s="196"/>
    </row>
    <row r="332" spans="1:10" ht="15.75" customHeight="1">
      <c r="A332" s="211"/>
      <c r="B332" s="151"/>
      <c r="C332" s="152"/>
      <c r="D332" s="153"/>
      <c r="E332" s="154"/>
      <c r="F332" s="153"/>
      <c r="G332" s="155"/>
      <c r="H332" s="200">
        <v>379000</v>
      </c>
      <c r="I332" s="201" t="s">
        <v>152</v>
      </c>
      <c r="J332" s="196"/>
    </row>
    <row r="333" spans="1:10" ht="15.75" customHeight="1">
      <c r="A333" s="211"/>
      <c r="B333" s="151"/>
      <c r="C333" s="152"/>
      <c r="D333" s="153"/>
      <c r="E333" s="154"/>
      <c r="F333" s="153"/>
      <c r="G333" s="155"/>
      <c r="H333" s="200"/>
      <c r="I333" s="202"/>
      <c r="J333" s="196"/>
    </row>
    <row r="334" spans="1:10" ht="15.75" customHeight="1">
      <c r="A334" s="211"/>
      <c r="B334" s="27"/>
      <c r="C334" s="27"/>
      <c r="D334" s="28"/>
      <c r="E334" s="29"/>
      <c r="F334" s="28"/>
      <c r="G334" s="30"/>
      <c r="H334" s="203"/>
      <c r="I334" s="202"/>
      <c r="J334" s="196"/>
    </row>
    <row r="335" spans="1:10" ht="15.75" customHeight="1">
      <c r="A335" s="212"/>
      <c r="B335" s="51"/>
      <c r="C335" s="51"/>
      <c r="D335" s="52"/>
      <c r="E335" s="53"/>
      <c r="F335" s="52"/>
      <c r="G335" s="44"/>
      <c r="H335" s="204"/>
      <c r="I335" s="205"/>
      <c r="J335" s="196"/>
    </row>
    <row r="336" spans="1:10" ht="15.75" customHeight="1"/>
    <row r="337" spans="1:1" ht="15.75" customHeight="1">
      <c r="A337" s="206"/>
    </row>
    <row r="338" spans="1:1" ht="15.75" customHeight="1"/>
    <row r="339" spans="1:1" ht="15.75" customHeight="1"/>
    <row r="340" spans="1:1" ht="15.75" customHeight="1"/>
    <row r="341" spans="1:1" ht="15.75" customHeight="1"/>
    <row r="342" spans="1:1" ht="15.75" customHeight="1"/>
    <row r="343" spans="1:1" ht="15.75" customHeight="1"/>
    <row r="344" spans="1:1" ht="15.75" customHeight="1"/>
    <row r="345" spans="1:1" ht="15.75" customHeight="1"/>
    <row r="346" spans="1:1" ht="15.75" customHeight="1"/>
    <row r="347" spans="1:1" ht="15.75" customHeight="1"/>
    <row r="348" spans="1:1" ht="15.75" customHeight="1"/>
    <row r="349" spans="1:1" ht="15.75" customHeight="1"/>
    <row r="350" spans="1:1" ht="15.75" customHeight="1"/>
    <row r="351" spans="1:1" ht="15.75" customHeight="1"/>
    <row r="352" spans="1:1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</sheetData>
  <mergeCells count="107">
    <mergeCell ref="D284:D286"/>
    <mergeCell ref="E284:E286"/>
    <mergeCell ref="F284:F286"/>
    <mergeCell ref="G284:G286"/>
    <mergeCell ref="A150:A152"/>
    <mergeCell ref="A154:A156"/>
    <mergeCell ref="A157:A159"/>
    <mergeCell ref="A160:A162"/>
    <mergeCell ref="A163:A165"/>
    <mergeCell ref="A166:A168"/>
    <mergeCell ref="A169:A171"/>
    <mergeCell ref="A207:A209"/>
    <mergeCell ref="A212:J212"/>
    <mergeCell ref="A185:A187"/>
    <mergeCell ref="A188:A190"/>
    <mergeCell ref="A192:A194"/>
    <mergeCell ref="A195:A197"/>
    <mergeCell ref="A198:A200"/>
    <mergeCell ref="A201:A203"/>
    <mergeCell ref="A204:A206"/>
    <mergeCell ref="A330:A335"/>
    <mergeCell ref="A293:A295"/>
    <mergeCell ref="A297:A299"/>
    <mergeCell ref="A300:A302"/>
    <mergeCell ref="A303:A305"/>
    <mergeCell ref="A306:A308"/>
    <mergeCell ref="A309:A311"/>
    <mergeCell ref="A312:A316"/>
    <mergeCell ref="A172:A174"/>
    <mergeCell ref="A175:A177"/>
    <mergeCell ref="A178:A180"/>
    <mergeCell ref="A181:J181"/>
    <mergeCell ref="A238:A240"/>
    <mergeCell ref="A243:J243"/>
    <mergeCell ref="A269:A271"/>
    <mergeCell ref="A272:A274"/>
    <mergeCell ref="A275:A280"/>
    <mergeCell ref="I275:I280"/>
    <mergeCell ref="A282:J282"/>
    <mergeCell ref="J284:J286"/>
    <mergeCell ref="A289:J289"/>
    <mergeCell ref="A284:A286"/>
    <mergeCell ref="B284:B286"/>
    <mergeCell ref="C284:C286"/>
    <mergeCell ref="A254:A256"/>
    <mergeCell ref="A257:A259"/>
    <mergeCell ref="A260:A262"/>
    <mergeCell ref="A263:A265"/>
    <mergeCell ref="A266:A268"/>
    <mergeCell ref="A317:A320"/>
    <mergeCell ref="A321:A323"/>
    <mergeCell ref="A324:A326"/>
    <mergeCell ref="A327:A329"/>
    <mergeCell ref="A216:A218"/>
    <mergeCell ref="A219:A221"/>
    <mergeCell ref="A223:A225"/>
    <mergeCell ref="A226:A228"/>
    <mergeCell ref="A229:A231"/>
    <mergeCell ref="A232:A234"/>
    <mergeCell ref="A235:A237"/>
    <mergeCell ref="A247:A249"/>
    <mergeCell ref="A251:A253"/>
    <mergeCell ref="A137:A139"/>
    <mergeCell ref="A140:A142"/>
    <mergeCell ref="A143:A145"/>
    <mergeCell ref="I143:I145"/>
    <mergeCell ref="A146:J146"/>
    <mergeCell ref="A115:A117"/>
    <mergeCell ref="A119:A121"/>
    <mergeCell ref="A122:A124"/>
    <mergeCell ref="A125:A127"/>
    <mergeCell ref="A128:A130"/>
    <mergeCell ref="A131:A133"/>
    <mergeCell ref="A134:A136"/>
    <mergeCell ref="A64:A69"/>
    <mergeCell ref="A70:A72"/>
    <mergeCell ref="A76:J76"/>
    <mergeCell ref="A99:A101"/>
    <mergeCell ref="A102:A104"/>
    <mergeCell ref="A105:A107"/>
    <mergeCell ref="A108:A110"/>
    <mergeCell ref="A111:J111"/>
    <mergeCell ref="A73:A75"/>
    <mergeCell ref="A80:A82"/>
    <mergeCell ref="A84:A86"/>
    <mergeCell ref="A87:A89"/>
    <mergeCell ref="A90:A92"/>
    <mergeCell ref="A93:A95"/>
    <mergeCell ref="A96:A98"/>
    <mergeCell ref="A32:A34"/>
    <mergeCell ref="A35:J35"/>
    <mergeCell ref="A39:A41"/>
    <mergeCell ref="A43:A45"/>
    <mergeCell ref="A46:A48"/>
    <mergeCell ref="A49:A51"/>
    <mergeCell ref="A52:A54"/>
    <mergeCell ref="A55:A57"/>
    <mergeCell ref="A58:A63"/>
    <mergeCell ref="A3:J3"/>
    <mergeCell ref="A7:A9"/>
    <mergeCell ref="A11:A13"/>
    <mergeCell ref="A14:A16"/>
    <mergeCell ref="A17:A19"/>
    <mergeCell ref="A20:A22"/>
    <mergeCell ref="A23:A25"/>
    <mergeCell ref="A26:A28"/>
    <mergeCell ref="A29:A31"/>
  </mergeCells>
  <hyperlinks>
    <hyperlink ref="I4" r:id="rId1"/>
    <hyperlink ref="I6" r:id="rId2"/>
    <hyperlink ref="I7" r:id="rId3"/>
    <hyperlink ref="I8" r:id="rId4"/>
    <hyperlink ref="I9" r:id="rId5"/>
    <hyperlink ref="I10" r:id="rId6"/>
    <hyperlink ref="I11" r:id="rId7"/>
    <hyperlink ref="I12" r:id="rId8"/>
    <hyperlink ref="I13" r:id="rId9"/>
    <hyperlink ref="I14" r:id="rId10"/>
    <hyperlink ref="I15" r:id="rId11"/>
    <hyperlink ref="I16" r:id="rId12"/>
    <hyperlink ref="I17" r:id="rId13"/>
    <hyperlink ref="I18" r:id="rId14"/>
    <hyperlink ref="I19" r:id="rId15"/>
    <hyperlink ref="I23" r:id="rId16"/>
    <hyperlink ref="I24" r:id="rId17"/>
    <hyperlink ref="I25" r:id="rId18"/>
    <hyperlink ref="I26" r:id="rId19"/>
    <hyperlink ref="I27" r:id="rId20"/>
    <hyperlink ref="I28" r:id="rId21"/>
    <hyperlink ref="I32" r:id="rId22"/>
    <hyperlink ref="I33" r:id="rId23"/>
    <hyperlink ref="I34" r:id="rId24"/>
    <hyperlink ref="I39" r:id="rId25"/>
    <hyperlink ref="I40" r:id="rId26"/>
    <hyperlink ref="I42" r:id="rId27"/>
    <hyperlink ref="I46" r:id="rId28"/>
    <hyperlink ref="I47" r:id="rId29"/>
    <hyperlink ref="I48" r:id="rId30"/>
    <hyperlink ref="I49" r:id="rId31"/>
    <hyperlink ref="I50" r:id="rId32"/>
    <hyperlink ref="I51" r:id="rId33"/>
    <hyperlink ref="I52" r:id="rId34"/>
    <hyperlink ref="I53" r:id="rId35"/>
    <hyperlink ref="I54" r:id="rId36"/>
    <hyperlink ref="I58" r:id="rId37"/>
    <hyperlink ref="I59" r:id="rId38"/>
    <hyperlink ref="I60" r:id="rId39"/>
    <hyperlink ref="I61" r:id="rId40"/>
    <hyperlink ref="I62" r:id="rId41"/>
    <hyperlink ref="I63" r:id="rId42"/>
    <hyperlink ref="I64" r:id="rId43"/>
    <hyperlink ref="I65" r:id="rId44"/>
    <hyperlink ref="I66" r:id="rId45"/>
    <hyperlink ref="I67" r:id="rId46"/>
    <hyperlink ref="I68" r:id="rId47"/>
    <hyperlink ref="I69" r:id="rId48"/>
    <hyperlink ref="I73" r:id="rId49"/>
    <hyperlink ref="I74" r:id="rId50"/>
    <hyperlink ref="I75" r:id="rId51"/>
    <hyperlink ref="I77" r:id="rId52"/>
    <hyperlink ref="I79" r:id="rId53"/>
    <hyperlink ref="I80" r:id="rId54"/>
    <hyperlink ref="I81" r:id="rId55"/>
    <hyperlink ref="I82" r:id="rId56"/>
    <hyperlink ref="I83" r:id="rId57"/>
    <hyperlink ref="I87" r:id="rId58"/>
    <hyperlink ref="I88" r:id="rId59"/>
    <hyperlink ref="I89" r:id="rId60"/>
    <hyperlink ref="I90" r:id="rId61"/>
    <hyperlink ref="I91" r:id="rId62"/>
    <hyperlink ref="I92" r:id="rId63"/>
    <hyperlink ref="I93" r:id="rId64"/>
    <hyperlink ref="I94" r:id="rId65"/>
    <hyperlink ref="I95" r:id="rId66"/>
    <hyperlink ref="I99" r:id="rId67"/>
    <hyperlink ref="I100" r:id="rId68"/>
    <hyperlink ref="I101" r:id="rId69"/>
    <hyperlink ref="I102" r:id="rId70"/>
    <hyperlink ref="I103" r:id="rId71"/>
    <hyperlink ref="I104" r:id="rId72"/>
    <hyperlink ref="I108" r:id="rId73"/>
    <hyperlink ref="I112" r:id="rId74"/>
    <hyperlink ref="I114" r:id="rId75"/>
    <hyperlink ref="I115" r:id="rId76"/>
    <hyperlink ref="I116" r:id="rId77"/>
    <hyperlink ref="I118" r:id="rId78"/>
    <hyperlink ref="I122" r:id="rId79"/>
    <hyperlink ref="I123" r:id="rId80"/>
    <hyperlink ref="I124" r:id="rId81"/>
    <hyperlink ref="I125" r:id="rId82"/>
    <hyperlink ref="I126" r:id="rId83"/>
    <hyperlink ref="I127" r:id="rId84"/>
    <hyperlink ref="I128" r:id="rId85"/>
    <hyperlink ref="I129" r:id="rId86"/>
    <hyperlink ref="I130" r:id="rId87"/>
    <hyperlink ref="I134" r:id="rId88"/>
    <hyperlink ref="I135" r:id="rId89"/>
    <hyperlink ref="I136" r:id="rId90"/>
    <hyperlink ref="I137" r:id="rId91"/>
    <hyperlink ref="I138" r:id="rId92"/>
    <hyperlink ref="I139" r:id="rId93"/>
    <hyperlink ref="I147" r:id="rId94"/>
    <hyperlink ref="I149" r:id="rId95"/>
    <hyperlink ref="I150" r:id="rId96"/>
    <hyperlink ref="I151" r:id="rId97"/>
    <hyperlink ref="I153" r:id="rId98"/>
    <hyperlink ref="I157" r:id="rId99"/>
    <hyperlink ref="I158" r:id="rId100"/>
    <hyperlink ref="I159" r:id="rId101"/>
    <hyperlink ref="I160" r:id="rId102"/>
    <hyperlink ref="I161" r:id="rId103"/>
    <hyperlink ref="I162" r:id="rId104"/>
    <hyperlink ref="I163" r:id="rId105"/>
    <hyperlink ref="I164" r:id="rId106"/>
    <hyperlink ref="I165" r:id="rId107"/>
    <hyperlink ref="I169" r:id="rId108"/>
    <hyperlink ref="I170" r:id="rId109"/>
    <hyperlink ref="I171" r:id="rId110"/>
    <hyperlink ref="I172" r:id="rId111"/>
    <hyperlink ref="I173" r:id="rId112"/>
    <hyperlink ref="I174" r:id="rId113"/>
    <hyperlink ref="I178" r:id="rId114"/>
    <hyperlink ref="I179" r:id="rId115"/>
    <hyperlink ref="I180" r:id="rId116"/>
    <hyperlink ref="I182" r:id="rId117"/>
    <hyperlink ref="I184" r:id="rId118"/>
    <hyperlink ref="I185" r:id="rId119"/>
    <hyperlink ref="I186" r:id="rId120"/>
    <hyperlink ref="I191" r:id="rId121"/>
    <hyperlink ref="I192" r:id="rId122"/>
    <hyperlink ref="I193" r:id="rId123"/>
    <hyperlink ref="I194" r:id="rId124"/>
    <hyperlink ref="I195" r:id="rId125"/>
    <hyperlink ref="I196" r:id="rId126"/>
    <hyperlink ref="I197" r:id="rId127"/>
    <hyperlink ref="I198" r:id="rId128"/>
    <hyperlink ref="I199" r:id="rId129"/>
    <hyperlink ref="I200" r:id="rId130"/>
    <hyperlink ref="I204" r:id="rId131"/>
    <hyperlink ref="I205" r:id="rId132"/>
    <hyperlink ref="I206" r:id="rId133" location="derivacao=8"/>
    <hyperlink ref="I210" r:id="rId134"/>
    <hyperlink ref="I211" r:id="rId135"/>
    <hyperlink ref="I213" r:id="rId136"/>
    <hyperlink ref="I215" r:id="rId137"/>
    <hyperlink ref="I216" r:id="rId138"/>
    <hyperlink ref="I222" r:id="rId139"/>
    <hyperlink ref="I223" r:id="rId140"/>
    <hyperlink ref="I224" r:id="rId141"/>
    <hyperlink ref="I225" r:id="rId142"/>
    <hyperlink ref="I226" r:id="rId143"/>
    <hyperlink ref="I227" r:id="rId144"/>
    <hyperlink ref="I228" r:id="rId145"/>
    <hyperlink ref="I229" r:id="rId146"/>
    <hyperlink ref="I230" r:id="rId147"/>
    <hyperlink ref="I231" r:id="rId148"/>
    <hyperlink ref="I235" r:id="rId149"/>
    <hyperlink ref="I236" r:id="rId150"/>
    <hyperlink ref="I237" r:id="rId151" location="derivacao=8"/>
    <hyperlink ref="I241" r:id="rId152"/>
    <hyperlink ref="I244" r:id="rId153"/>
    <hyperlink ref="I246" r:id="rId154"/>
    <hyperlink ref="I247" r:id="rId155"/>
    <hyperlink ref="I248" r:id="rId156"/>
    <hyperlink ref="I250" r:id="rId157"/>
    <hyperlink ref="I254" r:id="rId158"/>
    <hyperlink ref="I255" r:id="rId159"/>
    <hyperlink ref="I256" r:id="rId160"/>
    <hyperlink ref="I257" r:id="rId161"/>
    <hyperlink ref="I258" r:id="rId162"/>
    <hyperlink ref="I259" r:id="rId163"/>
    <hyperlink ref="I260" r:id="rId164"/>
    <hyperlink ref="I261" r:id="rId165"/>
    <hyperlink ref="I262" r:id="rId166"/>
    <hyperlink ref="I266" r:id="rId167"/>
    <hyperlink ref="I267" r:id="rId168"/>
    <hyperlink ref="I268" r:id="rId169"/>
    <hyperlink ref="I269" r:id="rId170"/>
    <hyperlink ref="I270" r:id="rId171"/>
    <hyperlink ref="I271" r:id="rId172"/>
    <hyperlink ref="I275" r:id="rId173"/>
    <hyperlink ref="I290" r:id="rId174"/>
    <hyperlink ref="I292" r:id="rId175"/>
    <hyperlink ref="I293" r:id="rId176"/>
    <hyperlink ref="I294" r:id="rId177"/>
    <hyperlink ref="I295" r:id="rId178"/>
    <hyperlink ref="I296" r:id="rId179"/>
    <hyperlink ref="I300" r:id="rId180"/>
    <hyperlink ref="I301" r:id="rId181"/>
    <hyperlink ref="I302" r:id="rId182"/>
    <hyperlink ref="I303" r:id="rId183"/>
    <hyperlink ref="I304" r:id="rId184"/>
    <hyperlink ref="I305" r:id="rId185"/>
    <hyperlink ref="I306" r:id="rId186"/>
    <hyperlink ref="I307" r:id="rId187"/>
    <hyperlink ref="I308" r:id="rId188"/>
    <hyperlink ref="I312" r:id="rId189"/>
    <hyperlink ref="I313" r:id="rId190"/>
    <hyperlink ref="I314" r:id="rId191"/>
    <hyperlink ref="I315" r:id="rId192"/>
    <hyperlink ref="I316" r:id="rId193"/>
    <hyperlink ref="I317" r:id="rId194"/>
    <hyperlink ref="I318" r:id="rId195"/>
    <hyperlink ref="I319" r:id="rId196"/>
    <hyperlink ref="I320" r:id="rId197"/>
    <hyperlink ref="I321" r:id="rId198"/>
    <hyperlink ref="I322" r:id="rId199"/>
    <hyperlink ref="I323" r:id="rId200"/>
    <hyperlink ref="I324" r:id="rId201"/>
    <hyperlink ref="I325" r:id="rId202"/>
    <hyperlink ref="I326" r:id="rId203"/>
    <hyperlink ref="I330" r:id="rId204"/>
    <hyperlink ref="I331" r:id="rId205"/>
    <hyperlink ref="I332" r:id="rId206"/>
  </hyperlinks>
  <pageMargins left="0.74791666666666701" right="0.74791666666666701" top="0.98402777777777795" bottom="0.98402777777777795" header="0" footer="0"/>
  <pageSetup paperSize="9" scale="75" orientation="landscape"/>
  <drawing r:id="rId20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apuração preço mercado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Jerri Adriano O Goncalves</dc:creator>
  <cp:lastModifiedBy>Jerri Adriano O Goncalves</cp:lastModifiedBy>
  <dcterms:created xsi:type="dcterms:W3CDTF">2026-02-09T19:07:10Z</dcterms:created>
  <dcterms:modified xsi:type="dcterms:W3CDTF">2026-02-09T19:07:10Z</dcterms:modified>
</cp:coreProperties>
</file>