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Table 1" sheetId="1" state="visible" r:id="rId2"/>
    <sheet name="Table 2" sheetId="2" state="visible" r:id="rId3"/>
    <sheet name="Table 3" sheetId="3" state="visible" r:id="rId4"/>
    <sheet name="Table 4" sheetId="4" state="visible" r:id="rId5"/>
    <sheet name="Table 5" sheetId="5" state="visible" r:id="rId6"/>
    <sheet name="Table 6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<sst xmlns="http://schemas.openxmlformats.org/spreadsheetml/2006/main" count="381" uniqueCount="171">
  <si>
    <t xml:space="preserve">SERVIÇO DE RECOLHIMENTO DE RESÍDUO DE PODAS</t>
  </si>
  <si>
    <t xml:space="preserve">PLANILHA DE CUSTOS</t>
  </si>
  <si>
    <t xml:space="preserve">1 . REMUNERAÇÃO</t>
  </si>
  <si>
    <t xml:space="preserve">1.1 MOTORISTA DE CAMINHÃO</t>
  </si>
  <si>
    <t xml:space="preserve">Piso da categoria</t>
  </si>
  <si>
    <t xml:space="preserve">R$</t>
  </si>
  <si>
    <t xml:space="preserve">Insalubridade 20% s/ salário mín. nacional</t>
  </si>
  <si>
    <t xml:space="preserve">Quantidade</t>
  </si>
  <si>
    <t xml:space="preserve">Total</t>
  </si>
  <si>
    <t xml:space="preserve">VALOR</t>
  </si>
  <si>
    <t xml:space="preserve">TOTAL</t>
  </si>
  <si>
    <t xml:space="preserve">DE</t>
  </si>
  <si>
    <t xml:space="preserve">REMUNERAÇÃO</t>
  </si>
  <si>
    <t xml:space="preserve">MENSAL</t>
  </si>
  <si>
    <t xml:space="preserve">PARA</t>
  </si>
  <si>
    <t xml:space="preserve">MOTORISTA</t>
  </si>
  <si>
    <t xml:space="preserve">ENCARGOS SOCIAIS</t>
  </si>
  <si>
    <t xml:space="preserve">Grupo A</t>
  </si>
  <si>
    <t xml:space="preserve">FGTS</t>
  </si>
  <si>
    <t xml:space="preserve">INCRA</t>
  </si>
  <si>
    <t xml:space="preserve">INSS</t>
  </si>
  <si>
    <t xml:space="preserve">SALÁRIO EDUCAÇÃO</t>
  </si>
  <si>
    <t xml:space="preserve">SEBRAE</t>
  </si>
  <si>
    <t xml:space="preserve">SAT + FAP</t>
  </si>
  <si>
    <t xml:space="preserve">SENAI/SENAC</t>
  </si>
  <si>
    <t xml:space="preserve">SESI/SESC</t>
  </si>
  <si>
    <t xml:space="preserve">TOTAL GRUPO A</t>
  </si>
  <si>
    <t xml:space="preserve">GRUPO B</t>
  </si>
  <si>
    <t xml:space="preserve">Férias</t>
  </si>
  <si>
    <t xml:space="preserve">Licença Paternidade</t>
  </si>
  <si>
    <t xml:space="preserve">Faltas justificadas</t>
  </si>
  <si>
    <t xml:space="preserve">Auxilio acidente de trabalho</t>
  </si>
  <si>
    <t xml:space="preserve">Auxilio doença</t>
  </si>
  <si>
    <t xml:space="preserve">13º SALÁRIO</t>
  </si>
  <si>
    <t xml:space="preserve">TOTAL GRUPO B</t>
  </si>
  <si>
    <t xml:space="preserve">GRUPO C</t>
  </si>
  <si>
    <t xml:space="preserve">Aviso Prévio Indenizado</t>
  </si>
  <si>
    <t xml:space="preserve">13º salário e férias indenizadas</t>
  </si>
  <si>
    <t xml:space="preserve">Atestados + Acident de Trabalho</t>
  </si>
  <si>
    <t xml:space="preserve">Depósito rescisão sem justa causa</t>
  </si>
  <si>
    <t xml:space="preserve">Faltas</t>
  </si>
  <si>
    <t xml:space="preserve">TOTAL GRUPO C</t>
  </si>
  <si>
    <t xml:space="preserve">GRUPO D</t>
  </si>
  <si>
    <t xml:space="preserve">Incidência dos encargos de A sobre B</t>
  </si>
  <si>
    <t xml:space="preserve">Reincidência de Grupo A sobre aviso prévio
indenizado</t>
  </si>
  <si>
    <t xml:space="preserve">TOTAL GRUPO D</t>
  </si>
  <si>
    <t xml:space="preserve">TOTAL DOS ENCARGOS SOCIAIS</t>
  </si>
  <si>
    <t xml:space="preserve">BENEFÍCIOS</t>
  </si>
  <si>
    <t xml:space="preserve">Descrição</t>
  </si>
  <si>
    <t xml:space="preserve">Valor
unitário</t>
  </si>
  <si>
    <t xml:space="preserve">Valor mês</t>
  </si>
  <si>
    <t xml:space="preserve">Uniformes e EPIs para o motorista</t>
  </si>
  <si>
    <t xml:space="preserve">Auxílio refeição </t>
  </si>
  <si>
    <t xml:space="preserve">Auxílio alimentação</t>
  </si>
  <si>
    <t xml:space="preserve">Medicina e Segurança do Trabalho</t>
  </si>
  <si>
    <t xml:space="preserve">Seguro de Vida</t>
  </si>
  <si>
    <t xml:space="preserve">Transporte para o motorista (R$ 3,50 * 44 unid = R$ 154,00 - R$ 109,03 (6% s/
salário) = R$ 44,97</t>
  </si>
  <si>
    <t xml:space="preserve">TOTAL BENEFÍCIOS</t>
  </si>
  <si>
    <t xml:space="preserve">TOTAL DE SALÁRIOS + ENCARGOS + BENEFÍCIOS PARA FUNÇÃO DE MOTORISTA</t>
  </si>
  <si>
    <t xml:space="preserve">1.3 AUXILIAR</t>
  </si>
  <si>
    <t xml:space="preserve">Insalubridade 20% s/ Salário mínimo</t>
  </si>
  <si>
    <t xml:space="preserve">total</t>
  </si>
  <si>
    <t xml:space="preserve">quantidade</t>
  </si>
  <si>
    <t xml:space="preserve">AUXILIAR</t>
  </si>
  <si>
    <t xml:space="preserve">LIMPEZA</t>
  </si>
  <si>
    <t xml:space="preserve">GRUPO</t>
  </si>
  <si>
    <t xml:space="preserve">C</t>
  </si>
  <si>
    <t xml:space="preserve">Uniformes e EPIs para o auxiliar de limpeza</t>
  </si>
  <si>
    <t xml:space="preserve">Auxílio refeição R$ (16,52 - 20%)</t>
  </si>
  <si>
    <t xml:space="preserve">Auxilio Alimentação</t>
  </si>
  <si>
    <t xml:space="preserve">Plano de benefício familiar</t>
  </si>
  <si>
    <t xml:space="preserve">Transporte para o auxiliar (R$ 3,50 * 44 unid = R$ 154,00 - R$ 71,09 (6% s/
salário) = R$ 82,91</t>
  </si>
  <si>
    <t xml:space="preserve">TOTAL DE SALÁRIOS + ENCARGOS + BENEFÍCIOS PARA FUNÇÃO DE AUXILIAR</t>
  </si>
  <si>
    <t xml:space="preserve">TOTAL DE REMUNERAÇÃO + ENCARGOS + BENEFÍCIOS PARA TODOS OS
TRABALHADORES</t>
  </si>
  <si>
    <t xml:space="preserve">2. VEÍCULOS E EQUIPAMENTOS</t>
  </si>
  <si>
    <t xml:space="preserve">2.1 Depreciação do Caminhão</t>
  </si>
  <si>
    <t xml:space="preserve">Unidade</t>
  </si>
  <si>
    <t xml:space="preserve">Custo unitário</t>
  </si>
  <si>
    <t xml:space="preserve">Subtotal</t>
  </si>
  <si>
    <t xml:space="preserve">Custo de aquisição do chassis e caçamba</t>
  </si>
  <si>
    <t xml:space="preserve">unidade</t>
  </si>
  <si>
    <t xml:space="preserve">Vida útil</t>
  </si>
  <si>
    <t xml:space="preserve">anos</t>
  </si>
  <si>
    <t xml:space="preserve">Idade do veículo</t>
  </si>
  <si>
    <t xml:space="preserve">Depreciação</t>
  </si>
  <si>
    <t xml:space="preserve">%</t>
  </si>
  <si>
    <t xml:space="preserve">Depreciação mensal do veículo</t>
  </si>
  <si>
    <t xml:space="preserve">mês</t>
  </si>
  <si>
    <t xml:space="preserve">2.2 Depreciação da retroescavadeira</t>
  </si>
  <si>
    <t xml:space="preserve">Custo de aquisição do caminhão</t>
  </si>
  <si>
    <t xml:space="preserve">TOTAL DEPRECIAÇÃO</t>
  </si>
  <si>
    <t xml:space="preserve">2.2 Remuneração de capital do caçamba/mês</t>
  </si>
  <si>
    <t xml:space="preserve">Discriminação</t>
  </si>
  <si>
    <t xml:space="preserve">Custo de aquisição do chassis e carroceria</t>
  </si>
  <si>
    <t xml:space="preserve">Taxa de juros anual nominal</t>
  </si>
  <si>
    <t xml:space="preserve">Valor do veículo proposto (V0)</t>
  </si>
  <si>
    <t xml:space="preserve">Investimento médio total do chassis</t>
  </si>
  <si>
    <t xml:space="preserve">Remuneração de capital mensal</t>
  </si>
  <si>
    <t xml:space="preserve">2.2.1 Remuneração de capital da Retroescavadeira</t>
  </si>
  <si>
    <t xml:space="preserve">Custo de aquisição daretroescavadeira</t>
  </si>
  <si>
    <t xml:space="preserve">Valor do triturador proposto (V0)</t>
  </si>
  <si>
    <t xml:space="preserve">Investimento médio total do triturador</t>
  </si>
  <si>
    <t xml:space="preserve">mensal</t>
  </si>
  <si>
    <t xml:space="preserve">2.2.1 Remuneração de capital do caminhão Roll/on Roll/of</t>
  </si>
  <si>
    <t xml:space="preserve">Custo de aquisição do caminhão roll on</t>
  </si>
  <si>
    <t xml:space="preserve">TOTAL DA REMUNERAÇÃO DE CAPITAL</t>
  </si>
  <si>
    <t xml:space="preserve">2.3. IMPOSTOS E SEGUROS</t>
  </si>
  <si>
    <t xml:space="preserve">Valor</t>
  </si>
  <si>
    <t xml:space="preserve">unitário</t>
  </si>
  <si>
    <t xml:space="preserve">IPVA</t>
  </si>
  <si>
    <t xml:space="preserve">Licenciamento e seguro obrigatório</t>
  </si>
  <si>
    <t xml:space="preserve">Seguros</t>
  </si>
  <si>
    <t xml:space="preserve">Impostos e seguros mensais</t>
  </si>
  <si>
    <t xml:space="preserve">2.4. CONSUMOS</t>
  </si>
  <si>
    <t xml:space="preserve">Quilometragem mensal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</si>
  <si>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</si>
  <si>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</si>
  <si>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</si>
  <si>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</si>
  <si>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</si>
  <si>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</si>
  <si>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</si>
  <si>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transmissão /1.000 km</t>
  </si>
  <si>
    <t xml:space="preserve">Custo mensal com óleo da transmissão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</si>
  <si>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</si>
  <si>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</si>
  <si>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</si>
  <si>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</si>
  <si>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</si>
  <si>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Custo com consumos/km rodado</t>
  </si>
  <si>
    <t xml:space="preserve">R$/km rodado</t>
  </si>
  <si>
    <t xml:space="preserve">TOTAL DE CONSUMO MENSAL</t>
  </si>
  <si>
    <t xml:space="preserve">2.5 MANUTENÇÃO</t>
  </si>
  <si>
    <t xml:space="preserve">Custo de manutenção do caminhão</t>
  </si>
  <si>
    <t xml:space="preserve">TOTAL DE MANUTENÇÃO MENSAL</t>
  </si>
  <si>
    <t xml:space="preserve"> </t>
  </si>
  <si>
    <t xml:space="preserve">2.6 Pneus</t>
  </si>
  <si>
    <t xml:space="preserve">Custo do jogo de pneus 275/80 R22,5</t>
  </si>
  <si>
    <t xml:space="preserve">Número de recapagens por pneu</t>
  </si>
  <si>
    <t xml:space="preserve">Custo de recapagem</t>
  </si>
  <si>
    <t xml:space="preserve">Custo jg. compl. + X recap./ km rodado</t>
  </si>
  <si>
    <t xml:space="preserve">km/jogo</t>
  </si>
  <si>
    <t xml:space="preserve">Custo mensal com pneus</t>
  </si>
  <si>
    <t xml:space="preserve">TOTAL DE CUSTO MENSAL COM PNEUS</t>
  </si>
  <si>
    <t xml:space="preserve">2.7 INSUMOS</t>
  </si>
  <si>
    <t xml:space="preserve">Valor
Aquisição</t>
  </si>
  <si>
    <t xml:space="preserve">Vida Útil meses</t>
  </si>
  <si>
    <t xml:space="preserve">Valor mensal</t>
  </si>
  <si>
    <t xml:space="preserve">Vassouras para varrição</t>
  </si>
  <si>
    <t xml:space="preserve">R$ 80,00</t>
  </si>
  <si>
    <t xml:space="preserve">Forcado</t>
  </si>
  <si>
    <t xml:space="preserve">Pá para Coleta de Resíduos</t>
  </si>
  <si>
    <t xml:space="preserve">enxada</t>
  </si>
  <si>
    <t xml:space="preserve">TOTAL CUSTO MENSAL DE INSUMOS</t>
  </si>
  <si>
    <t xml:space="preserve">2.8 CONTRATO COM TERCEIROS</t>
  </si>
  <si>
    <t xml:space="preserve">Contratação de área licenciada para destinação de Inestes/Volumosos</t>
  </si>
  <si>
    <t xml:space="preserve">quantidade/mês</t>
  </si>
  <si>
    <t xml:space="preserve">TOTAL CUSTO TERCEIROS</t>
  </si>
  <si>
    <t xml:space="preserve">TOTAL CUSTO VEÍCULO DE APOIO</t>
  </si>
  <si>
    <t xml:space="preserve">Custo Mensal com Veículos e Equipamentos e licenciamento (R$/mês)</t>
  </si>
  <si>
    <t xml:space="preserve">CUSTO TOTAL MENSAL COM PESSOAL/VEÍCULO/EQUIPAMENTOS (R$/mês)</t>
  </si>
  <si>
    <t xml:space="preserve">4. CUSTO MENSAL COM BDI (R$/mês)</t>
  </si>
  <si>
    <t xml:space="preserve">Despesas administrativas (Contador, responsável técnico, técnico em segurança do trabalho, galpão, água, luz, telefone)</t>
  </si>
  <si>
    <t xml:space="preserve">Lucro</t>
  </si>
  <si>
    <t xml:space="preserve">ISS</t>
  </si>
  <si>
    <t xml:space="preserve">PIS</t>
  </si>
  <si>
    <t xml:space="preserve">COFINS</t>
  </si>
  <si>
    <t xml:space="preserve">IR</t>
  </si>
  <si>
    <t xml:space="preserve">CSSL</t>
  </si>
  <si>
    <t xml:space="preserve">PREÇO MENSAL TOTAL R$</t>
  </si>
  <si>
    <t xml:space="preserve">(R$/mês)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</si>
</sst>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"/>
    <numFmt numFmtId="166" formatCode="0.00"/>
    <numFmt numFmtId="167" formatCode="0"/>
    <numFmt numFmtId="168" formatCode="[$R$-416]\ #,##0.00"/>
    <numFmt numFmtId="169" formatCode="0.00%"/>
    <numFmt numFmtId="170" formatCode="[$R$-416]\ #,##0.00;[RED]\-[$R$-416]\ #,##0.00"/>
    <numFmt numFmtId="171" formatCode="_-&quot;R$ &quot;* #,##0.00_-;&quot;-R$ &quot;* #,##0.00_-;_-&quot;R$ &quot;* \-??_-;_-@_-"/>
    <numFmt numFmtId="172" formatCode="#,##0"/>
    <numFmt numFmtId="173" formatCode="0.000"/>
  </numFmts>
  <fonts count="27">
    <font>
      <sz val="10"/>
      <color rgb="FF000000"/>
      <name val="Times New Roman"/>
      <family val="1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FFFFFF"/>
      <name val="Verdana"/>
      <family val="2"/>
      <charset val="1"/>
    </font>
    <font>
      <u val="single"/>
      <sz val="9"/>
      <color rgb="FF000000"/>
      <name val="Verdana"/>
      <family val="2"/>
      <charset val="1"/>
    </font>
    <font>
      <sz val="9"/>
      <color rgb="FF000000"/>
      <name val="Verdana"/>
      <family val="2"/>
      <charset val="1"/>
    </font>
    <font>
      <b val="true"/>
      <sz val="9"/>
      <color rgb="FF000000"/>
      <name val="Verdana"/>
      <family val="2"/>
      <charset val="1"/>
    </font>
    <font>
      <sz val="9"/>
      <color rgb="FFFF0000"/>
      <name val="Verdana"/>
      <family val="2"/>
      <charset val="1"/>
    </font>
    <font>
      <sz val="10"/>
      <color rgb="FFFF0000"/>
      <name val="Times New Roman"/>
      <family val="1"/>
      <charset val="1"/>
    </font>
    <font>
      <b val="true"/>
      <sz val="9"/>
      <color rgb="FFFF0000"/>
      <name val="Verdana"/>
      <family val="2"/>
      <charset val="1"/>
    </font>
    <font>
      <sz val="9"/>
      <name val="Verdana"/>
      <family val="2"/>
      <charset val="1"/>
    </font>
    <font>
      <b val="true"/>
      <sz val="9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color rgb="FFC9211E"/>
      <name val="Arial"/>
      <family val="2"/>
      <charset val="1"/>
    </font>
    <font>
      <sz val="10"/>
      <color rgb="FFC9211E"/>
      <name val="Arial"/>
      <family val="2"/>
      <charset val="1"/>
    </font>
    <font>
      <sz val="10"/>
      <color rgb="FFC9211E"/>
      <name val="Times New Roman"/>
      <family val="1"/>
      <charset val="1"/>
    </font>
    <font>
      <sz val="9"/>
      <color rgb="FFC9211E"/>
      <name val="Verdana"/>
      <family val="2"/>
      <charset val="1"/>
    </font>
    <font>
      <b val="true"/>
      <sz val="10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11"/>
      <color rgb="FF000000"/>
      <name val="Verdana"/>
      <family val="2"/>
      <charset val="1"/>
    </font>
    <font>
      <b val="true"/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00A933"/>
        <bgColor rgb="FF008000"/>
      </patternFill>
    </fill>
    <fill>
      <patternFill patternType="solid">
        <fgColor rgb="FF999999"/>
        <bgColor rgb="FF80808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hair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6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6" fillId="0" borderId="2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5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9" fontId="6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6" fillId="0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6" fillId="3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7" fillId="3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6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7" fillId="3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8" fontId="7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6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7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8" fillId="0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0" fillId="3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3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7" fillId="3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top" textRotation="0" wrapText="true" indent="1" shrinkToFit="false"/>
      <protection locked="true" hidden="false"/>
    </xf>
    <xf numFmtId="164" fontId="8" fillId="4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70" fontId="8" fillId="4" borderId="2" xfId="0" applyFont="true" applyBorder="true" applyAlignment="true" applyProtection="false">
      <alignment horizontal="center" vertical="center" textRotation="0" wrapText="true" indent="1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5" fontId="8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4" borderId="5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9" fontId="8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8" fillId="4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10" fillId="4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70" fontId="8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0" fontId="8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0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0" xfId="0" applyFont="true" applyBorder="false" applyAlignment="true" applyProtection="false">
      <alignment horizontal="left" vertical="top" textRotation="0" wrapText="true" indent="1" shrinkToFit="false"/>
      <protection locked="true" hidden="false"/>
    </xf>
    <xf numFmtId="164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1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9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4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6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1" shrinkToFit="false"/>
      <protection locked="true" hidden="false"/>
    </xf>
    <xf numFmtId="164" fontId="6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6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0" fontId="6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7" fillId="3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6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6" fillId="3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6" fontId="11" fillId="0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71" fontId="6" fillId="0" borderId="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1" fontId="6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1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8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8" fontId="8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10" fillId="4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8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4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8" fillId="4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4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4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7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3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13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70" fontId="14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7" fontId="13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13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5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15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5" fillId="3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5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8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18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18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9" fillId="4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18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4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0" fontId="17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5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7" fontId="7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7" fillId="3" borderId="2" xfId="0" applyFont="true" applyBorder="true" applyAlignment="true" applyProtection="false">
      <alignment horizontal="center" vertical="center" textRotation="0" wrapText="true" indent="1" shrinkToFit="false"/>
      <protection locked="true" hidden="false"/>
    </xf>
    <xf numFmtId="172" fontId="7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6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false" indent="15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3" fontId="11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20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73" fontId="6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70" fontId="6" fillId="0" borderId="1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7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8" fontId="7" fillId="3" borderId="1" xfId="0" applyFont="true" applyBorder="true" applyAlignment="true" applyProtection="false">
      <alignment horizontal="center" vertical="center" textRotation="0" wrapText="false" indent="15" shrinkToFit="false"/>
      <protection locked="true" hidden="false"/>
    </xf>
    <xf numFmtId="164" fontId="6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72" fontId="13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2" fontId="13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13" fillId="4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false">
      <alignment horizontal="center" vertical="center" textRotation="0" wrapText="false" indent="15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70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7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2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4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7" fillId="3" borderId="1" xfId="0" applyFont="true" applyBorder="true" applyAlignment="true" applyProtection="false">
      <alignment horizontal="right" vertical="center" textRotation="0" wrapText="false" indent="15" shrinkToFit="false"/>
      <protection locked="true" hidden="false"/>
    </xf>
    <xf numFmtId="164" fontId="7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7" fillId="0" borderId="4" xfId="0" applyFont="true" applyBorder="true" applyAlignment="true" applyProtection="false">
      <alignment horizontal="center" vertical="center" textRotation="0" wrapText="false" indent="15" shrinkToFit="false"/>
      <protection locked="true" hidden="false"/>
    </xf>
    <xf numFmtId="170" fontId="7" fillId="0" borderId="5" xfId="0" applyFont="true" applyBorder="true" applyAlignment="true" applyProtection="false">
      <alignment horizontal="center" vertical="center" textRotation="0" wrapText="false" indent="15" shrinkToFit="false"/>
      <protection locked="true" hidden="false"/>
    </xf>
    <xf numFmtId="164" fontId="15" fillId="0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9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6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7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7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00A933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4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K39" activeCellId="0" sqref="K39"/>
    </sheetView>
  </sheetViews>
  <sheetFormatPr defaultColWidth="8.5625" defaultRowHeight="12.75" zeroHeight="false" outlineLevelRow="0" outlineLevelCol="0"/>
  <cols>
    <col collapsed="false" customWidth="true" hidden="false" outlineLevel="0" max="1" min="1" style="0" width="23.84"/>
    <col collapsed="false" customWidth="true" hidden="false" outlineLevel="0" max="2" min="2" style="0" width="8.17"/>
    <col collapsed="false" customWidth="true" hidden="false" outlineLevel="0" max="3" min="3" style="0" width="3.83"/>
    <col collapsed="false" customWidth="true" hidden="false" outlineLevel="0" max="4" min="4" style="0" width="10.66"/>
    <col collapsed="false" customWidth="true" hidden="false" outlineLevel="0" max="5" min="5" style="0" width="8"/>
    <col collapsed="false" customWidth="true" hidden="false" outlineLevel="0" max="6" min="6" style="0" width="5.33"/>
    <col collapsed="false" customWidth="true" hidden="false" outlineLevel="0" max="7" min="7" style="0" width="4.66"/>
    <col collapsed="false" customWidth="true" hidden="false" outlineLevel="0" max="8" min="8" style="0" width="7.32"/>
    <col collapsed="false" customWidth="true" hidden="false" outlineLevel="0" max="9" min="9" style="0" width="8.17"/>
    <col collapsed="false" customWidth="true" hidden="false" outlineLevel="0" max="10" min="10" style="0" width="21.5"/>
    <col collapsed="false" customWidth="true" hidden="false" outlineLevel="0" max="11" min="11" style="0" width="7.15"/>
    <col collapsed="false" customWidth="true" hidden="false" outlineLevel="0" max="12" min="12" style="0" width="1.34"/>
    <col collapsed="false" customWidth="true" hidden="false" outlineLevel="0" max="13" min="13" style="0" width="12.83"/>
    <col collapsed="false" customWidth="true" hidden="false" outlineLevel="0" max="14" min="14" style="0" width="2.82"/>
  </cols>
  <sheetData>
    <row r="1" customFormat="false" ht="28.7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Format="false" ht="13.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Format="false" ht="14.45" hidden="false" customHeight="true" outlineLevel="0" collapsed="false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2"/>
    </row>
    <row r="4" customFormat="false" ht="13.5" hidden="false" customHeight="true" outlineLevel="0" collapsed="false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customFormat="false" ht="14.45" hidden="false" customHeight="true" outlineLevel="0" collapsed="false">
      <c r="A5" s="6" t="s">
        <v>4</v>
      </c>
      <c r="B5" s="6"/>
      <c r="C5" s="6"/>
      <c r="D5" s="6"/>
      <c r="E5" s="7" t="s">
        <v>5</v>
      </c>
      <c r="F5" s="7"/>
      <c r="G5" s="8" t="n">
        <v>2200</v>
      </c>
      <c r="H5" s="8"/>
      <c r="I5" s="8"/>
      <c r="J5" s="8"/>
      <c r="K5" s="8"/>
      <c r="L5" s="8"/>
      <c r="M5" s="8"/>
      <c r="N5" s="2"/>
    </row>
    <row r="6" customFormat="false" ht="25.5" hidden="false" customHeight="true" outlineLevel="0" collapsed="false">
      <c r="A6" s="6" t="s">
        <v>6</v>
      </c>
      <c r="B6" s="6"/>
      <c r="C6" s="6"/>
      <c r="D6" s="6"/>
      <c r="E6" s="9" t="s">
        <v>5</v>
      </c>
      <c r="F6" s="9"/>
      <c r="G6" s="10" t="n">
        <v>0</v>
      </c>
      <c r="H6" s="10"/>
      <c r="I6" s="10"/>
      <c r="J6" s="10"/>
      <c r="K6" s="10"/>
      <c r="L6" s="10"/>
      <c r="M6" s="10"/>
      <c r="N6" s="2"/>
    </row>
    <row r="7" customFormat="false" ht="14.45" hidden="false" customHeight="true" outlineLevel="0" collapsed="false">
      <c r="A7" s="7" t="s">
        <v>7</v>
      </c>
      <c r="B7" s="7"/>
      <c r="C7" s="7"/>
      <c r="D7" s="7"/>
      <c r="E7" s="11" t="n">
        <v>2</v>
      </c>
      <c r="F7" s="11"/>
      <c r="G7" s="11"/>
      <c r="H7" s="11"/>
      <c r="I7" s="11"/>
      <c r="J7" s="11"/>
      <c r="K7" s="11"/>
      <c r="L7" s="11"/>
      <c r="M7" s="11"/>
      <c r="N7" s="2"/>
    </row>
    <row r="8" customFormat="false" ht="14.45" hidden="false" customHeight="true" outlineLevel="0" collapsed="false">
      <c r="A8" s="4" t="s">
        <v>8</v>
      </c>
      <c r="B8" s="4"/>
      <c r="C8" s="4"/>
      <c r="D8" s="4"/>
      <c r="E8" s="12" t="n">
        <f aca="false">G5+G6*E7</f>
        <v>2200</v>
      </c>
      <c r="F8" s="12"/>
      <c r="G8" s="12" t="n">
        <f aca="false">G5+G6*E7</f>
        <v>2200</v>
      </c>
      <c r="H8" s="12"/>
      <c r="I8" s="12"/>
      <c r="J8" s="12"/>
      <c r="K8" s="12"/>
      <c r="L8" s="12"/>
      <c r="M8" s="12"/>
      <c r="N8" s="2"/>
    </row>
    <row r="9" customFormat="false" ht="24.6" hidden="false" customHeight="true" outlineLevel="0" collapsed="false">
      <c r="A9" s="13" t="s">
        <v>9</v>
      </c>
      <c r="B9" s="14" t="s">
        <v>10</v>
      </c>
      <c r="C9" s="14" t="s">
        <v>11</v>
      </c>
      <c r="D9" s="14" t="s">
        <v>12</v>
      </c>
      <c r="E9" s="15" t="s">
        <v>13</v>
      </c>
      <c r="F9" s="15"/>
      <c r="G9" s="14"/>
      <c r="H9" s="14" t="s">
        <v>14</v>
      </c>
      <c r="I9" s="15" t="s">
        <v>15</v>
      </c>
      <c r="J9" s="15"/>
      <c r="K9" s="6"/>
      <c r="L9" s="16" t="n">
        <f aca="false">E8*E7</f>
        <v>4400</v>
      </c>
      <c r="M9" s="16"/>
      <c r="N9" s="2"/>
    </row>
    <row r="10" customFormat="false" ht="14.45" hidden="false" customHeight="true" outlineLevel="0" collapsed="false">
      <c r="A10" s="4" t="s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2"/>
    </row>
    <row r="11" customFormat="false" ht="14.45" hidden="false" customHeight="true" outlineLevel="0" collapsed="false">
      <c r="A11" s="4" t="s">
        <v>17</v>
      </c>
      <c r="B11" s="4"/>
      <c r="C11" s="4"/>
      <c r="D11" s="4"/>
      <c r="E11" s="17"/>
      <c r="F11" s="17"/>
      <c r="G11" s="17"/>
      <c r="H11" s="17"/>
      <c r="I11" s="17"/>
      <c r="J11" s="17"/>
      <c r="K11" s="17"/>
      <c r="L11" s="17"/>
      <c r="M11" s="17"/>
      <c r="N11" s="2"/>
    </row>
    <row r="12" customFormat="false" ht="14.45" hidden="false" customHeight="true" outlineLevel="0" collapsed="false">
      <c r="A12" s="7" t="s">
        <v>18</v>
      </c>
      <c r="B12" s="7"/>
      <c r="C12" s="7"/>
      <c r="D12" s="7"/>
      <c r="E12" s="18" t="n">
        <v>0.08</v>
      </c>
      <c r="F12" s="18"/>
      <c r="G12" s="18"/>
      <c r="H12" s="17"/>
      <c r="I12" s="17"/>
      <c r="J12" s="17"/>
      <c r="K12" s="6" t="s">
        <v>5</v>
      </c>
      <c r="L12" s="6"/>
      <c r="M12" s="19" t="n">
        <f aca="false">L9*E12</f>
        <v>352</v>
      </c>
      <c r="N12" s="2"/>
    </row>
    <row r="13" customFormat="false" ht="14.45" hidden="false" customHeight="true" outlineLevel="0" collapsed="false">
      <c r="A13" s="7" t="s">
        <v>19</v>
      </c>
      <c r="B13" s="7"/>
      <c r="C13" s="7"/>
      <c r="D13" s="7"/>
      <c r="E13" s="18" t="n">
        <v>0.002</v>
      </c>
      <c r="F13" s="18"/>
      <c r="G13" s="18"/>
      <c r="H13" s="17"/>
      <c r="I13" s="17"/>
      <c r="J13" s="17"/>
      <c r="K13" s="6" t="s">
        <v>5</v>
      </c>
      <c r="L13" s="6"/>
      <c r="M13" s="19" t="n">
        <f aca="false">L9*E13</f>
        <v>8.8</v>
      </c>
      <c r="N13" s="2"/>
    </row>
    <row r="14" customFormat="false" ht="14.45" hidden="false" customHeight="true" outlineLevel="0" collapsed="false">
      <c r="A14" s="7" t="s">
        <v>20</v>
      </c>
      <c r="B14" s="7"/>
      <c r="C14" s="7"/>
      <c r="D14" s="7"/>
      <c r="E14" s="18" t="n">
        <v>0.2</v>
      </c>
      <c r="F14" s="18"/>
      <c r="G14" s="18"/>
      <c r="H14" s="17"/>
      <c r="I14" s="17"/>
      <c r="J14" s="17"/>
      <c r="K14" s="6" t="s">
        <v>5</v>
      </c>
      <c r="L14" s="6"/>
      <c r="M14" s="19" t="n">
        <f aca="false">L9*E14</f>
        <v>880</v>
      </c>
      <c r="N14" s="2"/>
    </row>
    <row r="15" customFormat="false" ht="14.45" hidden="false" customHeight="true" outlineLevel="0" collapsed="false">
      <c r="A15" s="7" t="s">
        <v>21</v>
      </c>
      <c r="B15" s="7"/>
      <c r="C15" s="7"/>
      <c r="D15" s="7"/>
      <c r="E15" s="18" t="n">
        <v>0.025</v>
      </c>
      <c r="F15" s="18"/>
      <c r="G15" s="18"/>
      <c r="H15" s="17"/>
      <c r="I15" s="17"/>
      <c r="J15" s="17"/>
      <c r="K15" s="6" t="s">
        <v>5</v>
      </c>
      <c r="L15" s="6"/>
      <c r="M15" s="19" t="n">
        <f aca="false">L9*E15</f>
        <v>110</v>
      </c>
      <c r="N15" s="2"/>
    </row>
    <row r="16" customFormat="false" ht="14.45" hidden="false" customHeight="true" outlineLevel="0" collapsed="false">
      <c r="A16" s="7" t="s">
        <v>22</v>
      </c>
      <c r="B16" s="7"/>
      <c r="C16" s="7"/>
      <c r="D16" s="7"/>
      <c r="E16" s="18" t="n">
        <v>0.006</v>
      </c>
      <c r="F16" s="18"/>
      <c r="G16" s="18"/>
      <c r="H16" s="17"/>
      <c r="I16" s="17"/>
      <c r="J16" s="17"/>
      <c r="K16" s="6" t="s">
        <v>5</v>
      </c>
      <c r="L16" s="6"/>
      <c r="M16" s="19" t="n">
        <f aca="false">L9*E16</f>
        <v>26.4</v>
      </c>
      <c r="N16" s="2"/>
    </row>
    <row r="17" customFormat="false" ht="14.45" hidden="false" customHeight="true" outlineLevel="0" collapsed="false">
      <c r="A17" s="7" t="s">
        <v>23</v>
      </c>
      <c r="B17" s="7"/>
      <c r="C17" s="7"/>
      <c r="D17" s="7"/>
      <c r="E17" s="18" t="n">
        <v>0.03</v>
      </c>
      <c r="F17" s="18"/>
      <c r="G17" s="18"/>
      <c r="H17" s="17"/>
      <c r="I17" s="17"/>
      <c r="J17" s="17"/>
      <c r="K17" s="6" t="s">
        <v>5</v>
      </c>
      <c r="L17" s="6"/>
      <c r="M17" s="19" t="n">
        <f aca="false">L9*E17</f>
        <v>132</v>
      </c>
      <c r="N17" s="2"/>
    </row>
    <row r="18" customFormat="false" ht="14.45" hidden="false" customHeight="true" outlineLevel="0" collapsed="false">
      <c r="A18" s="7" t="s">
        <v>24</v>
      </c>
      <c r="B18" s="7"/>
      <c r="C18" s="7"/>
      <c r="D18" s="7"/>
      <c r="E18" s="18" t="n">
        <v>0.01</v>
      </c>
      <c r="F18" s="18"/>
      <c r="G18" s="18"/>
      <c r="H18" s="17"/>
      <c r="I18" s="17"/>
      <c r="J18" s="17"/>
      <c r="K18" s="6" t="s">
        <v>5</v>
      </c>
      <c r="L18" s="6"/>
      <c r="M18" s="19" t="n">
        <f aca="false">L9*E18</f>
        <v>44</v>
      </c>
      <c r="N18" s="2"/>
    </row>
    <row r="19" customFormat="false" ht="14.45" hidden="false" customHeight="true" outlineLevel="0" collapsed="false">
      <c r="A19" s="7" t="s">
        <v>25</v>
      </c>
      <c r="B19" s="7"/>
      <c r="C19" s="7"/>
      <c r="D19" s="7"/>
      <c r="E19" s="18" t="n">
        <v>0.015</v>
      </c>
      <c r="F19" s="18"/>
      <c r="G19" s="18"/>
      <c r="H19" s="17"/>
      <c r="I19" s="17"/>
      <c r="J19" s="17"/>
      <c r="K19" s="6" t="s">
        <v>5</v>
      </c>
      <c r="L19" s="6"/>
      <c r="M19" s="19" t="n">
        <f aca="false">L9*E19</f>
        <v>66</v>
      </c>
      <c r="N19" s="2"/>
    </row>
    <row r="20" customFormat="false" ht="14.45" hidden="false" customHeight="true" outlineLevel="0" collapsed="false">
      <c r="A20" s="20" t="s">
        <v>26</v>
      </c>
      <c r="B20" s="20"/>
      <c r="C20" s="20"/>
      <c r="D20" s="20"/>
      <c r="E20" s="21" t="n">
        <v>0.368</v>
      </c>
      <c r="F20" s="21"/>
      <c r="G20" s="21"/>
      <c r="H20" s="22"/>
      <c r="I20" s="22"/>
      <c r="J20" s="22"/>
      <c r="K20" s="23" t="s">
        <v>5</v>
      </c>
      <c r="L20" s="23"/>
      <c r="M20" s="24" t="n">
        <f aca="false">SUM(M12:M19)</f>
        <v>1619.2</v>
      </c>
      <c r="N20" s="2"/>
    </row>
    <row r="21" customFormat="false" ht="14.45" hidden="false" customHeight="true" outlineLevel="0" collapsed="false">
      <c r="A21" s="4" t="s">
        <v>27</v>
      </c>
      <c r="B21" s="4"/>
      <c r="C21" s="4"/>
      <c r="D21" s="4"/>
      <c r="E21" s="17"/>
      <c r="F21" s="17"/>
      <c r="G21" s="17"/>
      <c r="H21" s="17"/>
      <c r="I21" s="17"/>
      <c r="J21" s="17"/>
      <c r="K21" s="17"/>
      <c r="L21" s="17"/>
      <c r="M21" s="17"/>
      <c r="N21" s="2"/>
    </row>
    <row r="22" customFormat="false" ht="14.45" hidden="false" customHeight="true" outlineLevel="0" collapsed="false">
      <c r="A22" s="7" t="s">
        <v>28</v>
      </c>
      <c r="B22" s="7"/>
      <c r="C22" s="7"/>
      <c r="D22" s="7"/>
      <c r="E22" s="18" t="n">
        <v>0.1111</v>
      </c>
      <c r="F22" s="18"/>
      <c r="G22" s="18"/>
      <c r="H22" s="17"/>
      <c r="I22" s="17"/>
      <c r="J22" s="17"/>
      <c r="K22" s="25" t="n">
        <f aca="false">L9*E22</f>
        <v>488.84</v>
      </c>
      <c r="L22" s="25"/>
      <c r="M22" s="25"/>
      <c r="N22" s="2"/>
    </row>
    <row r="23" customFormat="false" ht="14.45" hidden="false" customHeight="true" outlineLevel="0" collapsed="false">
      <c r="A23" s="7" t="s">
        <v>29</v>
      </c>
      <c r="B23" s="7"/>
      <c r="C23" s="7"/>
      <c r="D23" s="7"/>
      <c r="E23" s="18" t="n">
        <v>0.0006</v>
      </c>
      <c r="F23" s="18"/>
      <c r="G23" s="18"/>
      <c r="H23" s="17"/>
      <c r="I23" s="17"/>
      <c r="J23" s="17"/>
      <c r="K23" s="25" t="n">
        <f aca="false">L9*E23</f>
        <v>2.64</v>
      </c>
      <c r="L23" s="25"/>
      <c r="M23" s="25"/>
      <c r="N23" s="2"/>
    </row>
    <row r="24" customFormat="false" ht="14.45" hidden="false" customHeight="true" outlineLevel="0" collapsed="false">
      <c r="A24" s="7" t="s">
        <v>30</v>
      </c>
      <c r="B24" s="7"/>
      <c r="C24" s="7"/>
      <c r="D24" s="7"/>
      <c r="E24" s="18" t="n">
        <v>0.0082</v>
      </c>
      <c r="F24" s="18"/>
      <c r="G24" s="18"/>
      <c r="H24" s="17"/>
      <c r="I24" s="17"/>
      <c r="J24" s="17"/>
      <c r="K24" s="25" t="n">
        <f aca="false">L9*E24</f>
        <v>36.08</v>
      </c>
      <c r="L24" s="25"/>
      <c r="M24" s="25"/>
      <c r="N24" s="2"/>
    </row>
    <row r="25" customFormat="false" ht="14.45" hidden="false" customHeight="true" outlineLevel="0" collapsed="false">
      <c r="A25" s="7" t="s">
        <v>31</v>
      </c>
      <c r="B25" s="7"/>
      <c r="C25" s="7"/>
      <c r="D25" s="7"/>
      <c r="E25" s="18" t="n">
        <v>0.0031</v>
      </c>
      <c r="F25" s="18"/>
      <c r="G25" s="18"/>
      <c r="H25" s="17"/>
      <c r="I25" s="17"/>
      <c r="J25" s="17"/>
      <c r="K25" s="25" t="n">
        <f aca="false">L9*E25</f>
        <v>13.64</v>
      </c>
      <c r="L25" s="25"/>
      <c r="M25" s="25"/>
      <c r="N25" s="2"/>
    </row>
    <row r="26" customFormat="false" ht="14.45" hidden="false" customHeight="true" outlineLevel="0" collapsed="false">
      <c r="A26" s="7" t="s">
        <v>32</v>
      </c>
      <c r="B26" s="7"/>
      <c r="C26" s="7"/>
      <c r="D26" s="7"/>
      <c r="E26" s="18" t="n">
        <v>0.0166</v>
      </c>
      <c r="F26" s="18"/>
      <c r="G26" s="18"/>
      <c r="H26" s="17"/>
      <c r="I26" s="17"/>
      <c r="J26" s="17"/>
      <c r="K26" s="25" t="n">
        <f aca="false">L9*E26</f>
        <v>73.04</v>
      </c>
      <c r="L26" s="25"/>
      <c r="M26" s="25"/>
      <c r="N26" s="2"/>
    </row>
    <row r="27" customFormat="false" ht="14.45" hidden="false" customHeight="true" outlineLevel="0" collapsed="false">
      <c r="A27" s="7" t="s">
        <v>33</v>
      </c>
      <c r="B27" s="7"/>
      <c r="C27" s="7"/>
      <c r="D27" s="7"/>
      <c r="E27" s="18" t="n">
        <v>0.0833</v>
      </c>
      <c r="F27" s="18"/>
      <c r="G27" s="18"/>
      <c r="H27" s="17"/>
      <c r="I27" s="17"/>
      <c r="J27" s="17"/>
      <c r="K27" s="25" t="n">
        <f aca="false">L9*E27</f>
        <v>366.52</v>
      </c>
      <c r="L27" s="25"/>
      <c r="M27" s="25"/>
      <c r="N27" s="2"/>
    </row>
    <row r="28" customFormat="false" ht="14.45" hidden="false" customHeight="true" outlineLevel="0" collapsed="false">
      <c r="A28" s="20" t="s">
        <v>34</v>
      </c>
      <c r="B28" s="20"/>
      <c r="C28" s="20"/>
      <c r="D28" s="20"/>
      <c r="E28" s="21" t="n">
        <v>0.2229</v>
      </c>
      <c r="F28" s="21"/>
      <c r="G28" s="21"/>
      <c r="H28" s="22"/>
      <c r="I28" s="22"/>
      <c r="J28" s="22"/>
      <c r="K28" s="26" t="n">
        <f aca="false">SUM(K21:M27)</f>
        <v>980.76</v>
      </c>
      <c r="L28" s="26"/>
      <c r="M28" s="26"/>
      <c r="N28" s="2"/>
    </row>
    <row r="29" customFormat="false" ht="14.45" hidden="false" customHeight="true" outlineLevel="0" collapsed="false">
      <c r="A29" s="4" t="s">
        <v>35</v>
      </c>
      <c r="B29" s="4"/>
      <c r="C29" s="4"/>
      <c r="D29" s="4"/>
      <c r="E29" s="17"/>
      <c r="F29" s="17"/>
      <c r="G29" s="17"/>
      <c r="H29" s="17"/>
      <c r="I29" s="17"/>
      <c r="J29" s="17"/>
      <c r="K29" s="17"/>
      <c r="L29" s="17"/>
      <c r="M29" s="17"/>
      <c r="N29" s="2"/>
    </row>
    <row r="30" customFormat="false" ht="14.45" hidden="false" customHeight="true" outlineLevel="0" collapsed="false">
      <c r="A30" s="7" t="s">
        <v>36</v>
      </c>
      <c r="B30" s="7"/>
      <c r="C30" s="7"/>
      <c r="D30" s="7"/>
      <c r="E30" s="18" t="n">
        <v>0.0408</v>
      </c>
      <c r="F30" s="18"/>
      <c r="G30" s="18"/>
      <c r="H30" s="17"/>
      <c r="I30" s="17"/>
      <c r="J30" s="17"/>
      <c r="K30" s="6" t="s">
        <v>5</v>
      </c>
      <c r="L30" s="6"/>
      <c r="M30" s="19" t="n">
        <f aca="false">L9*E30</f>
        <v>179.52</v>
      </c>
      <c r="N30" s="2"/>
    </row>
    <row r="31" customFormat="false" ht="14.45" hidden="false" customHeight="true" outlineLevel="0" collapsed="false">
      <c r="A31" s="7" t="s">
        <v>37</v>
      </c>
      <c r="B31" s="7"/>
      <c r="C31" s="7"/>
      <c r="D31" s="7"/>
      <c r="E31" s="18" t="n">
        <v>0.02</v>
      </c>
      <c r="F31" s="18"/>
      <c r="G31" s="18"/>
      <c r="H31" s="17"/>
      <c r="I31" s="17"/>
      <c r="J31" s="17"/>
      <c r="K31" s="6" t="s">
        <v>5</v>
      </c>
      <c r="L31" s="6"/>
      <c r="M31" s="19" t="n">
        <f aca="false">L9*E31</f>
        <v>88</v>
      </c>
      <c r="N31" s="2"/>
    </row>
    <row r="32" customFormat="false" ht="14.45" hidden="false" customHeight="true" outlineLevel="0" collapsed="false">
      <c r="A32" s="7" t="s">
        <v>38</v>
      </c>
      <c r="B32" s="7"/>
      <c r="C32" s="7"/>
      <c r="D32" s="7"/>
      <c r="E32" s="18" t="n">
        <v>0.02</v>
      </c>
      <c r="F32" s="18"/>
      <c r="G32" s="18"/>
      <c r="H32" s="17"/>
      <c r="I32" s="17"/>
      <c r="J32" s="17"/>
      <c r="K32" s="6" t="s">
        <v>5</v>
      </c>
      <c r="L32" s="6"/>
      <c r="M32" s="19" t="n">
        <f aca="false">L9*E32</f>
        <v>88</v>
      </c>
      <c r="N32" s="2"/>
    </row>
    <row r="33" customFormat="false" ht="14.45" hidden="false" customHeight="true" outlineLevel="0" collapsed="false">
      <c r="A33" s="7" t="s">
        <v>39</v>
      </c>
      <c r="B33" s="7"/>
      <c r="C33" s="7"/>
      <c r="D33" s="7"/>
      <c r="E33" s="18" t="n">
        <v>0.0372</v>
      </c>
      <c r="F33" s="18"/>
      <c r="G33" s="18"/>
      <c r="H33" s="17"/>
      <c r="I33" s="17"/>
      <c r="J33" s="17"/>
      <c r="K33" s="6" t="s">
        <v>5</v>
      </c>
      <c r="L33" s="6"/>
      <c r="M33" s="19" t="n">
        <f aca="false">L9*E33</f>
        <v>163.68</v>
      </c>
      <c r="N33" s="2"/>
    </row>
    <row r="34" customFormat="false" ht="14.45" hidden="false" customHeight="true" outlineLevel="0" collapsed="false">
      <c r="A34" s="7" t="s">
        <v>40</v>
      </c>
      <c r="B34" s="7"/>
      <c r="C34" s="7"/>
      <c r="D34" s="7"/>
      <c r="E34" s="18" t="n">
        <v>0.0076</v>
      </c>
      <c r="F34" s="18"/>
      <c r="G34" s="18"/>
      <c r="H34" s="17"/>
      <c r="I34" s="17"/>
      <c r="J34" s="17"/>
      <c r="K34" s="6" t="s">
        <v>5</v>
      </c>
      <c r="L34" s="6"/>
      <c r="M34" s="19" t="n">
        <f aca="false">L9*E34</f>
        <v>33.44</v>
      </c>
      <c r="N34" s="2"/>
    </row>
    <row r="35" customFormat="false" ht="14.45" hidden="false" customHeight="true" outlineLevel="0" collapsed="false">
      <c r="A35" s="20" t="s">
        <v>41</v>
      </c>
      <c r="B35" s="20"/>
      <c r="C35" s="20"/>
      <c r="D35" s="20"/>
      <c r="E35" s="21" t="n">
        <v>0.1256</v>
      </c>
      <c r="F35" s="21"/>
      <c r="G35" s="21"/>
      <c r="H35" s="22"/>
      <c r="I35" s="22"/>
      <c r="J35" s="22"/>
      <c r="K35" s="27" t="s">
        <v>5</v>
      </c>
      <c r="L35" s="27"/>
      <c r="M35" s="24" t="n">
        <f aca="false">SUM(M30:M34)</f>
        <v>552.64</v>
      </c>
      <c r="N35" s="2"/>
    </row>
    <row r="36" customFormat="false" ht="14.45" hidden="false" customHeight="true" outlineLevel="0" collapsed="false">
      <c r="A36" s="4" t="s">
        <v>42</v>
      </c>
      <c r="B36" s="4"/>
      <c r="C36" s="4"/>
      <c r="D36" s="4"/>
      <c r="E36" s="17"/>
      <c r="F36" s="17"/>
      <c r="G36" s="17"/>
      <c r="H36" s="17"/>
      <c r="I36" s="17"/>
      <c r="J36" s="17"/>
      <c r="K36" s="17"/>
      <c r="L36" s="17"/>
      <c r="M36" s="17"/>
      <c r="N36" s="2"/>
    </row>
    <row r="37" customFormat="false" ht="14.45" hidden="false" customHeight="true" outlineLevel="0" collapsed="false">
      <c r="A37" s="7" t="s">
        <v>43</v>
      </c>
      <c r="B37" s="7"/>
      <c r="C37" s="7"/>
      <c r="D37" s="7"/>
      <c r="E37" s="18" t="n">
        <v>0.082</v>
      </c>
      <c r="F37" s="18"/>
      <c r="G37" s="18"/>
      <c r="H37" s="17"/>
      <c r="I37" s="17"/>
      <c r="J37" s="17"/>
      <c r="K37" s="25" t="n">
        <f aca="false">L9*E37</f>
        <v>360.8</v>
      </c>
      <c r="L37" s="25"/>
      <c r="M37" s="25"/>
      <c r="N37" s="2"/>
    </row>
    <row r="38" customFormat="false" ht="27" hidden="false" customHeight="true" outlineLevel="0" collapsed="false">
      <c r="A38" s="7" t="s">
        <v>44</v>
      </c>
      <c r="B38" s="7"/>
      <c r="C38" s="7"/>
      <c r="D38" s="7"/>
      <c r="E38" s="18" t="n">
        <v>0.015</v>
      </c>
      <c r="F38" s="18"/>
      <c r="G38" s="18"/>
      <c r="H38" s="28"/>
      <c r="I38" s="28"/>
      <c r="J38" s="28"/>
      <c r="K38" s="25" t="n">
        <f aca="false">L9*E38</f>
        <v>66</v>
      </c>
      <c r="L38" s="25"/>
      <c r="M38" s="25"/>
      <c r="N38" s="2"/>
    </row>
    <row r="39" customFormat="false" ht="14.45" hidden="false" customHeight="true" outlineLevel="0" collapsed="false">
      <c r="A39" s="20" t="s">
        <v>45</v>
      </c>
      <c r="B39" s="20"/>
      <c r="C39" s="20"/>
      <c r="D39" s="20"/>
      <c r="E39" s="21" t="n">
        <v>0.097</v>
      </c>
      <c r="F39" s="21"/>
      <c r="G39" s="21"/>
      <c r="H39" s="22"/>
      <c r="I39" s="22"/>
      <c r="J39" s="22"/>
      <c r="K39" s="29" t="n">
        <f aca="false">K37+K38</f>
        <v>426.8</v>
      </c>
      <c r="L39" s="29"/>
      <c r="M39" s="29"/>
      <c r="N39" s="2"/>
    </row>
    <row r="40" customFormat="false" ht="14.45" hidden="false" customHeight="true" outlineLevel="0" collapsed="false">
      <c r="A40" s="20" t="s">
        <v>46</v>
      </c>
      <c r="B40" s="20"/>
      <c r="C40" s="20"/>
      <c r="D40" s="20"/>
      <c r="E40" s="21" t="n">
        <v>0.8135</v>
      </c>
      <c r="F40" s="21"/>
      <c r="G40" s="21"/>
      <c r="H40" s="22"/>
      <c r="I40" s="22"/>
      <c r="J40" s="22"/>
      <c r="K40" s="26" t="n">
        <f aca="false">K39+M35+K28+M20</f>
        <v>3579.4</v>
      </c>
      <c r="L40" s="26"/>
      <c r="M40" s="26"/>
      <c r="N40" s="2"/>
    </row>
    <row r="41" customFormat="false" ht="14.85" hidden="false" customHeight="true" outlineLevel="0" collapsed="false">
      <c r="A41" s="30"/>
      <c r="B41" s="30"/>
      <c r="C41" s="30"/>
      <c r="D41" s="30"/>
      <c r="E41" s="31"/>
      <c r="F41" s="31"/>
      <c r="G41" s="31"/>
      <c r="H41" s="31"/>
      <c r="I41" s="31"/>
      <c r="J41" s="31"/>
      <c r="K41" s="31"/>
      <c r="L41" s="31"/>
      <c r="M41" s="31"/>
      <c r="N41" s="2"/>
    </row>
  </sheetData>
  <mergeCells count="140">
    <mergeCell ref="A1:M1"/>
    <mergeCell ref="A2:N2"/>
    <mergeCell ref="A3:M3"/>
    <mergeCell ref="A4:N4"/>
    <mergeCell ref="A5:D5"/>
    <mergeCell ref="E5:F5"/>
    <mergeCell ref="G5:M5"/>
    <mergeCell ref="A6:D6"/>
    <mergeCell ref="E6:F6"/>
    <mergeCell ref="G6:M6"/>
    <mergeCell ref="A7:D7"/>
    <mergeCell ref="E7:M7"/>
    <mergeCell ref="A8:D8"/>
    <mergeCell ref="E8:M8"/>
    <mergeCell ref="E9:F9"/>
    <mergeCell ref="I9:J9"/>
    <mergeCell ref="L9:M9"/>
    <mergeCell ref="A10:M10"/>
    <mergeCell ref="A11:D11"/>
    <mergeCell ref="E11:G11"/>
    <mergeCell ref="H11:I11"/>
    <mergeCell ref="K11:M11"/>
    <mergeCell ref="A12:D12"/>
    <mergeCell ref="E12:G12"/>
    <mergeCell ref="H12:I12"/>
    <mergeCell ref="K12:L12"/>
    <mergeCell ref="A13:D13"/>
    <mergeCell ref="E13:G13"/>
    <mergeCell ref="H13:I13"/>
    <mergeCell ref="K13:L13"/>
    <mergeCell ref="A14:D14"/>
    <mergeCell ref="E14:G14"/>
    <mergeCell ref="H14:I14"/>
    <mergeCell ref="K14:L14"/>
    <mergeCell ref="A15:D15"/>
    <mergeCell ref="E15:G15"/>
    <mergeCell ref="H15:I15"/>
    <mergeCell ref="K15:L15"/>
    <mergeCell ref="A16:D16"/>
    <mergeCell ref="E16:G16"/>
    <mergeCell ref="H16:I16"/>
    <mergeCell ref="K16:L16"/>
    <mergeCell ref="A17:D17"/>
    <mergeCell ref="E17:G17"/>
    <mergeCell ref="H17:I17"/>
    <mergeCell ref="K17:L17"/>
    <mergeCell ref="A18:D18"/>
    <mergeCell ref="E18:G18"/>
    <mergeCell ref="H18:I18"/>
    <mergeCell ref="K18:L18"/>
    <mergeCell ref="A19:D19"/>
    <mergeCell ref="E19:G19"/>
    <mergeCell ref="H19:I19"/>
    <mergeCell ref="K19:L19"/>
    <mergeCell ref="A20:D20"/>
    <mergeCell ref="E20:G20"/>
    <mergeCell ref="H20:I20"/>
    <mergeCell ref="K20:L20"/>
    <mergeCell ref="A21:D21"/>
    <mergeCell ref="E21:G21"/>
    <mergeCell ref="H21:I21"/>
    <mergeCell ref="K21:M21"/>
    <mergeCell ref="A22:D22"/>
    <mergeCell ref="E22:G22"/>
    <mergeCell ref="H22:I22"/>
    <mergeCell ref="K22:M22"/>
    <mergeCell ref="A23:D23"/>
    <mergeCell ref="E23:G23"/>
    <mergeCell ref="H23:I23"/>
    <mergeCell ref="K23:M23"/>
    <mergeCell ref="A24:D24"/>
    <mergeCell ref="E24:G24"/>
    <mergeCell ref="H24:I24"/>
    <mergeCell ref="K24:M24"/>
    <mergeCell ref="A25:D25"/>
    <mergeCell ref="E25:G25"/>
    <mergeCell ref="H25:I25"/>
    <mergeCell ref="K25:M25"/>
    <mergeCell ref="A26:D26"/>
    <mergeCell ref="E26:G26"/>
    <mergeCell ref="H26:I26"/>
    <mergeCell ref="K26:M26"/>
    <mergeCell ref="A27:D27"/>
    <mergeCell ref="E27:G27"/>
    <mergeCell ref="H27:I27"/>
    <mergeCell ref="K27:M27"/>
    <mergeCell ref="A28:D28"/>
    <mergeCell ref="E28:G28"/>
    <mergeCell ref="H28:I28"/>
    <mergeCell ref="K28:M28"/>
    <mergeCell ref="A29:D29"/>
    <mergeCell ref="E29:G29"/>
    <mergeCell ref="H29:I29"/>
    <mergeCell ref="K29:M29"/>
    <mergeCell ref="A30:D30"/>
    <mergeCell ref="E30:G30"/>
    <mergeCell ref="H30:I30"/>
    <mergeCell ref="K30:L30"/>
    <mergeCell ref="A31:D31"/>
    <mergeCell ref="E31:G31"/>
    <mergeCell ref="H31:I31"/>
    <mergeCell ref="K31:L31"/>
    <mergeCell ref="A32:D32"/>
    <mergeCell ref="E32:G32"/>
    <mergeCell ref="H32:I32"/>
    <mergeCell ref="K32:L32"/>
    <mergeCell ref="A33:D33"/>
    <mergeCell ref="E33:G33"/>
    <mergeCell ref="H33:I33"/>
    <mergeCell ref="K33:L33"/>
    <mergeCell ref="A34:D34"/>
    <mergeCell ref="E34:G34"/>
    <mergeCell ref="H34:I34"/>
    <mergeCell ref="K34:L34"/>
    <mergeCell ref="A35:D35"/>
    <mergeCell ref="E35:G35"/>
    <mergeCell ref="H35:I35"/>
    <mergeCell ref="K35:L35"/>
    <mergeCell ref="A36:D36"/>
    <mergeCell ref="E36:G36"/>
    <mergeCell ref="H36:I36"/>
    <mergeCell ref="K36:M36"/>
    <mergeCell ref="A37:D37"/>
    <mergeCell ref="E37:G37"/>
    <mergeCell ref="H37:I37"/>
    <mergeCell ref="K37:M37"/>
    <mergeCell ref="A38:D38"/>
    <mergeCell ref="E38:G38"/>
    <mergeCell ref="H38:I38"/>
    <mergeCell ref="K38:M38"/>
    <mergeCell ref="A39:D39"/>
    <mergeCell ref="E39:G39"/>
    <mergeCell ref="H39:I39"/>
    <mergeCell ref="K39:M39"/>
    <mergeCell ref="A40:D40"/>
    <mergeCell ref="E40:G40"/>
    <mergeCell ref="H40:I40"/>
    <mergeCell ref="K40:M40"/>
    <mergeCell ref="A41:D41"/>
    <mergeCell ref="E41:M41"/>
  </mergeCells>
  <printOptions headings="false" gridLines="false" gridLinesSet="true" horizontalCentered="false" verticalCentered="false"/>
  <pageMargins left="0.252083333333333" right="0.252083333333333" top="0.752083333333333" bottom="0.752083333333333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95"/>
  <sheetViews>
    <sheetView showFormulas="false" showGridLines="true" showRowColHeaders="true" showZeros="true" rightToLeft="false" tabSelected="false" showOutlineSymbols="true" defaultGridColor="true" view="normal" topLeftCell="A3" colorId="64" zoomScale="75" zoomScaleNormal="75" zoomScalePageLayoutView="100" workbookViewId="0">
      <selection pane="topLeft" activeCell="Y62" activeCellId="0" sqref="Y62"/>
    </sheetView>
  </sheetViews>
  <sheetFormatPr defaultColWidth="8.5625" defaultRowHeight="12.75" zeroHeight="false" outlineLevelRow="0" outlineLevelCol="0"/>
  <cols>
    <col collapsed="false" customWidth="true" hidden="false" outlineLevel="0" max="1" min="1" style="0" width="17.33"/>
    <col collapsed="false" customWidth="true" hidden="false" outlineLevel="0" max="2" min="2" style="0" width="8.17"/>
    <col collapsed="false" customWidth="true" hidden="false" outlineLevel="0" max="3" min="3" style="0" width="3.83"/>
    <col collapsed="false" customWidth="true" hidden="false" outlineLevel="0" max="4" min="4" style="0" width="16.83"/>
    <col collapsed="false" customWidth="true" hidden="false" outlineLevel="0" max="5" min="5" style="0" width="1.85"/>
    <col collapsed="false" customWidth="true" hidden="false" outlineLevel="0" max="6" min="6" style="0" width="10.16"/>
    <col collapsed="false" customWidth="true" hidden="false" outlineLevel="0" max="7" min="7" style="0" width="1.34"/>
    <col collapsed="false" customWidth="true" hidden="false" outlineLevel="0" max="8" min="8" style="0" width="4.17"/>
    <col collapsed="false" customWidth="true" hidden="false" outlineLevel="0" max="9" min="9" style="0" width="1.34"/>
    <col collapsed="false" customWidth="true" hidden="false" outlineLevel="0" max="10" min="10" style="0" width="5.16"/>
    <col collapsed="false" customWidth="true" hidden="false" outlineLevel="0" max="11" min="11" style="0" width="7.32"/>
    <col collapsed="false" customWidth="true" hidden="false" outlineLevel="0" max="12" min="12" style="0" width="2.02"/>
    <col collapsed="false" customWidth="true" hidden="false" outlineLevel="0" max="13" min="13" style="0" width="1.51"/>
    <col collapsed="false" customWidth="true" hidden="false" outlineLevel="0" max="14" min="14" style="0" width="6.81"/>
    <col collapsed="false" customWidth="true" hidden="false" outlineLevel="0" max="15" min="15" style="0" width="12.83"/>
    <col collapsed="false" customWidth="true" hidden="false" outlineLevel="0" max="16" min="16" style="0" width="7.32"/>
    <col collapsed="false" customWidth="true" hidden="false" outlineLevel="0" max="17" min="17" style="0" width="14.16"/>
    <col collapsed="false" customWidth="true" hidden="false" outlineLevel="0" max="18" min="18" style="0" width="2.82"/>
  </cols>
  <sheetData>
    <row r="1" customFormat="false" ht="14.45" hidden="false" customHeight="true" outlineLevel="0" collapsed="false">
      <c r="A1" s="4" t="s">
        <v>47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"/>
    </row>
    <row r="2" customFormat="false" ht="27" hidden="false" customHeight="true" outlineLevel="0" collapsed="false">
      <c r="A2" s="7" t="s">
        <v>48</v>
      </c>
      <c r="B2" s="7"/>
      <c r="C2" s="7"/>
      <c r="D2" s="7"/>
      <c r="E2" s="7" t="s">
        <v>7</v>
      </c>
      <c r="F2" s="7"/>
      <c r="G2" s="7"/>
      <c r="H2" s="7"/>
      <c r="I2" s="7" t="s">
        <v>49</v>
      </c>
      <c r="J2" s="7"/>
      <c r="K2" s="7"/>
      <c r="L2" s="7"/>
      <c r="M2" s="7" t="s">
        <v>50</v>
      </c>
      <c r="N2" s="7"/>
      <c r="O2" s="7"/>
      <c r="P2" s="7" t="s">
        <v>8</v>
      </c>
      <c r="Q2" s="7"/>
      <c r="R2" s="2"/>
    </row>
    <row r="3" customFormat="false" ht="14.45" hidden="false" customHeight="true" outlineLevel="0" collapsed="false">
      <c r="A3" s="7" t="s">
        <v>51</v>
      </c>
      <c r="B3" s="7"/>
      <c r="C3" s="7"/>
      <c r="D3" s="7"/>
      <c r="E3" s="32" t="n">
        <v>5</v>
      </c>
      <c r="F3" s="32"/>
      <c r="G3" s="32"/>
      <c r="H3" s="32"/>
      <c r="I3" s="13" t="s">
        <v>5</v>
      </c>
      <c r="J3" s="13"/>
      <c r="K3" s="19" t="n">
        <v>57.92</v>
      </c>
      <c r="L3" s="19"/>
      <c r="M3" s="6" t="s">
        <v>5</v>
      </c>
      <c r="N3" s="6"/>
      <c r="O3" s="19" t="n">
        <v>57.92</v>
      </c>
      <c r="P3" s="6" t="s">
        <v>5</v>
      </c>
      <c r="Q3" s="19" t="n">
        <f aca="false">O3</f>
        <v>57.92</v>
      </c>
      <c r="R3" s="2"/>
    </row>
    <row r="4" customFormat="false" ht="14.45" hidden="false" customHeight="true" outlineLevel="0" collapsed="false">
      <c r="A4" s="7" t="s">
        <v>52</v>
      </c>
      <c r="B4" s="7"/>
      <c r="C4" s="7"/>
      <c r="D4" s="7"/>
      <c r="E4" s="32" t="n">
        <v>112</v>
      </c>
      <c r="F4" s="32"/>
      <c r="G4" s="32"/>
      <c r="H4" s="32"/>
      <c r="I4" s="13" t="s">
        <v>5</v>
      </c>
      <c r="J4" s="13"/>
      <c r="K4" s="33" t="n">
        <v>13.22</v>
      </c>
      <c r="L4" s="33"/>
      <c r="M4" s="6" t="s">
        <v>5</v>
      </c>
      <c r="N4" s="6"/>
      <c r="O4" s="19" t="n">
        <f aca="false">K4*E4</f>
        <v>1480.64</v>
      </c>
      <c r="P4" s="6" t="s">
        <v>5</v>
      </c>
      <c r="Q4" s="19" t="n">
        <f aca="false">O4</f>
        <v>1480.64</v>
      </c>
      <c r="R4" s="2"/>
    </row>
    <row r="5" customFormat="false" ht="14.45" hidden="false" customHeight="true" outlineLevel="0" collapsed="false">
      <c r="A5" s="7" t="s">
        <v>53</v>
      </c>
      <c r="B5" s="7"/>
      <c r="C5" s="7"/>
      <c r="D5" s="7"/>
      <c r="E5" s="32" t="n">
        <v>5</v>
      </c>
      <c r="F5" s="32"/>
      <c r="G5" s="32"/>
      <c r="H5" s="32"/>
      <c r="I5" s="13" t="s">
        <v>5</v>
      </c>
      <c r="J5" s="13"/>
      <c r="K5" s="19" t="n">
        <v>125.35</v>
      </c>
      <c r="L5" s="19"/>
      <c r="M5" s="6" t="s">
        <v>5</v>
      </c>
      <c r="N5" s="6"/>
      <c r="O5" s="19" t="n">
        <v>626.75</v>
      </c>
      <c r="P5" s="6" t="s">
        <v>5</v>
      </c>
      <c r="Q5" s="19" t="n">
        <f aca="false">O5</f>
        <v>626.75</v>
      </c>
      <c r="R5" s="2"/>
    </row>
    <row r="6" customFormat="false" ht="14.45" hidden="false" customHeight="true" outlineLevel="0" collapsed="false">
      <c r="A6" s="7" t="s">
        <v>54</v>
      </c>
      <c r="B6" s="7"/>
      <c r="C6" s="7"/>
      <c r="D6" s="7"/>
      <c r="E6" s="32" t="n">
        <v>5</v>
      </c>
      <c r="F6" s="32"/>
      <c r="G6" s="32"/>
      <c r="H6" s="32"/>
      <c r="I6" s="13" t="s">
        <v>5</v>
      </c>
      <c r="J6" s="13"/>
      <c r="K6" s="19" t="n">
        <v>12</v>
      </c>
      <c r="L6" s="19"/>
      <c r="M6" s="6" t="s">
        <v>5</v>
      </c>
      <c r="N6" s="6"/>
      <c r="O6" s="19" t="n">
        <v>60</v>
      </c>
      <c r="P6" s="6" t="s">
        <v>5</v>
      </c>
      <c r="Q6" s="19" t="n">
        <f aca="false">O6</f>
        <v>60</v>
      </c>
      <c r="R6" s="2"/>
    </row>
    <row r="7" customFormat="false" ht="14.45" hidden="false" customHeight="true" outlineLevel="0" collapsed="false">
      <c r="A7" s="7" t="s">
        <v>55</v>
      </c>
      <c r="B7" s="7"/>
      <c r="C7" s="7"/>
      <c r="D7" s="7"/>
      <c r="E7" s="32" t="n">
        <v>5</v>
      </c>
      <c r="F7" s="32"/>
      <c r="G7" s="32"/>
      <c r="H7" s="32"/>
      <c r="I7" s="13" t="s">
        <v>5</v>
      </c>
      <c r="J7" s="13"/>
      <c r="K7" s="19" t="n">
        <v>45</v>
      </c>
      <c r="L7" s="19"/>
      <c r="M7" s="6" t="s">
        <v>5</v>
      </c>
      <c r="N7" s="6"/>
      <c r="O7" s="19" t="n">
        <v>225</v>
      </c>
      <c r="P7" s="6" t="s">
        <v>5</v>
      </c>
      <c r="Q7" s="19" t="n">
        <f aca="false">O7</f>
        <v>225</v>
      </c>
      <c r="R7" s="2"/>
    </row>
    <row r="8" customFormat="false" ht="44.1" hidden="false" customHeight="true" outlineLevel="0" collapsed="false">
      <c r="A8" s="7" t="s">
        <v>56</v>
      </c>
      <c r="B8" s="7"/>
      <c r="C8" s="7"/>
      <c r="D8" s="7"/>
      <c r="E8" s="32" t="n">
        <v>220</v>
      </c>
      <c r="F8" s="32"/>
      <c r="G8" s="32"/>
      <c r="H8" s="32"/>
      <c r="I8" s="13" t="s">
        <v>5</v>
      </c>
      <c r="J8" s="13"/>
      <c r="K8" s="19" t="n">
        <v>3.5</v>
      </c>
      <c r="L8" s="19"/>
      <c r="M8" s="6" t="s">
        <v>5</v>
      </c>
      <c r="N8" s="6"/>
      <c r="O8" s="19" t="n">
        <v>770</v>
      </c>
      <c r="P8" s="6" t="s">
        <v>5</v>
      </c>
      <c r="Q8" s="19" t="n">
        <f aca="false">O8</f>
        <v>770</v>
      </c>
      <c r="R8" s="2"/>
    </row>
    <row r="9" customFormat="false" ht="21" hidden="false" customHeight="true" outlineLevel="0" collapsed="false">
      <c r="A9" s="34" t="s">
        <v>57</v>
      </c>
      <c r="B9" s="34"/>
      <c r="C9" s="34"/>
      <c r="D9" s="34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27" t="s">
        <v>5</v>
      </c>
      <c r="Q9" s="36" t="n">
        <f aca="false">SUM(Q3:Q8)</f>
        <v>3220.31</v>
      </c>
      <c r="R9" s="2"/>
    </row>
    <row r="10" customFormat="false" ht="25.35" hidden="false" customHeight="true" outlineLevel="0" collapsed="false">
      <c r="A10" s="34" t="s">
        <v>58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23" t="s">
        <v>5</v>
      </c>
      <c r="Q10" s="37" t="n">
        <f aca="false">'Table 1'!E8+'Table 1'!K40+Q9</f>
        <v>8999.71</v>
      </c>
      <c r="R10" s="2"/>
    </row>
    <row r="11" customFormat="false" ht="13.5" hidden="false" customHeight="true" outlineLevel="0" collapsed="false"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customFormat="false" ht="13.5" hidden="false" customHeight="true" outlineLevel="0" collapsed="false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</row>
    <row r="13" customFormat="false" ht="13.5" hidden="true" customHeight="true" outlineLevel="0" collapsed="false">
      <c r="A13" s="40"/>
      <c r="B13" s="40"/>
      <c r="C13" s="40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2"/>
    </row>
    <row r="14" customFormat="false" ht="13.5" hidden="true" customHeight="true" outlineLevel="0" collapsed="false">
      <c r="A14" s="40"/>
      <c r="B14" s="40"/>
      <c r="C14" s="40"/>
      <c r="D14" s="40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2"/>
    </row>
    <row r="15" customFormat="false" ht="13.5" hidden="true" customHeight="true" outlineLevel="0" collapsed="false">
      <c r="A15" s="40"/>
      <c r="B15" s="40"/>
      <c r="C15" s="40"/>
      <c r="D15" s="40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2"/>
    </row>
    <row r="16" customFormat="false" ht="13.5" hidden="true" customHeight="true" outlineLevel="0" collapsed="false">
      <c r="A16" s="45"/>
      <c r="B16" s="45"/>
      <c r="C16" s="45"/>
      <c r="D16" s="45"/>
      <c r="E16" s="46"/>
      <c r="F16" s="46"/>
      <c r="G16" s="46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2"/>
    </row>
    <row r="17" customFormat="false" ht="13.5" hidden="true" customHeight="true" outlineLevel="0" collapsed="false">
      <c r="A17" s="48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50"/>
      <c r="O17" s="50"/>
      <c r="P17" s="51"/>
      <c r="Q17" s="52"/>
      <c r="R17" s="42"/>
    </row>
    <row r="18" customFormat="false" ht="13.5" hidden="true" customHeight="true" outlineLevel="0" collapsed="false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42"/>
    </row>
    <row r="19" customFormat="false" ht="13.5" hidden="true" customHeight="true" outlineLevel="0" collapsed="false">
      <c r="A19" s="45"/>
      <c r="B19" s="45"/>
      <c r="C19" s="45"/>
      <c r="D19" s="45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42"/>
    </row>
    <row r="20" customFormat="false" ht="13.5" hidden="true" customHeight="true" outlineLevel="0" collapsed="false">
      <c r="A20" s="40"/>
      <c r="B20" s="40"/>
      <c r="C20" s="40"/>
      <c r="D20" s="40"/>
      <c r="E20" s="55"/>
      <c r="F20" s="55"/>
      <c r="G20" s="55"/>
      <c r="H20" s="55"/>
      <c r="I20" s="54"/>
      <c r="J20" s="54"/>
      <c r="K20" s="54"/>
      <c r="L20" s="54"/>
      <c r="M20" s="54"/>
      <c r="N20" s="54"/>
      <c r="O20" s="54"/>
      <c r="P20" s="56"/>
      <c r="Q20" s="57"/>
      <c r="R20" s="42"/>
    </row>
    <row r="21" customFormat="false" ht="13.5" hidden="true" customHeight="true" outlineLevel="0" collapsed="false">
      <c r="A21" s="40"/>
      <c r="B21" s="40"/>
      <c r="C21" s="40"/>
      <c r="D21" s="40"/>
      <c r="E21" s="55"/>
      <c r="F21" s="55"/>
      <c r="G21" s="55"/>
      <c r="H21" s="55"/>
      <c r="I21" s="54"/>
      <c r="J21" s="54"/>
      <c r="K21" s="54"/>
      <c r="L21" s="54"/>
      <c r="M21" s="54"/>
      <c r="N21" s="54"/>
      <c r="O21" s="54"/>
      <c r="P21" s="56"/>
      <c r="Q21" s="57"/>
      <c r="R21" s="42"/>
    </row>
    <row r="22" customFormat="false" ht="13.5" hidden="true" customHeight="true" outlineLevel="0" collapsed="false">
      <c r="A22" s="40"/>
      <c r="B22" s="40"/>
      <c r="C22" s="40"/>
      <c r="D22" s="40"/>
      <c r="E22" s="55"/>
      <c r="F22" s="55"/>
      <c r="G22" s="55"/>
      <c r="H22" s="55"/>
      <c r="I22" s="54"/>
      <c r="J22" s="54"/>
      <c r="K22" s="54"/>
      <c r="L22" s="54"/>
      <c r="M22" s="54"/>
      <c r="N22" s="54"/>
      <c r="O22" s="54"/>
      <c r="P22" s="56"/>
      <c r="Q22" s="57"/>
      <c r="R22" s="42"/>
    </row>
    <row r="23" customFormat="false" ht="13.5" hidden="true" customHeight="true" outlineLevel="0" collapsed="false">
      <c r="A23" s="40"/>
      <c r="B23" s="40"/>
      <c r="C23" s="40"/>
      <c r="D23" s="40"/>
      <c r="E23" s="55"/>
      <c r="F23" s="55"/>
      <c r="G23" s="55"/>
      <c r="H23" s="55"/>
      <c r="I23" s="54"/>
      <c r="J23" s="54"/>
      <c r="K23" s="54"/>
      <c r="L23" s="54"/>
      <c r="M23" s="54"/>
      <c r="N23" s="54"/>
      <c r="O23" s="54"/>
      <c r="P23" s="56"/>
      <c r="Q23" s="57"/>
      <c r="R23" s="42"/>
    </row>
    <row r="24" customFormat="false" ht="13.5" hidden="true" customHeight="true" outlineLevel="0" collapsed="false">
      <c r="A24" s="40"/>
      <c r="B24" s="40"/>
      <c r="C24" s="40"/>
      <c r="D24" s="40"/>
      <c r="E24" s="55"/>
      <c r="F24" s="55"/>
      <c r="G24" s="55"/>
      <c r="H24" s="55"/>
      <c r="I24" s="54"/>
      <c r="J24" s="54"/>
      <c r="K24" s="54"/>
      <c r="L24" s="54"/>
      <c r="M24" s="54"/>
      <c r="N24" s="54"/>
      <c r="O24" s="54"/>
      <c r="P24" s="56"/>
      <c r="Q24" s="57"/>
      <c r="R24" s="42"/>
    </row>
    <row r="25" customFormat="false" ht="13.5" hidden="true" customHeight="true" outlineLevel="0" collapsed="false">
      <c r="A25" s="40"/>
      <c r="B25" s="40"/>
      <c r="C25" s="40"/>
      <c r="D25" s="40"/>
      <c r="E25" s="55"/>
      <c r="F25" s="55"/>
      <c r="G25" s="55"/>
      <c r="H25" s="55"/>
      <c r="I25" s="54"/>
      <c r="J25" s="54"/>
      <c r="K25" s="54"/>
      <c r="L25" s="54"/>
      <c r="M25" s="54"/>
      <c r="N25" s="54"/>
      <c r="O25" s="54"/>
      <c r="P25" s="56"/>
      <c r="Q25" s="57"/>
      <c r="R25" s="42"/>
    </row>
    <row r="26" customFormat="false" ht="13.5" hidden="true" customHeight="true" outlineLevel="0" collapsed="false">
      <c r="A26" s="40"/>
      <c r="B26" s="40"/>
      <c r="C26" s="40"/>
      <c r="D26" s="40"/>
      <c r="E26" s="55"/>
      <c r="F26" s="55"/>
      <c r="G26" s="55"/>
      <c r="H26" s="55"/>
      <c r="I26" s="54"/>
      <c r="J26" s="54"/>
      <c r="K26" s="54"/>
      <c r="L26" s="54"/>
      <c r="M26" s="54"/>
      <c r="N26" s="54"/>
      <c r="O26" s="54"/>
      <c r="P26" s="56"/>
      <c r="Q26" s="57"/>
      <c r="R26" s="42"/>
    </row>
    <row r="27" customFormat="false" ht="13.5" hidden="true" customHeight="true" outlineLevel="0" collapsed="false">
      <c r="A27" s="40"/>
      <c r="B27" s="40"/>
      <c r="C27" s="40"/>
      <c r="D27" s="40"/>
      <c r="E27" s="55"/>
      <c r="F27" s="55"/>
      <c r="G27" s="55"/>
      <c r="H27" s="55"/>
      <c r="I27" s="54"/>
      <c r="J27" s="54"/>
      <c r="K27" s="54"/>
      <c r="L27" s="54"/>
      <c r="M27" s="54"/>
      <c r="N27" s="54"/>
      <c r="O27" s="54"/>
      <c r="P27" s="56"/>
      <c r="Q27" s="57"/>
      <c r="R27" s="42"/>
    </row>
    <row r="28" customFormat="false" ht="13.5" hidden="true" customHeight="true" outlineLevel="0" collapsed="false">
      <c r="A28" s="40"/>
      <c r="B28" s="40"/>
      <c r="C28" s="40"/>
      <c r="D28" s="40"/>
      <c r="E28" s="55"/>
      <c r="F28" s="55"/>
      <c r="G28" s="55"/>
      <c r="H28" s="55"/>
      <c r="I28" s="54"/>
      <c r="J28" s="54"/>
      <c r="K28" s="54"/>
      <c r="L28" s="54"/>
      <c r="M28" s="54"/>
      <c r="N28" s="54"/>
      <c r="O28" s="54"/>
      <c r="P28" s="56"/>
      <c r="Q28" s="58"/>
      <c r="R28" s="42"/>
    </row>
    <row r="29" customFormat="false" ht="13.5" hidden="true" customHeight="true" outlineLevel="0" collapsed="false">
      <c r="A29" s="45"/>
      <c r="B29" s="45"/>
      <c r="C29" s="45"/>
      <c r="D29" s="45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42"/>
    </row>
    <row r="30" customFormat="false" ht="13.5" hidden="true" customHeight="true" outlineLevel="0" collapsed="false">
      <c r="A30" s="40"/>
      <c r="B30" s="40"/>
      <c r="C30" s="40"/>
      <c r="D30" s="40"/>
      <c r="E30" s="55"/>
      <c r="F30" s="55"/>
      <c r="G30" s="55"/>
      <c r="H30" s="55"/>
      <c r="I30" s="54"/>
      <c r="J30" s="54"/>
      <c r="K30" s="54"/>
      <c r="L30" s="54"/>
      <c r="M30" s="54"/>
      <c r="N30" s="54"/>
      <c r="O30" s="54"/>
      <c r="P30" s="59"/>
      <c r="Q30" s="59"/>
      <c r="R30" s="42"/>
    </row>
    <row r="31" customFormat="false" ht="13.5" hidden="true" customHeight="true" outlineLevel="0" collapsed="false">
      <c r="A31" s="40"/>
      <c r="B31" s="40"/>
      <c r="C31" s="40"/>
      <c r="D31" s="40"/>
      <c r="E31" s="55"/>
      <c r="F31" s="55"/>
      <c r="G31" s="55"/>
      <c r="H31" s="55"/>
      <c r="I31" s="54"/>
      <c r="J31" s="54"/>
      <c r="K31" s="54"/>
      <c r="L31" s="54"/>
      <c r="M31" s="54"/>
      <c r="N31" s="54"/>
      <c r="O31" s="54"/>
      <c r="P31" s="60"/>
      <c r="Q31" s="60"/>
      <c r="R31" s="42"/>
    </row>
    <row r="32" customFormat="false" ht="13.5" hidden="true" customHeight="true" outlineLevel="0" collapsed="false">
      <c r="A32" s="40"/>
      <c r="B32" s="40"/>
      <c r="C32" s="40"/>
      <c r="D32" s="40"/>
      <c r="E32" s="55"/>
      <c r="F32" s="55"/>
      <c r="G32" s="55"/>
      <c r="H32" s="55"/>
      <c r="I32" s="54"/>
      <c r="J32" s="54"/>
      <c r="K32" s="54"/>
      <c r="L32" s="54"/>
      <c r="M32" s="54"/>
      <c r="N32" s="54"/>
      <c r="O32" s="54"/>
      <c r="P32" s="60"/>
      <c r="Q32" s="60"/>
      <c r="R32" s="42"/>
    </row>
    <row r="33" customFormat="false" ht="13.5" hidden="true" customHeight="true" outlineLevel="0" collapsed="false">
      <c r="A33" s="40"/>
      <c r="B33" s="40"/>
      <c r="C33" s="40"/>
      <c r="D33" s="40"/>
      <c r="E33" s="55"/>
      <c r="F33" s="55"/>
      <c r="G33" s="55"/>
      <c r="H33" s="55"/>
      <c r="I33" s="54"/>
      <c r="J33" s="54"/>
      <c r="K33" s="54"/>
      <c r="L33" s="54"/>
      <c r="M33" s="54"/>
      <c r="N33" s="54"/>
      <c r="O33" s="54"/>
      <c r="P33" s="60"/>
      <c r="Q33" s="60"/>
      <c r="R33" s="42"/>
    </row>
    <row r="34" customFormat="false" ht="13.5" hidden="true" customHeight="true" outlineLevel="0" collapsed="false">
      <c r="A34" s="40"/>
      <c r="B34" s="40"/>
      <c r="C34" s="40"/>
      <c r="D34" s="40"/>
      <c r="E34" s="55"/>
      <c r="F34" s="55"/>
      <c r="G34" s="55"/>
      <c r="H34" s="55"/>
      <c r="I34" s="54"/>
      <c r="J34" s="54"/>
      <c r="K34" s="54"/>
      <c r="L34" s="54"/>
      <c r="M34" s="54"/>
      <c r="N34" s="54"/>
      <c r="O34" s="54"/>
      <c r="P34" s="60"/>
      <c r="Q34" s="60"/>
      <c r="R34" s="42"/>
    </row>
    <row r="35" customFormat="false" ht="13.5" hidden="true" customHeight="true" outlineLevel="0" collapsed="false">
      <c r="A35" s="40"/>
      <c r="B35" s="40"/>
      <c r="C35" s="40"/>
      <c r="D35" s="40"/>
      <c r="E35" s="55"/>
      <c r="F35" s="55"/>
      <c r="G35" s="55"/>
      <c r="H35" s="55"/>
      <c r="I35" s="54"/>
      <c r="J35" s="54"/>
      <c r="K35" s="54"/>
      <c r="L35" s="54"/>
      <c r="M35" s="54"/>
      <c r="N35" s="54"/>
      <c r="O35" s="54"/>
      <c r="P35" s="60"/>
      <c r="Q35" s="60"/>
      <c r="R35" s="42"/>
    </row>
    <row r="36" customFormat="false" ht="13.5" hidden="true" customHeight="true" outlineLevel="0" collapsed="false">
      <c r="A36" s="40"/>
      <c r="B36" s="40"/>
      <c r="C36" s="40"/>
      <c r="D36" s="40"/>
      <c r="E36" s="55"/>
      <c r="F36" s="55"/>
      <c r="G36" s="55"/>
      <c r="H36" s="55"/>
      <c r="I36" s="54"/>
      <c r="J36" s="54"/>
      <c r="K36" s="54"/>
      <c r="L36" s="54"/>
      <c r="M36" s="54"/>
      <c r="N36" s="54"/>
      <c r="O36" s="54"/>
      <c r="P36" s="61"/>
      <c r="Q36" s="61"/>
      <c r="R36" s="42"/>
    </row>
    <row r="37" customFormat="false" ht="13.5" hidden="true" customHeight="true" outlineLevel="0" collapsed="false">
      <c r="A37" s="45"/>
      <c r="B37" s="45"/>
      <c r="C37" s="45"/>
      <c r="D37" s="45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42"/>
    </row>
    <row r="38" customFormat="false" ht="13.5" hidden="true" customHeight="true" outlineLevel="0" collapsed="false">
      <c r="A38" s="40"/>
      <c r="B38" s="40"/>
      <c r="C38" s="40"/>
      <c r="D38" s="40"/>
      <c r="E38" s="55"/>
      <c r="F38" s="55"/>
      <c r="G38" s="55"/>
      <c r="H38" s="55"/>
      <c r="I38" s="54"/>
      <c r="J38" s="54"/>
      <c r="K38" s="54"/>
      <c r="L38" s="54"/>
      <c r="M38" s="54"/>
      <c r="N38" s="54"/>
      <c r="O38" s="54"/>
      <c r="P38" s="59"/>
      <c r="Q38" s="59"/>
      <c r="R38" s="42"/>
    </row>
    <row r="39" customFormat="false" ht="13.5" hidden="true" customHeight="true" outlineLevel="0" collapsed="false">
      <c r="A39" s="40"/>
      <c r="B39" s="40"/>
      <c r="C39" s="40"/>
      <c r="D39" s="40"/>
      <c r="E39" s="55"/>
      <c r="F39" s="55"/>
      <c r="G39" s="55"/>
      <c r="H39" s="55"/>
      <c r="I39" s="54"/>
      <c r="J39" s="54"/>
      <c r="K39" s="54"/>
      <c r="L39" s="54"/>
      <c r="M39" s="54"/>
      <c r="N39" s="54"/>
      <c r="O39" s="54"/>
      <c r="P39" s="60"/>
      <c r="Q39" s="60"/>
      <c r="R39" s="42"/>
    </row>
    <row r="40" customFormat="false" ht="13.5" hidden="true" customHeight="true" outlineLevel="0" collapsed="false">
      <c r="A40" s="40"/>
      <c r="B40" s="40"/>
      <c r="C40" s="40"/>
      <c r="D40" s="40"/>
      <c r="E40" s="55"/>
      <c r="F40" s="55"/>
      <c r="G40" s="55"/>
      <c r="H40" s="55"/>
      <c r="I40" s="54"/>
      <c r="J40" s="54"/>
      <c r="K40" s="54"/>
      <c r="L40" s="54"/>
      <c r="M40" s="54"/>
      <c r="N40" s="54"/>
      <c r="O40" s="54"/>
      <c r="P40" s="60"/>
      <c r="Q40" s="60"/>
      <c r="R40" s="42"/>
    </row>
    <row r="41" customFormat="false" ht="13.5" hidden="true" customHeight="true" outlineLevel="0" collapsed="false">
      <c r="A41" s="40"/>
      <c r="B41" s="40"/>
      <c r="C41" s="40"/>
      <c r="D41" s="40"/>
      <c r="E41" s="55"/>
      <c r="F41" s="55"/>
      <c r="G41" s="55"/>
      <c r="H41" s="55"/>
      <c r="I41" s="54"/>
      <c r="J41" s="54"/>
      <c r="K41" s="54"/>
      <c r="L41" s="54"/>
      <c r="M41" s="54"/>
      <c r="N41" s="54"/>
      <c r="O41" s="54"/>
      <c r="P41" s="60"/>
      <c r="Q41" s="60"/>
      <c r="R41" s="42"/>
    </row>
    <row r="42" customFormat="false" ht="13.5" hidden="true" customHeight="true" outlineLevel="0" collapsed="false">
      <c r="A42" s="40"/>
      <c r="B42" s="40"/>
      <c r="C42" s="40"/>
      <c r="D42" s="40"/>
      <c r="E42" s="55"/>
      <c r="F42" s="55"/>
      <c r="G42" s="55"/>
      <c r="H42" s="55"/>
      <c r="I42" s="54"/>
      <c r="J42" s="54"/>
      <c r="K42" s="54"/>
      <c r="L42" s="54"/>
      <c r="M42" s="54"/>
      <c r="N42" s="54"/>
      <c r="O42" s="54"/>
      <c r="P42" s="60"/>
      <c r="Q42" s="60"/>
      <c r="R42" s="42"/>
    </row>
    <row r="43" customFormat="false" ht="13.5" hidden="true" customHeight="true" outlineLevel="0" collapsed="false">
      <c r="A43" s="40"/>
      <c r="B43" s="40"/>
      <c r="C43" s="40"/>
      <c r="D43" s="40"/>
      <c r="E43" s="55"/>
      <c r="F43" s="55"/>
      <c r="G43" s="55"/>
      <c r="H43" s="55"/>
      <c r="I43" s="54"/>
      <c r="J43" s="54"/>
      <c r="K43" s="54"/>
      <c r="L43" s="54"/>
      <c r="M43" s="54"/>
      <c r="N43" s="54"/>
      <c r="O43" s="54"/>
      <c r="P43" s="61"/>
      <c r="Q43" s="61"/>
      <c r="R43" s="42"/>
    </row>
    <row r="44" customFormat="false" ht="13.5" hidden="true" customHeight="true" outlineLevel="0" collapsed="false">
      <c r="A44" s="45"/>
      <c r="B44" s="45"/>
      <c r="C44" s="45"/>
      <c r="D44" s="45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42"/>
    </row>
    <row r="45" customFormat="false" ht="13.5" hidden="true" customHeight="true" outlineLevel="0" collapsed="false">
      <c r="A45" s="40"/>
      <c r="B45" s="40"/>
      <c r="C45" s="40"/>
      <c r="D45" s="40"/>
      <c r="E45" s="55"/>
      <c r="F45" s="55"/>
      <c r="G45" s="55"/>
      <c r="H45" s="55"/>
      <c r="I45" s="54"/>
      <c r="J45" s="54"/>
      <c r="K45" s="54"/>
      <c r="L45" s="54"/>
      <c r="M45" s="54"/>
      <c r="N45" s="54"/>
      <c r="O45" s="54"/>
      <c r="P45" s="59"/>
      <c r="Q45" s="59"/>
      <c r="R45" s="42"/>
    </row>
    <row r="46" customFormat="false" ht="13.5" hidden="true" customHeight="true" outlineLevel="0" collapsed="false">
      <c r="A46" s="40"/>
      <c r="B46" s="40"/>
      <c r="C46" s="40"/>
      <c r="D46" s="40"/>
      <c r="E46" s="55"/>
      <c r="F46" s="55"/>
      <c r="G46" s="55"/>
      <c r="H46" s="55"/>
      <c r="I46" s="54"/>
      <c r="J46" s="54"/>
      <c r="K46" s="54"/>
      <c r="L46" s="54"/>
      <c r="M46" s="54"/>
      <c r="N46" s="54"/>
      <c r="O46" s="54"/>
      <c r="P46" s="60"/>
      <c r="Q46" s="60"/>
      <c r="R46" s="42"/>
    </row>
    <row r="47" customFormat="false" ht="13.5" hidden="true" customHeight="true" outlineLevel="0" collapsed="false">
      <c r="A47" s="40"/>
      <c r="B47" s="40"/>
      <c r="C47" s="40"/>
      <c r="D47" s="40"/>
      <c r="E47" s="55"/>
      <c r="F47" s="55"/>
      <c r="G47" s="55"/>
      <c r="H47" s="55"/>
      <c r="I47" s="54"/>
      <c r="J47" s="54"/>
      <c r="K47" s="54"/>
      <c r="L47" s="54"/>
      <c r="M47" s="54"/>
      <c r="N47" s="54"/>
      <c r="O47" s="54"/>
      <c r="P47" s="61"/>
      <c r="Q47" s="61"/>
      <c r="R47" s="62"/>
    </row>
    <row r="48" customFormat="false" ht="13.5" hidden="true" customHeight="true" outlineLevel="0" collapsed="false">
      <c r="A48" s="40"/>
      <c r="B48" s="40"/>
      <c r="C48" s="40"/>
      <c r="D48" s="40"/>
      <c r="E48" s="55"/>
      <c r="F48" s="55"/>
      <c r="G48" s="55"/>
      <c r="H48" s="55"/>
      <c r="I48" s="54"/>
      <c r="J48" s="54"/>
      <c r="K48" s="54"/>
      <c r="L48" s="54"/>
      <c r="M48" s="54"/>
      <c r="N48" s="54"/>
      <c r="O48" s="54"/>
      <c r="P48" s="61"/>
      <c r="Q48" s="61"/>
      <c r="R48" s="62"/>
    </row>
    <row r="49" customFormat="false" ht="13.5" hidden="true" customHeight="true" outlineLevel="0" collapsed="false">
      <c r="A49" s="63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4"/>
    </row>
    <row r="50" customFormat="false" ht="13.5" hidden="true" customHeight="true" outlineLevel="0" collapsed="false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64"/>
    </row>
    <row r="51" customFormat="false" ht="13.5" hidden="true" customHeight="true" outlineLevel="0" collapsed="false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64"/>
    </row>
    <row r="52" customFormat="false" ht="13.5" hidden="true" customHeight="true" outlineLevel="0" collapsed="false">
      <c r="A52" s="40"/>
      <c r="B52" s="40"/>
      <c r="C52" s="40"/>
      <c r="D52" s="40"/>
      <c r="E52" s="65"/>
      <c r="F52" s="65"/>
      <c r="G52" s="65"/>
      <c r="H52" s="65"/>
      <c r="I52" s="48"/>
      <c r="J52" s="48"/>
      <c r="K52" s="57"/>
      <c r="L52" s="57"/>
      <c r="M52" s="56"/>
      <c r="N52" s="56"/>
      <c r="O52" s="57"/>
      <c r="P52" s="56"/>
      <c r="Q52" s="57"/>
      <c r="R52" s="64"/>
    </row>
    <row r="53" customFormat="false" ht="13.5" hidden="true" customHeight="true" outlineLevel="0" collapsed="false">
      <c r="A53" s="40"/>
      <c r="B53" s="40"/>
      <c r="C53" s="40"/>
      <c r="D53" s="40"/>
      <c r="E53" s="65"/>
      <c r="F53" s="65"/>
      <c r="G53" s="65"/>
      <c r="H53" s="65"/>
      <c r="I53" s="48"/>
      <c r="J53" s="48"/>
      <c r="K53" s="57"/>
      <c r="L53" s="57"/>
      <c r="M53" s="56"/>
      <c r="N53" s="56"/>
      <c r="O53" s="57"/>
      <c r="P53" s="56"/>
      <c r="Q53" s="57"/>
      <c r="R53" s="64"/>
    </row>
    <row r="54" customFormat="false" ht="13.5" hidden="true" customHeight="true" outlineLevel="0" collapsed="false">
      <c r="A54" s="40"/>
      <c r="B54" s="40"/>
      <c r="C54" s="40"/>
      <c r="D54" s="40"/>
      <c r="E54" s="65"/>
      <c r="F54" s="65"/>
      <c r="G54" s="65"/>
      <c r="H54" s="65"/>
      <c r="I54" s="48"/>
      <c r="J54" s="48"/>
      <c r="K54" s="57"/>
      <c r="L54" s="57"/>
      <c r="M54" s="56"/>
      <c r="N54" s="56"/>
      <c r="O54" s="57"/>
      <c r="P54" s="56"/>
      <c r="Q54" s="57"/>
      <c r="R54" s="64"/>
    </row>
    <row r="55" customFormat="false" ht="13.5" hidden="true" customHeight="true" outlineLevel="0" collapsed="false">
      <c r="A55" s="40"/>
      <c r="B55" s="40"/>
      <c r="C55" s="40"/>
      <c r="D55" s="40"/>
      <c r="E55" s="65"/>
      <c r="F55" s="65"/>
      <c r="G55" s="65"/>
      <c r="H55" s="65"/>
      <c r="I55" s="48"/>
      <c r="J55" s="48"/>
      <c r="K55" s="57"/>
      <c r="L55" s="57"/>
      <c r="M55" s="56"/>
      <c r="N55" s="56"/>
      <c r="O55" s="57"/>
      <c r="P55" s="56"/>
      <c r="Q55" s="57"/>
      <c r="R55" s="64"/>
    </row>
    <row r="56" customFormat="false" ht="13.5" hidden="true" customHeight="true" outlineLevel="0" collapsed="false">
      <c r="A56" s="40"/>
      <c r="B56" s="40"/>
      <c r="C56" s="40"/>
      <c r="D56" s="40"/>
      <c r="E56" s="65"/>
      <c r="F56" s="65"/>
      <c r="G56" s="65"/>
      <c r="H56" s="65"/>
      <c r="I56" s="48"/>
      <c r="J56" s="48"/>
      <c r="K56" s="57"/>
      <c r="L56" s="57"/>
      <c r="M56" s="56"/>
      <c r="N56" s="56"/>
      <c r="O56" s="57"/>
      <c r="P56" s="56"/>
      <c r="Q56" s="57"/>
      <c r="R56" s="64"/>
    </row>
    <row r="57" customFormat="false" ht="38.25" hidden="true" customHeight="true" outlineLevel="0" collapsed="false">
      <c r="A57" s="40"/>
      <c r="B57" s="40"/>
      <c r="C57" s="40"/>
      <c r="D57" s="40"/>
      <c r="E57" s="65"/>
      <c r="F57" s="65"/>
      <c r="G57" s="65"/>
      <c r="H57" s="65"/>
      <c r="I57" s="48"/>
      <c r="J57" s="48"/>
      <c r="K57" s="57"/>
      <c r="L57" s="57"/>
      <c r="M57" s="56"/>
      <c r="N57" s="56"/>
      <c r="O57" s="57"/>
      <c r="P57" s="56"/>
      <c r="Q57" s="57"/>
      <c r="R57" s="64"/>
    </row>
    <row r="58" customFormat="false" ht="13.5" hidden="true" customHeight="true" outlineLevel="0" collapsed="false">
      <c r="A58" s="66"/>
      <c r="B58" s="66"/>
      <c r="C58" s="66"/>
      <c r="D58" s="66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51"/>
      <c r="Q58" s="68"/>
      <c r="R58" s="64"/>
    </row>
    <row r="59" customFormat="false" ht="13.5" hidden="true" customHeight="true" outlineLevel="0" collapsed="false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51"/>
      <c r="Q59" s="58"/>
      <c r="R59" s="64"/>
    </row>
    <row r="60" customFormat="false" ht="13.5" hidden="false" customHeight="true" outlineLevel="0" collapsed="false"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</row>
    <row r="61" customFormat="false" ht="13.5" hidden="false" customHeight="true" outlineLevel="0" collapsed="false">
      <c r="A61" s="5" t="s">
        <v>59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customFormat="false" ht="14.45" hidden="false" customHeight="true" outlineLevel="0" collapsed="false">
      <c r="A62" s="7" t="s">
        <v>4</v>
      </c>
      <c r="B62" s="7"/>
      <c r="C62" s="7"/>
      <c r="D62" s="7"/>
      <c r="E62" s="6" t="s">
        <v>5</v>
      </c>
      <c r="F62" s="6"/>
      <c r="G62" s="6"/>
      <c r="H62" s="69" t="n">
        <v>1661.07</v>
      </c>
      <c r="I62" s="69"/>
      <c r="J62" s="69"/>
      <c r="K62" s="69"/>
      <c r="L62" s="69"/>
      <c r="M62" s="69"/>
      <c r="N62" s="69"/>
      <c r="O62" s="69"/>
      <c r="P62" s="69"/>
      <c r="Q62" s="69"/>
      <c r="R62" s="2"/>
    </row>
    <row r="63" customFormat="false" ht="14.45" hidden="false" customHeight="true" outlineLevel="0" collapsed="false">
      <c r="A63" s="7" t="s">
        <v>60</v>
      </c>
      <c r="B63" s="7"/>
      <c r="C63" s="7"/>
      <c r="D63" s="7"/>
      <c r="E63" s="70" t="s">
        <v>5</v>
      </c>
      <c r="F63" s="70"/>
      <c r="G63" s="70"/>
      <c r="H63" s="71" t="n">
        <v>302.4</v>
      </c>
      <c r="I63" s="71"/>
      <c r="J63" s="71"/>
      <c r="K63" s="71"/>
      <c r="L63" s="71"/>
      <c r="M63" s="71"/>
      <c r="N63" s="71"/>
      <c r="O63" s="71"/>
      <c r="P63" s="71"/>
      <c r="Q63" s="71"/>
      <c r="R63" s="2"/>
    </row>
    <row r="64" customFormat="false" ht="14.45" hidden="false" customHeight="true" outlineLevel="0" collapsed="false">
      <c r="A64" s="7" t="s">
        <v>61</v>
      </c>
      <c r="B64" s="7"/>
      <c r="C64" s="7"/>
      <c r="D64" s="7"/>
      <c r="E64" s="72" t="n">
        <f aca="false">H62+H63</f>
        <v>1963.47</v>
      </c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2"/>
    </row>
    <row r="65" customFormat="false" ht="14.45" hidden="false" customHeight="true" outlineLevel="0" collapsed="false">
      <c r="A65" s="4" t="s">
        <v>62</v>
      </c>
      <c r="B65" s="4"/>
      <c r="C65" s="4"/>
      <c r="D65" s="4"/>
      <c r="E65" s="73" t="n">
        <v>4</v>
      </c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2"/>
    </row>
    <row r="66" customFormat="false" ht="14.45" hidden="false" customHeight="true" outlineLevel="0" collapsed="false">
      <c r="A66" s="13" t="s">
        <v>9</v>
      </c>
      <c r="B66" s="14" t="s">
        <v>10</v>
      </c>
      <c r="C66" s="14" t="s">
        <v>11</v>
      </c>
      <c r="D66" s="14" t="s">
        <v>12</v>
      </c>
      <c r="E66" s="14"/>
      <c r="F66" s="14" t="s">
        <v>13</v>
      </c>
      <c r="G66" s="14" t="s">
        <v>14</v>
      </c>
      <c r="H66" s="14"/>
      <c r="I66" s="14"/>
      <c r="J66" s="14" t="s">
        <v>63</v>
      </c>
      <c r="K66" s="14"/>
      <c r="L66" s="14" t="s">
        <v>11</v>
      </c>
      <c r="M66" s="14"/>
      <c r="N66" s="74" t="s">
        <v>64</v>
      </c>
      <c r="O66" s="74"/>
      <c r="P66" s="75" t="s">
        <v>5</v>
      </c>
      <c r="Q66" s="16" t="n">
        <f aca="false">E64*E65</f>
        <v>7853.88</v>
      </c>
      <c r="R66" s="2"/>
    </row>
    <row r="67" customFormat="false" ht="14.45" hidden="false" customHeight="true" outlineLevel="0" collapsed="false">
      <c r="A67" s="76" t="s">
        <v>16</v>
      </c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2"/>
    </row>
    <row r="68" customFormat="false" ht="14.45" hidden="false" customHeight="true" outlineLevel="0" collapsed="false">
      <c r="A68" s="4" t="s">
        <v>17</v>
      </c>
      <c r="B68" s="4"/>
      <c r="C68" s="4"/>
      <c r="D68" s="4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2"/>
    </row>
    <row r="69" customFormat="false" ht="14.45" hidden="false" customHeight="true" outlineLevel="0" collapsed="false">
      <c r="A69" s="7" t="s">
        <v>18</v>
      </c>
      <c r="B69" s="7"/>
      <c r="C69" s="7"/>
      <c r="D69" s="7"/>
      <c r="E69" s="18" t="n">
        <v>0.08</v>
      </c>
      <c r="F69" s="18"/>
      <c r="G69" s="18"/>
      <c r="H69" s="18"/>
      <c r="I69" s="17"/>
      <c r="J69" s="17"/>
      <c r="K69" s="17"/>
      <c r="L69" s="17"/>
      <c r="M69" s="17"/>
      <c r="N69" s="17"/>
      <c r="O69" s="17"/>
      <c r="P69" s="6" t="s">
        <v>5</v>
      </c>
      <c r="Q69" s="19" t="n">
        <f aca="false">Q66*E69</f>
        <v>628.3104</v>
      </c>
      <c r="R69" s="2"/>
    </row>
    <row r="70" customFormat="false" ht="14.45" hidden="false" customHeight="true" outlineLevel="0" collapsed="false">
      <c r="A70" s="7" t="s">
        <v>19</v>
      </c>
      <c r="B70" s="7"/>
      <c r="C70" s="7"/>
      <c r="D70" s="7"/>
      <c r="E70" s="18" t="n">
        <v>0.002</v>
      </c>
      <c r="F70" s="18"/>
      <c r="G70" s="18"/>
      <c r="H70" s="18"/>
      <c r="I70" s="17"/>
      <c r="J70" s="17"/>
      <c r="K70" s="17"/>
      <c r="L70" s="17"/>
      <c r="M70" s="17"/>
      <c r="N70" s="17"/>
      <c r="O70" s="17"/>
      <c r="P70" s="6" t="s">
        <v>5</v>
      </c>
      <c r="Q70" s="19" t="n">
        <f aca="false">Q66*E70</f>
        <v>15.70776</v>
      </c>
      <c r="R70" s="2"/>
    </row>
    <row r="71" customFormat="false" ht="14.45" hidden="false" customHeight="true" outlineLevel="0" collapsed="false">
      <c r="A71" s="7" t="s">
        <v>20</v>
      </c>
      <c r="B71" s="7"/>
      <c r="C71" s="7"/>
      <c r="D71" s="7"/>
      <c r="E71" s="18" t="n">
        <v>0.2</v>
      </c>
      <c r="F71" s="18"/>
      <c r="G71" s="18"/>
      <c r="H71" s="18"/>
      <c r="I71" s="17"/>
      <c r="J71" s="17"/>
      <c r="K71" s="17"/>
      <c r="L71" s="17"/>
      <c r="M71" s="17"/>
      <c r="N71" s="17"/>
      <c r="O71" s="17"/>
      <c r="P71" s="6" t="s">
        <v>5</v>
      </c>
      <c r="Q71" s="19" t="n">
        <f aca="false">Q66*E71</f>
        <v>1570.776</v>
      </c>
      <c r="R71" s="2"/>
    </row>
    <row r="72" customFormat="false" ht="14.45" hidden="false" customHeight="true" outlineLevel="0" collapsed="false">
      <c r="A72" s="7" t="s">
        <v>21</v>
      </c>
      <c r="B72" s="7"/>
      <c r="C72" s="7"/>
      <c r="D72" s="7"/>
      <c r="E72" s="18" t="n">
        <v>0.025</v>
      </c>
      <c r="F72" s="18"/>
      <c r="G72" s="18"/>
      <c r="H72" s="18"/>
      <c r="I72" s="17"/>
      <c r="J72" s="17"/>
      <c r="K72" s="17"/>
      <c r="L72" s="17"/>
      <c r="M72" s="17"/>
      <c r="N72" s="17"/>
      <c r="O72" s="17"/>
      <c r="P72" s="6" t="s">
        <v>5</v>
      </c>
      <c r="Q72" s="19" t="n">
        <f aca="false">Q66*E72</f>
        <v>196.347</v>
      </c>
      <c r="R72" s="2"/>
    </row>
    <row r="73" customFormat="false" ht="14.45" hidden="false" customHeight="true" outlineLevel="0" collapsed="false">
      <c r="A73" s="7" t="s">
        <v>22</v>
      </c>
      <c r="B73" s="7"/>
      <c r="C73" s="7"/>
      <c r="D73" s="7"/>
      <c r="E73" s="18" t="n">
        <v>0.006</v>
      </c>
      <c r="F73" s="18"/>
      <c r="G73" s="18"/>
      <c r="H73" s="18"/>
      <c r="I73" s="17"/>
      <c r="J73" s="17"/>
      <c r="K73" s="17"/>
      <c r="L73" s="17"/>
      <c r="M73" s="17"/>
      <c r="N73" s="17"/>
      <c r="O73" s="17"/>
      <c r="P73" s="6" t="s">
        <v>5</v>
      </c>
      <c r="Q73" s="19" t="n">
        <f aca="false">Q66*E73</f>
        <v>47.12328</v>
      </c>
      <c r="R73" s="2"/>
    </row>
    <row r="74" customFormat="false" ht="14.45" hidden="false" customHeight="true" outlineLevel="0" collapsed="false">
      <c r="A74" s="7" t="s">
        <v>23</v>
      </c>
      <c r="B74" s="7"/>
      <c r="C74" s="7"/>
      <c r="D74" s="7"/>
      <c r="E74" s="18" t="n">
        <v>0.03</v>
      </c>
      <c r="F74" s="18"/>
      <c r="G74" s="18"/>
      <c r="H74" s="18"/>
      <c r="I74" s="17"/>
      <c r="J74" s="17"/>
      <c r="K74" s="17"/>
      <c r="L74" s="17"/>
      <c r="M74" s="17"/>
      <c r="N74" s="17"/>
      <c r="O74" s="17"/>
      <c r="P74" s="6" t="s">
        <v>5</v>
      </c>
      <c r="Q74" s="19" t="n">
        <f aca="false">Q66*E74</f>
        <v>235.6164</v>
      </c>
      <c r="R74" s="2"/>
    </row>
    <row r="75" customFormat="false" ht="14.45" hidden="false" customHeight="true" outlineLevel="0" collapsed="false">
      <c r="A75" s="7" t="s">
        <v>24</v>
      </c>
      <c r="B75" s="7"/>
      <c r="C75" s="7"/>
      <c r="D75" s="7"/>
      <c r="E75" s="18" t="n">
        <v>0.01</v>
      </c>
      <c r="F75" s="18"/>
      <c r="G75" s="18"/>
      <c r="H75" s="18"/>
      <c r="I75" s="17"/>
      <c r="J75" s="17"/>
      <c r="K75" s="17"/>
      <c r="L75" s="17"/>
      <c r="M75" s="17"/>
      <c r="N75" s="17"/>
      <c r="O75" s="17"/>
      <c r="P75" s="6" t="s">
        <v>5</v>
      </c>
      <c r="Q75" s="19" t="n">
        <f aca="false">Q66*E75</f>
        <v>78.5388</v>
      </c>
      <c r="R75" s="2"/>
    </row>
    <row r="76" customFormat="false" ht="14.45" hidden="false" customHeight="true" outlineLevel="0" collapsed="false">
      <c r="A76" s="7" t="s">
        <v>25</v>
      </c>
      <c r="B76" s="7"/>
      <c r="C76" s="7"/>
      <c r="D76" s="7"/>
      <c r="E76" s="18" t="n">
        <v>0.015</v>
      </c>
      <c r="F76" s="18"/>
      <c r="G76" s="18"/>
      <c r="H76" s="18"/>
      <c r="I76" s="17"/>
      <c r="J76" s="17"/>
      <c r="K76" s="17"/>
      <c r="L76" s="17"/>
      <c r="M76" s="17"/>
      <c r="N76" s="17"/>
      <c r="O76" s="17"/>
      <c r="P76" s="6" t="s">
        <v>5</v>
      </c>
      <c r="Q76" s="19" t="n">
        <f aca="false">Q66*E76</f>
        <v>117.8082</v>
      </c>
      <c r="R76" s="2"/>
    </row>
    <row r="77" customFormat="false" ht="14.45" hidden="false" customHeight="true" outlineLevel="0" collapsed="false">
      <c r="A77" s="20" t="s">
        <v>26</v>
      </c>
      <c r="B77" s="20"/>
      <c r="C77" s="20"/>
      <c r="D77" s="20"/>
      <c r="E77" s="21" t="n">
        <v>0.368</v>
      </c>
      <c r="F77" s="21"/>
      <c r="G77" s="21"/>
      <c r="H77" s="21"/>
      <c r="I77" s="22"/>
      <c r="J77" s="22"/>
      <c r="K77" s="22"/>
      <c r="L77" s="22"/>
      <c r="M77" s="22"/>
      <c r="N77" s="22"/>
      <c r="O77" s="22"/>
      <c r="P77" s="27" t="s">
        <v>5</v>
      </c>
      <c r="Q77" s="37" t="n">
        <f aca="false">SUM(Q69:Q76)</f>
        <v>2890.22784</v>
      </c>
      <c r="R77" s="2"/>
    </row>
    <row r="78" customFormat="false" ht="14.45" hidden="false" customHeight="true" outlineLevel="0" collapsed="false">
      <c r="A78" s="4" t="s">
        <v>27</v>
      </c>
      <c r="B78" s="4"/>
      <c r="C78" s="4"/>
      <c r="D78" s="4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2"/>
    </row>
    <row r="79" customFormat="false" ht="14.45" hidden="false" customHeight="true" outlineLevel="0" collapsed="false">
      <c r="A79" s="7" t="s">
        <v>28</v>
      </c>
      <c r="B79" s="7"/>
      <c r="C79" s="7"/>
      <c r="D79" s="7"/>
      <c r="E79" s="18" t="n">
        <v>0.1111</v>
      </c>
      <c r="F79" s="18"/>
      <c r="G79" s="18"/>
      <c r="H79" s="18"/>
      <c r="I79" s="17"/>
      <c r="J79" s="17"/>
      <c r="K79" s="17"/>
      <c r="L79" s="17"/>
      <c r="M79" s="17"/>
      <c r="N79" s="17"/>
      <c r="O79" s="17"/>
      <c r="P79" s="77" t="n">
        <f aca="false">Q66*E79</f>
        <v>872.566068</v>
      </c>
      <c r="Q79" s="77"/>
      <c r="R79" s="2"/>
    </row>
    <row r="80" customFormat="false" ht="14.45" hidden="false" customHeight="true" outlineLevel="0" collapsed="false">
      <c r="A80" s="7" t="s">
        <v>29</v>
      </c>
      <c r="B80" s="7"/>
      <c r="C80" s="7"/>
      <c r="D80" s="7"/>
      <c r="E80" s="18" t="n">
        <v>0.0006</v>
      </c>
      <c r="F80" s="18"/>
      <c r="G80" s="18"/>
      <c r="H80" s="18"/>
      <c r="I80" s="17"/>
      <c r="J80" s="17"/>
      <c r="K80" s="17"/>
      <c r="L80" s="17"/>
      <c r="M80" s="17"/>
      <c r="N80" s="17"/>
      <c r="O80" s="17"/>
      <c r="P80" s="78" t="n">
        <f aca="false">Q66*E80</f>
        <v>4.712328</v>
      </c>
      <c r="Q80" s="78"/>
      <c r="R80" s="2"/>
    </row>
    <row r="81" customFormat="false" ht="14.45" hidden="false" customHeight="true" outlineLevel="0" collapsed="false">
      <c r="A81" s="7" t="s">
        <v>30</v>
      </c>
      <c r="B81" s="7"/>
      <c r="C81" s="7"/>
      <c r="D81" s="7"/>
      <c r="E81" s="18" t="n">
        <v>0.0082</v>
      </c>
      <c r="F81" s="18"/>
      <c r="G81" s="18"/>
      <c r="H81" s="18"/>
      <c r="I81" s="17"/>
      <c r="J81" s="17"/>
      <c r="K81" s="17"/>
      <c r="L81" s="17"/>
      <c r="M81" s="17"/>
      <c r="N81" s="17"/>
      <c r="O81" s="17"/>
      <c r="P81" s="78" t="n">
        <f aca="false">Q66*E81</f>
        <v>64.401816</v>
      </c>
      <c r="Q81" s="78"/>
      <c r="R81" s="2"/>
    </row>
    <row r="82" customFormat="false" ht="14.45" hidden="false" customHeight="true" outlineLevel="0" collapsed="false">
      <c r="A82" s="7" t="s">
        <v>31</v>
      </c>
      <c r="B82" s="7"/>
      <c r="C82" s="7"/>
      <c r="D82" s="7"/>
      <c r="E82" s="18" t="n">
        <v>0.0031</v>
      </c>
      <c r="F82" s="18"/>
      <c r="G82" s="18"/>
      <c r="H82" s="18"/>
      <c r="I82" s="17"/>
      <c r="J82" s="17"/>
      <c r="K82" s="17"/>
      <c r="L82" s="17"/>
      <c r="M82" s="17"/>
      <c r="N82" s="17"/>
      <c r="O82" s="17"/>
      <c r="P82" s="78" t="n">
        <f aca="false">Q66*E82</f>
        <v>24.347028</v>
      </c>
      <c r="Q82" s="78"/>
      <c r="R82" s="2"/>
    </row>
    <row r="83" customFormat="false" ht="14.45" hidden="false" customHeight="true" outlineLevel="0" collapsed="false">
      <c r="A83" s="7" t="s">
        <v>32</v>
      </c>
      <c r="B83" s="7"/>
      <c r="C83" s="7"/>
      <c r="D83" s="7"/>
      <c r="E83" s="18" t="n">
        <v>0.0166</v>
      </c>
      <c r="F83" s="18"/>
      <c r="G83" s="18"/>
      <c r="H83" s="18"/>
      <c r="I83" s="17"/>
      <c r="J83" s="17"/>
      <c r="K83" s="17"/>
      <c r="L83" s="17"/>
      <c r="M83" s="17"/>
      <c r="N83" s="17"/>
      <c r="O83" s="17"/>
      <c r="P83" s="78" t="n">
        <f aca="false">Q66*E83</f>
        <v>130.374408</v>
      </c>
      <c r="Q83" s="78"/>
      <c r="R83" s="2"/>
    </row>
    <row r="84" customFormat="false" ht="14.45" hidden="false" customHeight="true" outlineLevel="0" collapsed="false">
      <c r="A84" s="7" t="s">
        <v>33</v>
      </c>
      <c r="B84" s="7"/>
      <c r="C84" s="7"/>
      <c r="D84" s="7"/>
      <c r="E84" s="18" t="n">
        <v>0.0833</v>
      </c>
      <c r="F84" s="18"/>
      <c r="G84" s="18"/>
      <c r="H84" s="18"/>
      <c r="I84" s="17"/>
      <c r="J84" s="17"/>
      <c r="K84" s="17"/>
      <c r="L84" s="17"/>
      <c r="M84" s="17"/>
      <c r="N84" s="17"/>
      <c r="O84" s="17"/>
      <c r="P84" s="78" t="n">
        <f aca="false">Q66*E84</f>
        <v>654.228204</v>
      </c>
      <c r="Q84" s="78"/>
      <c r="R84" s="2"/>
    </row>
    <row r="85" customFormat="false" ht="14.45" hidden="false" customHeight="true" outlineLevel="0" collapsed="false">
      <c r="A85" s="20" t="s">
        <v>34</v>
      </c>
      <c r="B85" s="20"/>
      <c r="C85" s="20"/>
      <c r="D85" s="20"/>
      <c r="E85" s="21" t="n">
        <v>0.2229</v>
      </c>
      <c r="F85" s="21"/>
      <c r="G85" s="21"/>
      <c r="H85" s="21"/>
      <c r="I85" s="22"/>
      <c r="J85" s="22"/>
      <c r="K85" s="22"/>
      <c r="L85" s="22"/>
      <c r="M85" s="22"/>
      <c r="N85" s="22"/>
      <c r="O85" s="22"/>
      <c r="P85" s="79" t="n">
        <f aca="false">SUM(P79:P84)</f>
        <v>1750.629852</v>
      </c>
      <c r="Q85" s="79"/>
      <c r="R85" s="2"/>
    </row>
    <row r="86" customFormat="false" ht="14.45" hidden="false" customHeight="true" outlineLevel="0" collapsed="false">
      <c r="A86" s="4" t="s">
        <v>35</v>
      </c>
      <c r="B86" s="4"/>
      <c r="C86" s="4"/>
      <c r="D86" s="4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2"/>
    </row>
    <row r="87" customFormat="false" ht="14.45" hidden="false" customHeight="true" outlineLevel="0" collapsed="false">
      <c r="A87" s="7" t="s">
        <v>36</v>
      </c>
      <c r="B87" s="7"/>
      <c r="C87" s="7"/>
      <c r="D87" s="7"/>
      <c r="E87" s="18" t="n">
        <v>0.0408</v>
      </c>
      <c r="F87" s="18"/>
      <c r="G87" s="18"/>
      <c r="H87" s="18"/>
      <c r="I87" s="17"/>
      <c r="J87" s="17"/>
      <c r="K87" s="17"/>
      <c r="L87" s="17"/>
      <c r="M87" s="17"/>
      <c r="N87" s="17"/>
      <c r="O87" s="17"/>
      <c r="P87" s="77" t="n">
        <f aca="false">Q66*E87</f>
        <v>320.438304</v>
      </c>
      <c r="Q87" s="77"/>
      <c r="R87" s="2"/>
    </row>
    <row r="88" customFormat="false" ht="14.45" hidden="false" customHeight="true" outlineLevel="0" collapsed="false">
      <c r="A88" s="7" t="s">
        <v>37</v>
      </c>
      <c r="B88" s="7"/>
      <c r="C88" s="7"/>
      <c r="D88" s="7"/>
      <c r="E88" s="18" t="n">
        <v>0.02</v>
      </c>
      <c r="F88" s="18"/>
      <c r="G88" s="18"/>
      <c r="H88" s="18"/>
      <c r="I88" s="17"/>
      <c r="J88" s="17"/>
      <c r="K88" s="17"/>
      <c r="L88" s="17"/>
      <c r="M88" s="17"/>
      <c r="N88" s="17"/>
      <c r="O88" s="17"/>
      <c r="P88" s="78" t="n">
        <f aca="false">Q66*E88</f>
        <v>157.0776</v>
      </c>
      <c r="Q88" s="78"/>
      <c r="R88" s="2"/>
    </row>
    <row r="89" customFormat="false" ht="14.45" hidden="false" customHeight="true" outlineLevel="0" collapsed="false">
      <c r="A89" s="7" t="s">
        <v>38</v>
      </c>
      <c r="B89" s="7"/>
      <c r="C89" s="7"/>
      <c r="D89" s="7"/>
      <c r="E89" s="18" t="n">
        <v>0.02</v>
      </c>
      <c r="F89" s="18"/>
      <c r="G89" s="18"/>
      <c r="H89" s="18"/>
      <c r="I89" s="17"/>
      <c r="J89" s="17"/>
      <c r="K89" s="17"/>
      <c r="L89" s="17"/>
      <c r="M89" s="17"/>
      <c r="N89" s="17"/>
      <c r="O89" s="17"/>
      <c r="P89" s="78" t="n">
        <f aca="false">Q66*E89</f>
        <v>157.0776</v>
      </c>
      <c r="Q89" s="78"/>
      <c r="R89" s="2"/>
    </row>
    <row r="90" customFormat="false" ht="14.45" hidden="false" customHeight="true" outlineLevel="0" collapsed="false">
      <c r="A90" s="7" t="s">
        <v>39</v>
      </c>
      <c r="B90" s="7"/>
      <c r="C90" s="7"/>
      <c r="D90" s="7"/>
      <c r="E90" s="18" t="n">
        <v>0.0372</v>
      </c>
      <c r="F90" s="18"/>
      <c r="G90" s="18"/>
      <c r="H90" s="18"/>
      <c r="I90" s="17"/>
      <c r="J90" s="17"/>
      <c r="K90" s="17"/>
      <c r="L90" s="17"/>
      <c r="M90" s="17"/>
      <c r="N90" s="17"/>
      <c r="O90" s="17"/>
      <c r="P90" s="78" t="n">
        <f aca="false">Q66*E90</f>
        <v>292.164336</v>
      </c>
      <c r="Q90" s="78"/>
      <c r="R90" s="2"/>
    </row>
    <row r="91" customFormat="false" ht="14.45" hidden="false" customHeight="true" outlineLevel="0" collapsed="false">
      <c r="A91" s="7" t="s">
        <v>40</v>
      </c>
      <c r="B91" s="7"/>
      <c r="C91" s="7"/>
      <c r="D91" s="7"/>
      <c r="E91" s="18" t="n">
        <v>0.0076</v>
      </c>
      <c r="F91" s="18"/>
      <c r="G91" s="18"/>
      <c r="H91" s="18"/>
      <c r="I91" s="17"/>
      <c r="J91" s="17"/>
      <c r="K91" s="17"/>
      <c r="L91" s="17"/>
      <c r="M91" s="17"/>
      <c r="N91" s="17"/>
      <c r="O91" s="17"/>
      <c r="P91" s="78" t="n">
        <f aca="false">Q66*E91</f>
        <v>59.689488</v>
      </c>
      <c r="Q91" s="78"/>
      <c r="R91" s="2"/>
    </row>
    <row r="95" customFormat="false" ht="30" hidden="false" customHeight="true" outlineLevel="0" collapsed="false"/>
  </sheetData>
  <mergeCells count="367">
    <mergeCell ref="A1:Q1"/>
    <mergeCell ref="A2:D2"/>
    <mergeCell ref="E2:H2"/>
    <mergeCell ref="I2:L2"/>
    <mergeCell ref="M2:O2"/>
    <mergeCell ref="P2:Q2"/>
    <mergeCell ref="A3:D3"/>
    <mergeCell ref="E3:H3"/>
    <mergeCell ref="I3:J3"/>
    <mergeCell ref="K3:L3"/>
    <mergeCell ref="M3:N3"/>
    <mergeCell ref="A4:D4"/>
    <mergeCell ref="E4:H4"/>
    <mergeCell ref="I4:J4"/>
    <mergeCell ref="K4:L4"/>
    <mergeCell ref="M4:N4"/>
    <mergeCell ref="A5:D5"/>
    <mergeCell ref="E5:H5"/>
    <mergeCell ref="I5:J5"/>
    <mergeCell ref="K5:L5"/>
    <mergeCell ref="M5:N5"/>
    <mergeCell ref="A6:D6"/>
    <mergeCell ref="E6:H6"/>
    <mergeCell ref="I6:J6"/>
    <mergeCell ref="K6:L6"/>
    <mergeCell ref="M6:N6"/>
    <mergeCell ref="A7:D7"/>
    <mergeCell ref="E7:H7"/>
    <mergeCell ref="I7:J7"/>
    <mergeCell ref="K7:L7"/>
    <mergeCell ref="M7:N7"/>
    <mergeCell ref="A8:D8"/>
    <mergeCell ref="E8:H8"/>
    <mergeCell ref="I8:J8"/>
    <mergeCell ref="K8:L8"/>
    <mergeCell ref="M8:N8"/>
    <mergeCell ref="A9:D9"/>
    <mergeCell ref="E9:H9"/>
    <mergeCell ref="I9:L9"/>
    <mergeCell ref="M9:O9"/>
    <mergeCell ref="A10:O10"/>
    <mergeCell ref="A12:R12"/>
    <mergeCell ref="A13:D13"/>
    <mergeCell ref="E13:Q13"/>
    <mergeCell ref="A14:D14"/>
    <mergeCell ref="E14:Q14"/>
    <mergeCell ref="A15:D15"/>
    <mergeCell ref="E15:Q15"/>
    <mergeCell ref="A16:D16"/>
    <mergeCell ref="E16:G16"/>
    <mergeCell ref="H16:Q16"/>
    <mergeCell ref="D17:E17"/>
    <mergeCell ref="G17:I17"/>
    <mergeCell ref="J17:K17"/>
    <mergeCell ref="L17:M17"/>
    <mergeCell ref="N17:O17"/>
    <mergeCell ref="A18:Q18"/>
    <mergeCell ref="A19:D19"/>
    <mergeCell ref="E19:H19"/>
    <mergeCell ref="I19:L19"/>
    <mergeCell ref="M19:O19"/>
    <mergeCell ref="P19:Q19"/>
    <mergeCell ref="A20:D20"/>
    <mergeCell ref="E20:H20"/>
    <mergeCell ref="I20:L20"/>
    <mergeCell ref="M20:O20"/>
    <mergeCell ref="A21:D21"/>
    <mergeCell ref="E21:H21"/>
    <mergeCell ref="I21:L21"/>
    <mergeCell ref="M21:O21"/>
    <mergeCell ref="A22:D22"/>
    <mergeCell ref="E22:H22"/>
    <mergeCell ref="I22:L22"/>
    <mergeCell ref="M22:O22"/>
    <mergeCell ref="A23:D23"/>
    <mergeCell ref="E23:H23"/>
    <mergeCell ref="I23:L23"/>
    <mergeCell ref="M23:O23"/>
    <mergeCell ref="A24:D24"/>
    <mergeCell ref="E24:H24"/>
    <mergeCell ref="I24:L24"/>
    <mergeCell ref="M24:O24"/>
    <mergeCell ref="A25:D25"/>
    <mergeCell ref="E25:H25"/>
    <mergeCell ref="I25:L25"/>
    <mergeCell ref="M25:O25"/>
    <mergeCell ref="A26:D26"/>
    <mergeCell ref="E26:H26"/>
    <mergeCell ref="I26:L26"/>
    <mergeCell ref="M26:O26"/>
    <mergeCell ref="A27:D27"/>
    <mergeCell ref="E27:H27"/>
    <mergeCell ref="I27:L27"/>
    <mergeCell ref="M27:O27"/>
    <mergeCell ref="A28:D28"/>
    <mergeCell ref="E28:H28"/>
    <mergeCell ref="I28:L28"/>
    <mergeCell ref="M28:O28"/>
    <mergeCell ref="A29:D29"/>
    <mergeCell ref="E29:H29"/>
    <mergeCell ref="I29:L29"/>
    <mergeCell ref="M29:O29"/>
    <mergeCell ref="P29:Q29"/>
    <mergeCell ref="A30:D30"/>
    <mergeCell ref="E30:H30"/>
    <mergeCell ref="I30:L30"/>
    <mergeCell ref="M30:O30"/>
    <mergeCell ref="P30:Q30"/>
    <mergeCell ref="A31:D31"/>
    <mergeCell ref="E31:H31"/>
    <mergeCell ref="I31:L31"/>
    <mergeCell ref="M31:O31"/>
    <mergeCell ref="P31:Q31"/>
    <mergeCell ref="A32:D32"/>
    <mergeCell ref="E32:H32"/>
    <mergeCell ref="I32:L32"/>
    <mergeCell ref="M32:O32"/>
    <mergeCell ref="P32:Q32"/>
    <mergeCell ref="A33:D33"/>
    <mergeCell ref="E33:H33"/>
    <mergeCell ref="I33:L33"/>
    <mergeCell ref="M33:O33"/>
    <mergeCell ref="P33:Q33"/>
    <mergeCell ref="A34:D34"/>
    <mergeCell ref="E34:H34"/>
    <mergeCell ref="I34:L34"/>
    <mergeCell ref="M34:O34"/>
    <mergeCell ref="P34:Q34"/>
    <mergeCell ref="A35:D35"/>
    <mergeCell ref="E35:H35"/>
    <mergeCell ref="I35:L35"/>
    <mergeCell ref="M35:O35"/>
    <mergeCell ref="P35:Q35"/>
    <mergeCell ref="A36:D36"/>
    <mergeCell ref="E36:H36"/>
    <mergeCell ref="I36:L36"/>
    <mergeCell ref="M36:O36"/>
    <mergeCell ref="P36:Q36"/>
    <mergeCell ref="A37:D37"/>
    <mergeCell ref="E37:H37"/>
    <mergeCell ref="I37:L37"/>
    <mergeCell ref="M37:O37"/>
    <mergeCell ref="P37:Q37"/>
    <mergeCell ref="A38:D38"/>
    <mergeCell ref="E38:H38"/>
    <mergeCell ref="I38:L38"/>
    <mergeCell ref="M38:O38"/>
    <mergeCell ref="P38:Q38"/>
    <mergeCell ref="A39:D39"/>
    <mergeCell ref="E39:H39"/>
    <mergeCell ref="I39:L39"/>
    <mergeCell ref="M39:O39"/>
    <mergeCell ref="P39:Q39"/>
    <mergeCell ref="A40:D40"/>
    <mergeCell ref="E40:H40"/>
    <mergeCell ref="I40:L40"/>
    <mergeCell ref="M40:O40"/>
    <mergeCell ref="P40:Q40"/>
    <mergeCell ref="A41:D41"/>
    <mergeCell ref="E41:H41"/>
    <mergeCell ref="I41:L41"/>
    <mergeCell ref="M41:O41"/>
    <mergeCell ref="P41:Q41"/>
    <mergeCell ref="A42:D42"/>
    <mergeCell ref="E42:H42"/>
    <mergeCell ref="I42:L42"/>
    <mergeCell ref="M42:O42"/>
    <mergeCell ref="P42:Q42"/>
    <mergeCell ref="A43:D43"/>
    <mergeCell ref="E43:H43"/>
    <mergeCell ref="I43:L43"/>
    <mergeCell ref="M43:O43"/>
    <mergeCell ref="P43:Q43"/>
    <mergeCell ref="A44:D44"/>
    <mergeCell ref="E44:H44"/>
    <mergeCell ref="I44:L44"/>
    <mergeCell ref="M44:O44"/>
    <mergeCell ref="P44:Q44"/>
    <mergeCell ref="A45:D45"/>
    <mergeCell ref="E45:H45"/>
    <mergeCell ref="I45:L45"/>
    <mergeCell ref="M45:O45"/>
    <mergeCell ref="P45:Q45"/>
    <mergeCell ref="A46:D46"/>
    <mergeCell ref="E46:H46"/>
    <mergeCell ref="I46:L46"/>
    <mergeCell ref="M46:O46"/>
    <mergeCell ref="P46:Q46"/>
    <mergeCell ref="A47:D47"/>
    <mergeCell ref="E47:H47"/>
    <mergeCell ref="I47:L47"/>
    <mergeCell ref="M47:O47"/>
    <mergeCell ref="P47:Q47"/>
    <mergeCell ref="A48:D48"/>
    <mergeCell ref="E48:H48"/>
    <mergeCell ref="I48:L48"/>
    <mergeCell ref="M48:O48"/>
    <mergeCell ref="P48:Q48"/>
    <mergeCell ref="A50:Q50"/>
    <mergeCell ref="A51:D51"/>
    <mergeCell ref="E51:H51"/>
    <mergeCell ref="I51:L51"/>
    <mergeCell ref="M51:O51"/>
    <mergeCell ref="P51:Q51"/>
    <mergeCell ref="A52:D52"/>
    <mergeCell ref="E52:H52"/>
    <mergeCell ref="I52:J52"/>
    <mergeCell ref="K52:L52"/>
    <mergeCell ref="M52:N52"/>
    <mergeCell ref="A53:D53"/>
    <mergeCell ref="E53:H53"/>
    <mergeCell ref="I53:J53"/>
    <mergeCell ref="K53:L53"/>
    <mergeCell ref="M53:N53"/>
    <mergeCell ref="A54:D54"/>
    <mergeCell ref="E54:H54"/>
    <mergeCell ref="I54:J54"/>
    <mergeCell ref="K54:L54"/>
    <mergeCell ref="M54:N54"/>
    <mergeCell ref="A55:D55"/>
    <mergeCell ref="E55:H55"/>
    <mergeCell ref="I55:J55"/>
    <mergeCell ref="K55:L55"/>
    <mergeCell ref="M55:N55"/>
    <mergeCell ref="A56:D56"/>
    <mergeCell ref="E56:H56"/>
    <mergeCell ref="I56:J56"/>
    <mergeCell ref="K56:L56"/>
    <mergeCell ref="M56:N56"/>
    <mergeCell ref="A57:D57"/>
    <mergeCell ref="E57:H57"/>
    <mergeCell ref="I57:J57"/>
    <mergeCell ref="K57:L57"/>
    <mergeCell ref="M57:N57"/>
    <mergeCell ref="A58:D58"/>
    <mergeCell ref="E58:H58"/>
    <mergeCell ref="I58:L58"/>
    <mergeCell ref="M58:O58"/>
    <mergeCell ref="A59:O59"/>
    <mergeCell ref="A61:R61"/>
    <mergeCell ref="A62:D62"/>
    <mergeCell ref="E62:G62"/>
    <mergeCell ref="H62:Q62"/>
    <mergeCell ref="A63:D63"/>
    <mergeCell ref="E63:G63"/>
    <mergeCell ref="H63:Q63"/>
    <mergeCell ref="A64:D64"/>
    <mergeCell ref="E64:Q64"/>
    <mergeCell ref="A65:D65"/>
    <mergeCell ref="E65:Q65"/>
    <mergeCell ref="D66:E66"/>
    <mergeCell ref="G66:I66"/>
    <mergeCell ref="J66:K66"/>
    <mergeCell ref="L66:M66"/>
    <mergeCell ref="N66:O66"/>
    <mergeCell ref="A67:Q67"/>
    <mergeCell ref="A68:D68"/>
    <mergeCell ref="E68:H68"/>
    <mergeCell ref="I68:L68"/>
    <mergeCell ref="M68:O68"/>
    <mergeCell ref="P68:Q68"/>
    <mergeCell ref="A69:D69"/>
    <mergeCell ref="E69:H69"/>
    <mergeCell ref="I69:L69"/>
    <mergeCell ref="M69:O69"/>
    <mergeCell ref="A70:D70"/>
    <mergeCell ref="E70:H70"/>
    <mergeCell ref="I70:L70"/>
    <mergeCell ref="M70:O70"/>
    <mergeCell ref="A71:D71"/>
    <mergeCell ref="E71:H71"/>
    <mergeCell ref="I71:L71"/>
    <mergeCell ref="M71:O71"/>
    <mergeCell ref="A72:D72"/>
    <mergeCell ref="E72:H72"/>
    <mergeCell ref="I72:L72"/>
    <mergeCell ref="M72:O72"/>
    <mergeCell ref="A73:D73"/>
    <mergeCell ref="E73:H73"/>
    <mergeCell ref="I73:L73"/>
    <mergeCell ref="M73:O73"/>
    <mergeCell ref="A74:D74"/>
    <mergeCell ref="E74:H74"/>
    <mergeCell ref="I74:L74"/>
    <mergeCell ref="M74:O74"/>
    <mergeCell ref="A75:D75"/>
    <mergeCell ref="E75:H75"/>
    <mergeCell ref="I75:L75"/>
    <mergeCell ref="M75:O75"/>
    <mergeCell ref="A76:D76"/>
    <mergeCell ref="E76:H76"/>
    <mergeCell ref="I76:L76"/>
    <mergeCell ref="M76:O76"/>
    <mergeCell ref="A77:D77"/>
    <mergeCell ref="E77:H77"/>
    <mergeCell ref="I77:L77"/>
    <mergeCell ref="M77:O77"/>
    <mergeCell ref="A78:D78"/>
    <mergeCell ref="E78:H78"/>
    <mergeCell ref="I78:L78"/>
    <mergeCell ref="M78:O78"/>
    <mergeCell ref="P78:Q78"/>
    <mergeCell ref="A79:D79"/>
    <mergeCell ref="E79:H79"/>
    <mergeCell ref="I79:L79"/>
    <mergeCell ref="M79:O79"/>
    <mergeCell ref="P79:Q79"/>
    <mergeCell ref="A80:D80"/>
    <mergeCell ref="E80:H80"/>
    <mergeCell ref="I80:L80"/>
    <mergeCell ref="M80:O80"/>
    <mergeCell ref="P80:Q80"/>
    <mergeCell ref="A81:D81"/>
    <mergeCell ref="E81:H81"/>
    <mergeCell ref="I81:L81"/>
    <mergeCell ref="M81:O81"/>
    <mergeCell ref="P81:Q81"/>
    <mergeCell ref="A82:D82"/>
    <mergeCell ref="E82:H82"/>
    <mergeCell ref="I82:L82"/>
    <mergeCell ref="M82:O82"/>
    <mergeCell ref="P82:Q82"/>
    <mergeCell ref="A83:D83"/>
    <mergeCell ref="E83:H83"/>
    <mergeCell ref="I83:L83"/>
    <mergeCell ref="M83:O83"/>
    <mergeCell ref="P83:Q83"/>
    <mergeCell ref="A84:D84"/>
    <mergeCell ref="E84:H84"/>
    <mergeCell ref="I84:L84"/>
    <mergeCell ref="M84:O84"/>
    <mergeCell ref="P84:Q84"/>
    <mergeCell ref="A85:D85"/>
    <mergeCell ref="E85:H85"/>
    <mergeCell ref="I85:L85"/>
    <mergeCell ref="M85:O85"/>
    <mergeCell ref="P85:Q85"/>
    <mergeCell ref="A86:D86"/>
    <mergeCell ref="E86:H86"/>
    <mergeCell ref="I86:L86"/>
    <mergeCell ref="M86:O86"/>
    <mergeCell ref="P86:Q86"/>
    <mergeCell ref="A87:D87"/>
    <mergeCell ref="E87:H87"/>
    <mergeCell ref="I87:L87"/>
    <mergeCell ref="M87:O87"/>
    <mergeCell ref="P87:Q87"/>
    <mergeCell ref="A88:D88"/>
    <mergeCell ref="E88:H88"/>
    <mergeCell ref="I88:L88"/>
    <mergeCell ref="M88:O88"/>
    <mergeCell ref="P88:Q88"/>
    <mergeCell ref="A89:D89"/>
    <mergeCell ref="E89:H89"/>
    <mergeCell ref="I89:L89"/>
    <mergeCell ref="M89:O89"/>
    <mergeCell ref="P89:Q89"/>
    <mergeCell ref="A90:D90"/>
    <mergeCell ref="E90:H90"/>
    <mergeCell ref="I90:L90"/>
    <mergeCell ref="M90:O90"/>
    <mergeCell ref="P90:Q90"/>
    <mergeCell ref="A91:D91"/>
    <mergeCell ref="E91:H91"/>
    <mergeCell ref="I91:L91"/>
    <mergeCell ref="M91:O91"/>
    <mergeCell ref="P91:Q91"/>
  </mergeCells>
  <printOptions headings="false" gridLines="false" gridLinesSet="true" horizontalCentered="false" verticalCentered="false"/>
  <pageMargins left="0.252083333333333" right="0.252083333333333" top="0.752083333333333" bottom="0.752083333333333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3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19" activeCellId="0" sqref="A19"/>
    </sheetView>
  </sheetViews>
  <sheetFormatPr defaultColWidth="8.5625" defaultRowHeight="12.75" zeroHeight="false" outlineLevelRow="0" outlineLevelCol="0"/>
  <cols>
    <col collapsed="false" customWidth="true" hidden="false" outlineLevel="0" max="1" min="1" style="0" width="8.17"/>
    <col collapsed="false" customWidth="true" hidden="false" outlineLevel="0" max="2" min="2" style="0" width="8.83"/>
    <col collapsed="false" customWidth="true" hidden="false" outlineLevel="0" max="3" min="3" style="0" width="5.84"/>
    <col collapsed="false" customWidth="true" hidden="false" outlineLevel="0" max="4" min="4" style="0" width="8.17"/>
    <col collapsed="false" customWidth="true" hidden="false" outlineLevel="0" max="5" min="5" style="0" width="3.5"/>
    <col collapsed="false" customWidth="true" hidden="false" outlineLevel="0" max="6" min="6" style="0" width="11.31"/>
    <col collapsed="false" customWidth="true" hidden="false" outlineLevel="0" max="7" min="7" style="0" width="7.32"/>
    <col collapsed="false" customWidth="true" hidden="false" outlineLevel="0" max="8" min="8" style="0" width="10.34"/>
    <col collapsed="false" customWidth="true" hidden="false" outlineLevel="0" max="9" min="9" style="0" width="5.84"/>
    <col collapsed="false" customWidth="true" hidden="false" outlineLevel="0" max="10" min="10" style="0" width="1.34"/>
    <col collapsed="false" customWidth="true" hidden="false" outlineLevel="0" max="12" min="12" style="0" width="8.33"/>
    <col collapsed="false" customWidth="true" hidden="false" outlineLevel="0" max="13" min="13" style="0" width="12.83"/>
    <col collapsed="false" customWidth="true" hidden="false" outlineLevel="0" max="14" min="14" style="0" width="7.15"/>
    <col collapsed="false" customWidth="true" hidden="false" outlineLevel="0" max="15" min="15" style="0" width="3.83"/>
    <col collapsed="false" customWidth="true" hidden="false" outlineLevel="0" max="16" min="16" style="0" width="12.83"/>
    <col collapsed="false" customWidth="true" hidden="false" outlineLevel="0" max="17" min="17" style="0" width="2.82"/>
  </cols>
  <sheetData>
    <row r="1" customFormat="false" ht="14.45" hidden="false" customHeight="true" outlineLevel="0" collapsed="false">
      <c r="A1" s="27" t="s">
        <v>10</v>
      </c>
      <c r="B1" s="80" t="s">
        <v>65</v>
      </c>
      <c r="C1" s="81" t="s">
        <v>66</v>
      </c>
      <c r="D1" s="81"/>
      <c r="E1" s="81"/>
      <c r="F1" s="81"/>
      <c r="G1" s="82" t="n">
        <v>0.1256</v>
      </c>
      <c r="H1" s="82"/>
      <c r="I1" s="22"/>
      <c r="J1" s="22"/>
      <c r="K1" s="22"/>
      <c r="L1" s="22"/>
      <c r="M1" s="22"/>
      <c r="N1" s="26" t="n">
        <f aca="false">SUM('Table 2'!P87:Q91)</f>
        <v>986.447328</v>
      </c>
      <c r="O1" s="26"/>
      <c r="P1" s="26" t="n">
        <f aca="false">SUM('Table 2'!P87:P91)</f>
        <v>986.447328</v>
      </c>
      <c r="Q1" s="2"/>
    </row>
    <row r="2" customFormat="false" ht="14.45" hidden="false" customHeight="true" outlineLevel="0" collapsed="false">
      <c r="A2" s="4" t="s">
        <v>42</v>
      </c>
      <c r="B2" s="4"/>
      <c r="C2" s="4"/>
      <c r="D2" s="4"/>
      <c r="E2" s="4"/>
      <c r="F2" s="4"/>
      <c r="G2" s="17"/>
      <c r="H2" s="17"/>
      <c r="I2" s="17"/>
      <c r="J2" s="17"/>
      <c r="K2" s="17"/>
      <c r="L2" s="17"/>
      <c r="M2" s="17"/>
      <c r="N2" s="17"/>
      <c r="O2" s="17"/>
      <c r="P2" s="17"/>
      <c r="Q2" s="2"/>
    </row>
    <row r="3" customFormat="false" ht="14.45" hidden="false" customHeight="true" outlineLevel="0" collapsed="false">
      <c r="A3" s="7" t="s">
        <v>43</v>
      </c>
      <c r="B3" s="7"/>
      <c r="C3" s="7"/>
      <c r="D3" s="7"/>
      <c r="E3" s="7"/>
      <c r="F3" s="7"/>
      <c r="G3" s="18" t="n">
        <v>0.082</v>
      </c>
      <c r="H3" s="18"/>
      <c r="I3" s="17"/>
      <c r="J3" s="17"/>
      <c r="K3" s="17"/>
      <c r="L3" s="17"/>
      <c r="M3" s="17"/>
      <c r="N3" s="83" t="n">
        <f aca="false">'Table 2'!Q66*G3</f>
        <v>644.01816</v>
      </c>
      <c r="O3" s="83" t="n">
        <v>253.73</v>
      </c>
      <c r="P3" s="83"/>
      <c r="Q3" s="2"/>
    </row>
    <row r="4" customFormat="false" ht="27" hidden="false" customHeight="true" outlineLevel="0" collapsed="false">
      <c r="A4" s="7" t="s">
        <v>44</v>
      </c>
      <c r="B4" s="7"/>
      <c r="C4" s="7"/>
      <c r="D4" s="7"/>
      <c r="E4" s="7"/>
      <c r="F4" s="7"/>
      <c r="G4" s="18" t="n">
        <v>0.015</v>
      </c>
      <c r="H4" s="18"/>
      <c r="I4" s="28"/>
      <c r="J4" s="28"/>
      <c r="K4" s="28"/>
      <c r="L4" s="28"/>
      <c r="M4" s="28"/>
      <c r="N4" s="83" t="n">
        <f aca="false">'Table 2'!Q66*G4</f>
        <v>117.8082</v>
      </c>
      <c r="O4" s="83"/>
      <c r="P4" s="83"/>
      <c r="Q4" s="2"/>
    </row>
    <row r="5" customFormat="false" ht="14.45" hidden="false" customHeight="true" outlineLevel="0" collapsed="false">
      <c r="A5" s="20" t="s">
        <v>45</v>
      </c>
      <c r="B5" s="20"/>
      <c r="C5" s="20"/>
      <c r="D5" s="20"/>
      <c r="E5" s="20"/>
      <c r="F5" s="20"/>
      <c r="G5" s="21" t="n">
        <v>0.097</v>
      </c>
      <c r="H5" s="21"/>
      <c r="I5" s="22"/>
      <c r="J5" s="22"/>
      <c r="K5" s="22"/>
      <c r="L5" s="22"/>
      <c r="M5" s="22"/>
      <c r="N5" s="84" t="n">
        <f aca="false">SUM(N3:N4)</f>
        <v>761.82636</v>
      </c>
      <c r="O5" s="84"/>
      <c r="P5" s="84"/>
      <c r="Q5" s="2"/>
    </row>
    <row r="6" customFormat="false" ht="14.45" hidden="false" customHeight="true" outlineLevel="0" collapsed="false">
      <c r="A6" s="20" t="s">
        <v>46</v>
      </c>
      <c r="B6" s="20"/>
      <c r="C6" s="20"/>
      <c r="D6" s="20"/>
      <c r="E6" s="20"/>
      <c r="F6" s="20"/>
      <c r="G6" s="21" t="n">
        <v>0.8135</v>
      </c>
      <c r="H6" s="21"/>
      <c r="I6" s="22"/>
      <c r="J6" s="22"/>
      <c r="K6" s="22"/>
      <c r="L6" s="22"/>
      <c r="M6" s="22"/>
      <c r="N6" s="85" t="n">
        <f aca="false">'Table 2'!Q77+'Table 2'!P85+P1+N5</f>
        <v>6389.13138</v>
      </c>
      <c r="O6" s="85" t="n">
        <v>2516.44</v>
      </c>
      <c r="P6" s="85"/>
      <c r="Q6" s="2"/>
    </row>
    <row r="7" customFormat="false" ht="14.45" hidden="false" customHeight="true" outlineLevel="0" collapsed="false">
      <c r="A7" s="17"/>
      <c r="B7" s="17"/>
      <c r="C7" s="17"/>
      <c r="D7" s="17"/>
      <c r="E7" s="17"/>
      <c r="F7" s="17"/>
      <c r="G7" s="86"/>
      <c r="H7" s="86"/>
      <c r="I7" s="86"/>
      <c r="J7" s="86"/>
      <c r="K7" s="86"/>
      <c r="L7" s="86"/>
      <c r="M7" s="86"/>
      <c r="N7" s="86"/>
      <c r="O7" s="86"/>
      <c r="P7" s="86"/>
      <c r="Q7" s="2"/>
    </row>
    <row r="8" customFormat="false" ht="14.45" hidden="false" customHeight="true" outlineLevel="0" collapsed="false">
      <c r="A8" s="4" t="s">
        <v>47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2"/>
    </row>
    <row r="9" customFormat="false" ht="27" hidden="false" customHeight="true" outlineLevel="0" collapsed="false">
      <c r="A9" s="7" t="s">
        <v>48</v>
      </c>
      <c r="B9" s="7"/>
      <c r="C9" s="7"/>
      <c r="D9" s="7"/>
      <c r="E9" s="7"/>
      <c r="F9" s="7"/>
      <c r="G9" s="7" t="s">
        <v>7</v>
      </c>
      <c r="H9" s="7"/>
      <c r="I9" s="7" t="s">
        <v>49</v>
      </c>
      <c r="J9" s="7"/>
      <c r="K9" s="7"/>
      <c r="L9" s="7" t="s">
        <v>50</v>
      </c>
      <c r="M9" s="7"/>
      <c r="N9" s="7" t="s">
        <v>8</v>
      </c>
      <c r="O9" s="7"/>
      <c r="P9" s="7"/>
      <c r="Q9" s="2"/>
    </row>
    <row r="10" customFormat="false" ht="21.75" hidden="false" customHeight="true" outlineLevel="0" collapsed="false">
      <c r="A10" s="7" t="s">
        <v>67</v>
      </c>
      <c r="B10" s="7"/>
      <c r="C10" s="7"/>
      <c r="D10" s="7"/>
      <c r="E10" s="7"/>
      <c r="F10" s="7"/>
      <c r="G10" s="32" t="n">
        <v>4</v>
      </c>
      <c r="H10" s="32"/>
      <c r="I10" s="13" t="s">
        <v>5</v>
      </c>
      <c r="J10" s="19" t="n">
        <v>140.4</v>
      </c>
      <c r="K10" s="19"/>
      <c r="L10" s="6" t="s">
        <v>5</v>
      </c>
      <c r="M10" s="19" t="n">
        <f aca="false">J10*G10</f>
        <v>561.6</v>
      </c>
      <c r="N10" s="6" t="s">
        <v>5</v>
      </c>
      <c r="O10" s="19" t="n">
        <f aca="false">M10</f>
        <v>561.6</v>
      </c>
      <c r="P10" s="19"/>
      <c r="Q10" s="2"/>
    </row>
    <row r="11" customFormat="false" ht="14.45" hidden="false" customHeight="true" outlineLevel="0" collapsed="false">
      <c r="A11" s="7" t="s">
        <v>68</v>
      </c>
      <c r="B11" s="7"/>
      <c r="C11" s="7"/>
      <c r="D11" s="7"/>
      <c r="E11" s="7"/>
      <c r="F11" s="7"/>
      <c r="G11" s="32" t="n">
        <v>115.5</v>
      </c>
      <c r="H11" s="32"/>
      <c r="I11" s="13" t="s">
        <v>5</v>
      </c>
      <c r="J11" s="87" t="n">
        <v>13.22</v>
      </c>
      <c r="K11" s="87"/>
      <c r="L11" s="6" t="s">
        <v>5</v>
      </c>
      <c r="M11" s="19" t="n">
        <f aca="false">G11*J11</f>
        <v>1526.91</v>
      </c>
      <c r="N11" s="6" t="s">
        <v>5</v>
      </c>
      <c r="O11" s="19" t="n">
        <f aca="false">M11</f>
        <v>1526.91</v>
      </c>
      <c r="P11" s="19"/>
      <c r="Q11" s="2"/>
    </row>
    <row r="12" customFormat="false" ht="14.45" hidden="false" customHeight="true" outlineLevel="0" collapsed="false">
      <c r="A12" s="7" t="s">
        <v>69</v>
      </c>
      <c r="B12" s="7"/>
      <c r="C12" s="7"/>
      <c r="D12" s="7"/>
      <c r="E12" s="7"/>
      <c r="F12" s="7"/>
      <c r="G12" s="32" t="n">
        <v>4</v>
      </c>
      <c r="H12" s="32"/>
      <c r="I12" s="88" t="n">
        <v>125.35</v>
      </c>
      <c r="J12" s="88"/>
      <c r="K12" s="88"/>
      <c r="L12" s="89" t="n">
        <f aca="false">G12*I12</f>
        <v>501.4</v>
      </c>
      <c r="M12" s="89"/>
      <c r="N12" s="90" t="n">
        <f aca="false">L12</f>
        <v>501.4</v>
      </c>
      <c r="O12" s="90"/>
      <c r="P12" s="90"/>
      <c r="Q12" s="2"/>
    </row>
    <row r="13" customFormat="false" ht="14.45" hidden="false" customHeight="true" outlineLevel="0" collapsed="false">
      <c r="A13" s="7" t="s">
        <v>70</v>
      </c>
      <c r="B13" s="7"/>
      <c r="C13" s="7"/>
      <c r="D13" s="7"/>
      <c r="E13" s="7"/>
      <c r="F13" s="7"/>
      <c r="G13" s="32" t="n">
        <v>4</v>
      </c>
      <c r="H13" s="32"/>
      <c r="I13" s="13" t="s">
        <v>5</v>
      </c>
      <c r="J13" s="19" t="n">
        <v>15.02</v>
      </c>
      <c r="K13" s="19"/>
      <c r="L13" s="6" t="s">
        <v>5</v>
      </c>
      <c r="M13" s="19" t="n">
        <f aca="false">J13*G13</f>
        <v>60.08</v>
      </c>
      <c r="N13" s="6" t="s">
        <v>5</v>
      </c>
      <c r="O13" s="19" t="n">
        <f aca="false">M13</f>
        <v>60.08</v>
      </c>
      <c r="P13" s="19"/>
      <c r="Q13" s="2"/>
    </row>
    <row r="14" customFormat="false" ht="14.45" hidden="false" customHeight="true" outlineLevel="0" collapsed="false">
      <c r="A14" s="7" t="s">
        <v>54</v>
      </c>
      <c r="B14" s="7"/>
      <c r="C14" s="7"/>
      <c r="D14" s="7"/>
      <c r="E14" s="7"/>
      <c r="F14" s="7"/>
      <c r="G14" s="32" t="n">
        <v>4</v>
      </c>
      <c r="H14" s="32"/>
      <c r="I14" s="13" t="s">
        <v>5</v>
      </c>
      <c r="J14" s="19" t="n">
        <v>12</v>
      </c>
      <c r="K14" s="19"/>
      <c r="L14" s="6" t="s">
        <v>5</v>
      </c>
      <c r="M14" s="19" t="n">
        <f aca="false">J14*G14</f>
        <v>48</v>
      </c>
      <c r="N14" s="6" t="s">
        <v>5</v>
      </c>
      <c r="O14" s="19" t="n">
        <f aca="false">M14</f>
        <v>48</v>
      </c>
      <c r="P14" s="19"/>
      <c r="Q14" s="2"/>
    </row>
    <row r="15" customFormat="false" ht="14.45" hidden="false" customHeight="true" outlineLevel="0" collapsed="false">
      <c r="A15" s="7" t="s">
        <v>55</v>
      </c>
      <c r="B15" s="7"/>
      <c r="C15" s="7"/>
      <c r="D15" s="7"/>
      <c r="E15" s="7"/>
      <c r="F15" s="7"/>
      <c r="G15" s="32" t="n">
        <v>4</v>
      </c>
      <c r="H15" s="32"/>
      <c r="I15" s="13" t="s">
        <v>5</v>
      </c>
      <c r="J15" s="19" t="n">
        <v>45</v>
      </c>
      <c r="K15" s="19"/>
      <c r="L15" s="6" t="s">
        <v>5</v>
      </c>
      <c r="M15" s="19" t="n">
        <f aca="false">J15*G15</f>
        <v>180</v>
      </c>
      <c r="N15" s="6" t="s">
        <v>5</v>
      </c>
      <c r="O15" s="19" t="n">
        <f aca="false">M15</f>
        <v>180</v>
      </c>
      <c r="P15" s="19"/>
      <c r="Q15" s="2"/>
    </row>
    <row r="16" customFormat="false" ht="39.75" hidden="false" customHeight="true" outlineLevel="0" collapsed="false">
      <c r="A16" s="7" t="s">
        <v>71</v>
      </c>
      <c r="B16" s="7"/>
      <c r="C16" s="7"/>
      <c r="D16" s="7"/>
      <c r="E16" s="7"/>
      <c r="F16" s="7"/>
      <c r="G16" s="32" t="n">
        <v>176</v>
      </c>
      <c r="H16" s="32"/>
      <c r="I16" s="13" t="s">
        <v>5</v>
      </c>
      <c r="J16" s="19" t="n">
        <v>3.5</v>
      </c>
      <c r="K16" s="19"/>
      <c r="L16" s="6" t="s">
        <v>5</v>
      </c>
      <c r="M16" s="19" t="n">
        <v>616</v>
      </c>
      <c r="N16" s="6" t="s">
        <v>5</v>
      </c>
      <c r="O16" s="19" t="n">
        <f aca="false">M16</f>
        <v>616</v>
      </c>
      <c r="P16" s="19"/>
      <c r="Q16" s="2"/>
    </row>
    <row r="17" customFormat="false" ht="14.45" hidden="false" customHeight="true" outlineLevel="0" collapsed="false">
      <c r="A17" s="20" t="s">
        <v>57</v>
      </c>
      <c r="B17" s="20"/>
      <c r="C17" s="20"/>
      <c r="D17" s="20"/>
      <c r="E17" s="20"/>
      <c r="F17" s="20"/>
      <c r="G17" s="22"/>
      <c r="H17" s="22"/>
      <c r="I17" s="22"/>
      <c r="J17" s="22"/>
      <c r="K17" s="22"/>
      <c r="L17" s="22"/>
      <c r="M17" s="22"/>
      <c r="N17" s="27" t="s">
        <v>5</v>
      </c>
      <c r="O17" s="37" t="n">
        <f aca="false">SUM(N10:P16)</f>
        <v>3493.99</v>
      </c>
      <c r="P17" s="37"/>
      <c r="Q17" s="2"/>
    </row>
    <row r="18" customFormat="false" ht="27" hidden="false" customHeight="true" outlineLevel="0" collapsed="false">
      <c r="A18" s="91" t="s">
        <v>72</v>
      </c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27" t="s">
        <v>5</v>
      </c>
      <c r="O18" s="37" t="n">
        <f aca="false">'Table 2'!Q66+N6+O17</f>
        <v>17737.00138</v>
      </c>
      <c r="P18" s="37"/>
      <c r="Q18" s="2"/>
    </row>
    <row r="19" customFormat="false" ht="13.5" hidden="false" customHeight="true" outlineLevel="0" collapsed="false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customFormat="false" ht="14.45" hidden="false" customHeight="true" outlineLevel="0" collapsed="false">
      <c r="A20" s="40"/>
      <c r="B20" s="40"/>
      <c r="C20" s="40"/>
      <c r="D20" s="40"/>
      <c r="E20" s="40"/>
      <c r="F20" s="40"/>
      <c r="G20" s="92"/>
      <c r="H20" s="92"/>
      <c r="I20" s="92"/>
      <c r="J20" s="92"/>
      <c r="K20" s="92"/>
      <c r="L20" s="42"/>
      <c r="M20" s="42"/>
      <c r="N20" s="42"/>
      <c r="O20" s="42"/>
      <c r="P20" s="42"/>
      <c r="Q20" s="42"/>
    </row>
    <row r="21" customFormat="false" ht="14.45" hidden="true" customHeight="true" outlineLevel="0" collapsed="false">
      <c r="A21" s="40"/>
      <c r="B21" s="40"/>
      <c r="C21" s="40"/>
      <c r="D21" s="40"/>
      <c r="E21" s="40"/>
      <c r="F21" s="40"/>
      <c r="G21" s="65"/>
      <c r="H21" s="65"/>
      <c r="I21" s="65"/>
      <c r="J21" s="65"/>
      <c r="K21" s="65"/>
      <c r="L21" s="42"/>
      <c r="M21" s="42"/>
      <c r="N21" s="42"/>
      <c r="O21" s="42"/>
      <c r="P21" s="42"/>
      <c r="Q21" s="42"/>
    </row>
    <row r="22" customFormat="false" ht="14.45" hidden="true" customHeight="true" outlineLevel="0" collapsed="false">
      <c r="A22" s="45"/>
      <c r="B22" s="45"/>
      <c r="C22" s="45"/>
      <c r="D22" s="45"/>
      <c r="E22" s="45"/>
      <c r="F22" s="45"/>
      <c r="G22" s="92"/>
      <c r="H22" s="92"/>
      <c r="I22" s="92"/>
      <c r="J22" s="92"/>
      <c r="K22" s="92"/>
      <c r="L22" s="42"/>
      <c r="M22" s="42"/>
      <c r="N22" s="42"/>
      <c r="O22" s="42"/>
      <c r="P22" s="42"/>
      <c r="Q22" s="42"/>
    </row>
    <row r="23" customFormat="false" ht="14.45" hidden="true" customHeight="true" outlineLevel="0" collapsed="false">
      <c r="A23" s="93"/>
      <c r="B23" s="93"/>
      <c r="C23" s="93"/>
      <c r="D23" s="49"/>
      <c r="E23" s="49"/>
      <c r="F23" s="49"/>
      <c r="G23" s="49"/>
      <c r="H23" s="49"/>
      <c r="I23" s="49"/>
      <c r="J23" s="49"/>
      <c r="K23" s="50"/>
      <c r="L23" s="50"/>
      <c r="M23" s="50"/>
      <c r="N23" s="51"/>
      <c r="O23" s="52"/>
      <c r="P23" s="52"/>
      <c r="Q23" s="42"/>
    </row>
    <row r="24" customFormat="false" ht="14.45" hidden="true" customHeight="true" outlineLevel="0" collapsed="false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42"/>
    </row>
    <row r="25" customFormat="false" ht="14.45" hidden="true" customHeight="true" outlineLevel="0" collapsed="false">
      <c r="A25" s="45"/>
      <c r="B25" s="45"/>
      <c r="C25" s="45"/>
      <c r="D25" s="45"/>
      <c r="E25" s="45"/>
      <c r="F25" s="45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42"/>
    </row>
    <row r="26" customFormat="false" ht="14.45" hidden="true" customHeight="true" outlineLevel="0" collapsed="false">
      <c r="A26" s="40"/>
      <c r="B26" s="40"/>
      <c r="C26" s="40"/>
      <c r="D26" s="40"/>
      <c r="E26" s="40"/>
      <c r="F26" s="40"/>
      <c r="G26" s="55"/>
      <c r="H26" s="55"/>
      <c r="I26" s="54"/>
      <c r="J26" s="54"/>
      <c r="K26" s="54"/>
      <c r="L26" s="54"/>
      <c r="M26" s="54"/>
      <c r="N26" s="56"/>
      <c r="O26" s="56"/>
      <c r="P26" s="57"/>
      <c r="Q26" s="42"/>
    </row>
    <row r="27" customFormat="false" ht="14.45" hidden="true" customHeight="true" outlineLevel="0" collapsed="false">
      <c r="A27" s="40"/>
      <c r="B27" s="40"/>
      <c r="C27" s="40"/>
      <c r="D27" s="40"/>
      <c r="E27" s="40"/>
      <c r="F27" s="40"/>
      <c r="G27" s="55"/>
      <c r="H27" s="55"/>
      <c r="I27" s="54"/>
      <c r="J27" s="54"/>
      <c r="K27" s="54"/>
      <c r="L27" s="54"/>
      <c r="M27" s="54"/>
      <c r="N27" s="56"/>
      <c r="O27" s="56"/>
      <c r="P27" s="57"/>
      <c r="Q27" s="42"/>
    </row>
    <row r="28" customFormat="false" ht="14.45" hidden="true" customHeight="true" outlineLevel="0" collapsed="false">
      <c r="A28" s="40"/>
      <c r="B28" s="40"/>
      <c r="C28" s="40"/>
      <c r="D28" s="40"/>
      <c r="E28" s="40"/>
      <c r="F28" s="40"/>
      <c r="G28" s="55"/>
      <c r="H28" s="55"/>
      <c r="I28" s="54"/>
      <c r="J28" s="54"/>
      <c r="K28" s="54"/>
      <c r="L28" s="54"/>
      <c r="M28" s="54"/>
      <c r="N28" s="56"/>
      <c r="O28" s="56"/>
      <c r="P28" s="57"/>
      <c r="Q28" s="42"/>
    </row>
    <row r="29" customFormat="false" ht="14.45" hidden="true" customHeight="true" outlineLevel="0" collapsed="false">
      <c r="A29" s="40"/>
      <c r="B29" s="40"/>
      <c r="C29" s="40"/>
      <c r="D29" s="40"/>
      <c r="E29" s="40"/>
      <c r="F29" s="40"/>
      <c r="G29" s="55"/>
      <c r="H29" s="55"/>
      <c r="I29" s="54"/>
      <c r="J29" s="54"/>
      <c r="K29" s="54"/>
      <c r="L29" s="54"/>
      <c r="M29" s="54"/>
      <c r="N29" s="56"/>
      <c r="O29" s="56"/>
      <c r="P29" s="57"/>
      <c r="Q29" s="42"/>
    </row>
    <row r="30" customFormat="false" ht="14.45" hidden="true" customHeight="true" outlineLevel="0" collapsed="false">
      <c r="A30" s="40"/>
      <c r="B30" s="40"/>
      <c r="C30" s="40"/>
      <c r="D30" s="40"/>
      <c r="E30" s="40"/>
      <c r="F30" s="40"/>
      <c r="G30" s="55"/>
      <c r="H30" s="55"/>
      <c r="I30" s="54"/>
      <c r="J30" s="54"/>
      <c r="K30" s="54"/>
      <c r="L30" s="54"/>
      <c r="M30" s="54"/>
      <c r="N30" s="56"/>
      <c r="O30" s="56"/>
      <c r="P30" s="57"/>
      <c r="Q30" s="42"/>
    </row>
    <row r="31" customFormat="false" ht="14.45" hidden="true" customHeight="true" outlineLevel="0" collapsed="false">
      <c r="A31" s="40"/>
      <c r="B31" s="40"/>
      <c r="C31" s="40"/>
      <c r="D31" s="40"/>
      <c r="E31" s="40"/>
      <c r="F31" s="40"/>
      <c r="G31" s="55"/>
      <c r="H31" s="55"/>
      <c r="I31" s="54"/>
      <c r="J31" s="54"/>
      <c r="K31" s="54"/>
      <c r="L31" s="54"/>
      <c r="M31" s="54"/>
      <c r="N31" s="56"/>
      <c r="O31" s="56"/>
      <c r="P31" s="57"/>
      <c r="Q31" s="42"/>
    </row>
    <row r="32" customFormat="false" ht="14.45" hidden="true" customHeight="true" outlineLevel="0" collapsed="false">
      <c r="A32" s="40"/>
      <c r="B32" s="40"/>
      <c r="C32" s="40"/>
      <c r="D32" s="40"/>
      <c r="E32" s="40"/>
      <c r="F32" s="40"/>
      <c r="G32" s="55"/>
      <c r="H32" s="55"/>
      <c r="I32" s="54"/>
      <c r="J32" s="54"/>
      <c r="K32" s="54"/>
      <c r="L32" s="54"/>
      <c r="M32" s="54"/>
      <c r="N32" s="56"/>
      <c r="O32" s="56"/>
      <c r="P32" s="57"/>
      <c r="Q32" s="42"/>
    </row>
    <row r="33" customFormat="false" ht="14.45" hidden="true" customHeight="true" outlineLevel="0" collapsed="false">
      <c r="A33" s="40"/>
      <c r="B33" s="40"/>
      <c r="C33" s="40"/>
      <c r="D33" s="40"/>
      <c r="E33" s="40"/>
      <c r="F33" s="40"/>
      <c r="G33" s="55"/>
      <c r="H33" s="55"/>
      <c r="I33" s="54"/>
      <c r="J33" s="54"/>
      <c r="K33" s="54"/>
      <c r="L33" s="54"/>
      <c r="M33" s="54"/>
      <c r="N33" s="56"/>
      <c r="O33" s="56"/>
      <c r="P33" s="57"/>
      <c r="Q33" s="42"/>
    </row>
    <row r="34" customFormat="false" ht="14.45" hidden="true" customHeight="true" outlineLevel="0" collapsed="false">
      <c r="A34" s="40"/>
      <c r="B34" s="40"/>
      <c r="C34" s="40"/>
      <c r="D34" s="40"/>
      <c r="E34" s="40"/>
      <c r="F34" s="40"/>
      <c r="G34" s="55"/>
      <c r="H34" s="55"/>
      <c r="I34" s="54"/>
      <c r="J34" s="54"/>
      <c r="K34" s="54"/>
      <c r="L34" s="54"/>
      <c r="M34" s="54"/>
      <c r="N34" s="56"/>
      <c r="O34" s="56"/>
      <c r="P34" s="68"/>
      <c r="Q34" s="42"/>
    </row>
    <row r="35" customFormat="false" ht="14.45" hidden="true" customHeight="true" outlineLevel="0" collapsed="false">
      <c r="A35" s="45"/>
      <c r="B35" s="45"/>
      <c r="C35" s="45"/>
      <c r="D35" s="45"/>
      <c r="E35" s="45"/>
      <c r="F35" s="45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42"/>
    </row>
    <row r="36" customFormat="false" ht="14.45" hidden="true" customHeight="true" outlineLevel="0" collapsed="false">
      <c r="A36" s="40"/>
      <c r="B36" s="40"/>
      <c r="C36" s="40"/>
      <c r="D36" s="40"/>
      <c r="E36" s="40"/>
      <c r="F36" s="40"/>
      <c r="G36" s="55"/>
      <c r="H36" s="55"/>
      <c r="I36" s="54"/>
      <c r="J36" s="54"/>
      <c r="K36" s="54"/>
      <c r="L36" s="54"/>
      <c r="M36" s="54"/>
      <c r="N36" s="94"/>
      <c r="O36" s="94"/>
      <c r="P36" s="94"/>
      <c r="Q36" s="42"/>
    </row>
    <row r="37" customFormat="false" ht="14.45" hidden="true" customHeight="true" outlineLevel="0" collapsed="false">
      <c r="A37" s="40"/>
      <c r="B37" s="40"/>
      <c r="C37" s="40"/>
      <c r="D37" s="40"/>
      <c r="E37" s="40"/>
      <c r="F37" s="40"/>
      <c r="G37" s="55"/>
      <c r="H37" s="55"/>
      <c r="I37" s="54"/>
      <c r="J37" s="54"/>
      <c r="K37" s="54"/>
      <c r="L37" s="54"/>
      <c r="M37" s="54"/>
      <c r="N37" s="94"/>
      <c r="O37" s="94"/>
      <c r="P37" s="94"/>
      <c r="Q37" s="42"/>
    </row>
    <row r="38" customFormat="false" ht="14.45" hidden="true" customHeight="true" outlineLevel="0" collapsed="false">
      <c r="A38" s="40"/>
      <c r="B38" s="40"/>
      <c r="C38" s="40"/>
      <c r="D38" s="40"/>
      <c r="E38" s="40"/>
      <c r="F38" s="40"/>
      <c r="G38" s="55"/>
      <c r="H38" s="55"/>
      <c r="I38" s="54"/>
      <c r="J38" s="54"/>
      <c r="K38" s="54"/>
      <c r="L38" s="54"/>
      <c r="M38" s="54"/>
      <c r="N38" s="94"/>
      <c r="O38" s="94"/>
      <c r="P38" s="94"/>
      <c r="Q38" s="42"/>
    </row>
    <row r="39" customFormat="false" ht="14.45" hidden="true" customHeight="true" outlineLevel="0" collapsed="false">
      <c r="A39" s="40"/>
      <c r="B39" s="40"/>
      <c r="C39" s="40"/>
      <c r="D39" s="40"/>
      <c r="E39" s="40"/>
      <c r="F39" s="40"/>
      <c r="G39" s="55"/>
      <c r="H39" s="55"/>
      <c r="I39" s="54"/>
      <c r="J39" s="54"/>
      <c r="K39" s="54"/>
      <c r="L39" s="54"/>
      <c r="M39" s="54"/>
      <c r="N39" s="94"/>
      <c r="O39" s="94"/>
      <c r="P39" s="94"/>
      <c r="Q39" s="42"/>
    </row>
    <row r="40" customFormat="false" ht="14.45" hidden="true" customHeight="true" outlineLevel="0" collapsed="false">
      <c r="A40" s="40"/>
      <c r="B40" s="40"/>
      <c r="C40" s="40"/>
      <c r="D40" s="40"/>
      <c r="E40" s="40"/>
      <c r="F40" s="40"/>
      <c r="G40" s="55"/>
      <c r="H40" s="55"/>
      <c r="I40" s="54"/>
      <c r="J40" s="54"/>
      <c r="K40" s="54"/>
      <c r="L40" s="54"/>
      <c r="M40" s="54"/>
      <c r="N40" s="94"/>
      <c r="O40" s="94"/>
      <c r="P40" s="94"/>
      <c r="Q40" s="42"/>
    </row>
    <row r="41" customFormat="false" ht="14.45" hidden="true" customHeight="true" outlineLevel="0" collapsed="false">
      <c r="A41" s="40"/>
      <c r="B41" s="40"/>
      <c r="C41" s="40"/>
      <c r="D41" s="40"/>
      <c r="E41" s="40"/>
      <c r="F41" s="40"/>
      <c r="G41" s="55"/>
      <c r="H41" s="55"/>
      <c r="I41" s="54"/>
      <c r="J41" s="54"/>
      <c r="K41" s="54"/>
      <c r="L41" s="54"/>
      <c r="M41" s="54"/>
      <c r="N41" s="94"/>
      <c r="O41" s="94"/>
      <c r="P41" s="94"/>
      <c r="Q41" s="42"/>
    </row>
    <row r="42" customFormat="false" ht="14.45" hidden="true" customHeight="true" outlineLevel="0" collapsed="false">
      <c r="A42" s="40"/>
      <c r="B42" s="40"/>
      <c r="C42" s="40"/>
      <c r="D42" s="40"/>
      <c r="E42" s="40"/>
      <c r="F42" s="40"/>
      <c r="G42" s="55"/>
      <c r="H42" s="55"/>
      <c r="I42" s="54"/>
      <c r="J42" s="54"/>
      <c r="K42" s="54"/>
      <c r="L42" s="54"/>
      <c r="M42" s="54"/>
      <c r="N42" s="95"/>
      <c r="O42" s="95"/>
      <c r="P42" s="95"/>
      <c r="Q42" s="42"/>
    </row>
    <row r="43" customFormat="false" ht="12.8" hidden="true" customHeight="false" outlineLevel="0" collapsed="false"/>
  </sheetData>
  <mergeCells count="177">
    <mergeCell ref="C1:F1"/>
    <mergeCell ref="G1:H1"/>
    <mergeCell ref="I1:K1"/>
    <mergeCell ref="L1:M1"/>
    <mergeCell ref="N1:P1"/>
    <mergeCell ref="A2:F2"/>
    <mergeCell ref="G2:H2"/>
    <mergeCell ref="I2:K2"/>
    <mergeCell ref="L2:M2"/>
    <mergeCell ref="N2:P2"/>
    <mergeCell ref="A3:F3"/>
    <mergeCell ref="G3:H3"/>
    <mergeCell ref="I3:K3"/>
    <mergeCell ref="L3:M3"/>
    <mergeCell ref="N3:P3"/>
    <mergeCell ref="A4:F4"/>
    <mergeCell ref="G4:H4"/>
    <mergeCell ref="I4:K4"/>
    <mergeCell ref="L4:M4"/>
    <mergeCell ref="N4:P4"/>
    <mergeCell ref="A5:F5"/>
    <mergeCell ref="G5:H5"/>
    <mergeCell ref="I5:K5"/>
    <mergeCell ref="L5:M5"/>
    <mergeCell ref="N5:P5"/>
    <mergeCell ref="A6:F6"/>
    <mergeCell ref="G6:H6"/>
    <mergeCell ref="I6:K6"/>
    <mergeCell ref="L6:M6"/>
    <mergeCell ref="N6:P6"/>
    <mergeCell ref="A7:F7"/>
    <mergeCell ref="G7:P7"/>
    <mergeCell ref="A8:P8"/>
    <mergeCell ref="A9:F9"/>
    <mergeCell ref="G9:H9"/>
    <mergeCell ref="I9:K9"/>
    <mergeCell ref="L9:M9"/>
    <mergeCell ref="N9:P9"/>
    <mergeCell ref="A10:F10"/>
    <mergeCell ref="G10:H10"/>
    <mergeCell ref="J10:K10"/>
    <mergeCell ref="O10:P10"/>
    <mergeCell ref="A11:F11"/>
    <mergeCell ref="G11:H11"/>
    <mergeCell ref="J11:K11"/>
    <mergeCell ref="O11:P11"/>
    <mergeCell ref="A12:F12"/>
    <mergeCell ref="G12:H12"/>
    <mergeCell ref="I12:K12"/>
    <mergeCell ref="L12:M12"/>
    <mergeCell ref="N12:P12"/>
    <mergeCell ref="A13:F13"/>
    <mergeCell ref="G13:H13"/>
    <mergeCell ref="J13:K13"/>
    <mergeCell ref="O13:P13"/>
    <mergeCell ref="A14:F14"/>
    <mergeCell ref="G14:H14"/>
    <mergeCell ref="J14:K14"/>
    <mergeCell ref="O14:P14"/>
    <mergeCell ref="A15:F15"/>
    <mergeCell ref="G15:H15"/>
    <mergeCell ref="J15:K15"/>
    <mergeCell ref="O15:P15"/>
    <mergeCell ref="A16:F16"/>
    <mergeCell ref="G16:H16"/>
    <mergeCell ref="J16:K16"/>
    <mergeCell ref="O16:P16"/>
    <mergeCell ref="A17:F17"/>
    <mergeCell ref="G17:H17"/>
    <mergeCell ref="I17:K17"/>
    <mergeCell ref="L17:M17"/>
    <mergeCell ref="O17:P17"/>
    <mergeCell ref="A18:M18"/>
    <mergeCell ref="O18:P18"/>
    <mergeCell ref="A19:Q19"/>
    <mergeCell ref="A20:F20"/>
    <mergeCell ref="G20:K20"/>
    <mergeCell ref="A21:F21"/>
    <mergeCell ref="G21:K21"/>
    <mergeCell ref="A22:F22"/>
    <mergeCell ref="G22:K22"/>
    <mergeCell ref="A23:C23"/>
    <mergeCell ref="F23:G23"/>
    <mergeCell ref="I23:J23"/>
    <mergeCell ref="K23:M23"/>
    <mergeCell ref="O23:P23"/>
    <mergeCell ref="A24:P24"/>
    <mergeCell ref="A25:F25"/>
    <mergeCell ref="G25:H25"/>
    <mergeCell ref="I25:K25"/>
    <mergeCell ref="L25:M25"/>
    <mergeCell ref="N25:P25"/>
    <mergeCell ref="A26:F26"/>
    <mergeCell ref="G26:H26"/>
    <mergeCell ref="I26:K26"/>
    <mergeCell ref="L26:M26"/>
    <mergeCell ref="N26:O26"/>
    <mergeCell ref="A27:F27"/>
    <mergeCell ref="G27:H27"/>
    <mergeCell ref="I27:K27"/>
    <mergeCell ref="L27:M27"/>
    <mergeCell ref="N27:O27"/>
    <mergeCell ref="A28:F28"/>
    <mergeCell ref="G28:H28"/>
    <mergeCell ref="I28:K28"/>
    <mergeCell ref="L28:M28"/>
    <mergeCell ref="N28:O28"/>
    <mergeCell ref="A29:F29"/>
    <mergeCell ref="G29:H29"/>
    <mergeCell ref="I29:K29"/>
    <mergeCell ref="L29:M29"/>
    <mergeCell ref="N29:O29"/>
    <mergeCell ref="A30:F30"/>
    <mergeCell ref="G30:H30"/>
    <mergeCell ref="I30:K30"/>
    <mergeCell ref="L30:M30"/>
    <mergeCell ref="N30:O30"/>
    <mergeCell ref="A31:F31"/>
    <mergeCell ref="G31:H31"/>
    <mergeCell ref="I31:K31"/>
    <mergeCell ref="L31:M31"/>
    <mergeCell ref="N31:O31"/>
    <mergeCell ref="A32:F32"/>
    <mergeCell ref="G32:H32"/>
    <mergeCell ref="I32:K32"/>
    <mergeCell ref="L32:M32"/>
    <mergeCell ref="N32:O32"/>
    <mergeCell ref="A33:F33"/>
    <mergeCell ref="G33:H33"/>
    <mergeCell ref="I33:K33"/>
    <mergeCell ref="L33:M33"/>
    <mergeCell ref="N33:O33"/>
    <mergeCell ref="A34:F34"/>
    <mergeCell ref="G34:H34"/>
    <mergeCell ref="I34:K34"/>
    <mergeCell ref="L34:M34"/>
    <mergeCell ref="N34:O34"/>
    <mergeCell ref="A35:F35"/>
    <mergeCell ref="G35:H35"/>
    <mergeCell ref="I35:K35"/>
    <mergeCell ref="L35:M35"/>
    <mergeCell ref="N35:P35"/>
    <mergeCell ref="A36:F36"/>
    <mergeCell ref="G36:H36"/>
    <mergeCell ref="I36:K36"/>
    <mergeCell ref="L36:M36"/>
    <mergeCell ref="N36:P36"/>
    <mergeCell ref="A37:F37"/>
    <mergeCell ref="G37:H37"/>
    <mergeCell ref="I37:K37"/>
    <mergeCell ref="L37:M37"/>
    <mergeCell ref="N37:P37"/>
    <mergeCell ref="A38:F38"/>
    <mergeCell ref="G38:H38"/>
    <mergeCell ref="I38:K38"/>
    <mergeCell ref="L38:M38"/>
    <mergeCell ref="N38:P38"/>
    <mergeCell ref="A39:F39"/>
    <mergeCell ref="G39:H39"/>
    <mergeCell ref="I39:K39"/>
    <mergeCell ref="L39:M39"/>
    <mergeCell ref="N39:P39"/>
    <mergeCell ref="A40:F40"/>
    <mergeCell ref="G40:H40"/>
    <mergeCell ref="I40:K40"/>
    <mergeCell ref="L40:M40"/>
    <mergeCell ref="N40:P40"/>
    <mergeCell ref="A41:F41"/>
    <mergeCell ref="G41:H41"/>
    <mergeCell ref="I41:K41"/>
    <mergeCell ref="L41:M41"/>
    <mergeCell ref="N41:P41"/>
    <mergeCell ref="A42:F42"/>
    <mergeCell ref="G42:H42"/>
    <mergeCell ref="I42:K42"/>
    <mergeCell ref="L42:M42"/>
    <mergeCell ref="N42:P42"/>
  </mergeCells>
  <printOptions headings="false" gridLines="false" gridLinesSet="true" horizontalCentered="false" verticalCentered="false"/>
  <pageMargins left="0.252083333333333" right="0.252083333333333" top="0.752083333333333" bottom="0.752083333333333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48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T41" activeCellId="0" sqref="T41"/>
    </sheetView>
  </sheetViews>
  <sheetFormatPr defaultColWidth="8.5625" defaultRowHeight="12.75" zeroHeight="false" outlineLevelRow="0" outlineLevelCol="0"/>
  <cols>
    <col collapsed="false" customWidth="true" hidden="false" outlineLevel="0" max="1" min="1" style="0" width="46.84"/>
    <col collapsed="false" customWidth="true" hidden="false" outlineLevel="0" max="2" min="2" style="0" width="17.83"/>
    <col collapsed="false" customWidth="true" hidden="false" outlineLevel="0" max="3" min="3" style="0" width="6.35"/>
    <col collapsed="false" customWidth="true" hidden="false" outlineLevel="0" max="4" min="4" style="0" width="9.5"/>
    <col collapsed="false" customWidth="true" hidden="false" outlineLevel="0" max="5" min="5" style="0" width="8.33"/>
    <col collapsed="false" customWidth="true" hidden="false" outlineLevel="0" max="6" min="6" style="0" width="12.83"/>
    <col collapsed="false" customWidth="true" hidden="false" outlineLevel="0" max="7" min="7" style="0" width="7.15"/>
    <col collapsed="false" customWidth="true" hidden="false" outlineLevel="0" max="8" min="8" style="0" width="1.34"/>
    <col collapsed="false" customWidth="true" hidden="false" outlineLevel="0" max="9" min="9" style="0" width="12.83"/>
  </cols>
  <sheetData>
    <row r="1" customFormat="false" ht="14.45" hidden="false" customHeight="true" outlineLevel="0" collapsed="false">
      <c r="A1" s="45"/>
      <c r="B1" s="54"/>
      <c r="C1" s="54"/>
      <c r="D1" s="54"/>
      <c r="E1" s="54"/>
      <c r="F1" s="54"/>
      <c r="G1" s="54"/>
      <c r="H1" s="54"/>
      <c r="I1" s="54"/>
    </row>
    <row r="2" customFormat="false" ht="14.45" hidden="true" customHeight="true" outlineLevel="0" collapsed="false">
      <c r="A2" s="40"/>
      <c r="B2" s="55"/>
      <c r="C2" s="54"/>
      <c r="D2" s="54"/>
      <c r="E2" s="54"/>
      <c r="F2" s="54"/>
      <c r="G2" s="56"/>
      <c r="H2" s="56"/>
      <c r="I2" s="57"/>
    </row>
    <row r="3" customFormat="false" ht="14.45" hidden="true" customHeight="true" outlineLevel="0" collapsed="false">
      <c r="A3" s="40"/>
      <c r="B3" s="55"/>
      <c r="C3" s="54"/>
      <c r="D3" s="54"/>
      <c r="E3" s="54"/>
      <c r="F3" s="54"/>
      <c r="G3" s="56"/>
      <c r="H3" s="56"/>
      <c r="I3" s="57"/>
    </row>
    <row r="4" customFormat="false" ht="14.45" hidden="true" customHeight="true" outlineLevel="0" collapsed="false">
      <c r="A4" s="40"/>
      <c r="B4" s="55"/>
      <c r="C4" s="54"/>
      <c r="D4" s="54"/>
      <c r="E4" s="54"/>
      <c r="F4" s="54"/>
      <c r="G4" s="56"/>
      <c r="H4" s="56"/>
      <c r="I4" s="57"/>
    </row>
    <row r="5" customFormat="false" ht="14.45" hidden="true" customHeight="true" outlineLevel="0" collapsed="false">
      <c r="A5" s="40"/>
      <c r="B5" s="55"/>
      <c r="C5" s="54"/>
      <c r="D5" s="54"/>
      <c r="E5" s="54"/>
      <c r="F5" s="54"/>
      <c r="G5" s="56"/>
      <c r="H5" s="56"/>
      <c r="I5" s="57"/>
    </row>
    <row r="6" customFormat="false" ht="14.45" hidden="true" customHeight="true" outlineLevel="0" collapsed="false">
      <c r="A6" s="40"/>
      <c r="B6" s="55"/>
      <c r="C6" s="54"/>
      <c r="D6" s="54"/>
      <c r="E6" s="54"/>
      <c r="F6" s="54"/>
      <c r="G6" s="56"/>
      <c r="H6" s="56"/>
      <c r="I6" s="57"/>
    </row>
    <row r="7" customFormat="false" ht="14.45" hidden="true" customHeight="true" outlineLevel="0" collapsed="false">
      <c r="A7" s="40"/>
      <c r="B7" s="55"/>
      <c r="C7" s="54"/>
      <c r="D7" s="54"/>
      <c r="E7" s="54"/>
      <c r="F7" s="54"/>
      <c r="G7" s="51"/>
      <c r="H7" s="51"/>
      <c r="I7" s="68"/>
    </row>
    <row r="8" customFormat="false" ht="14.45" hidden="true" customHeight="true" outlineLevel="0" collapsed="false">
      <c r="A8" s="45"/>
      <c r="B8" s="54"/>
      <c r="C8" s="54"/>
      <c r="D8" s="54"/>
      <c r="E8" s="54"/>
      <c r="F8" s="54"/>
      <c r="G8" s="54"/>
      <c r="H8" s="54"/>
      <c r="I8" s="54"/>
    </row>
    <row r="9" customFormat="false" ht="14.45" hidden="true" customHeight="true" outlineLevel="0" collapsed="false">
      <c r="A9" s="40"/>
      <c r="B9" s="96"/>
      <c r="C9" s="67"/>
      <c r="D9" s="67"/>
      <c r="E9" s="67"/>
      <c r="F9" s="67"/>
      <c r="G9" s="97"/>
      <c r="H9" s="98"/>
      <c r="I9" s="98"/>
    </row>
    <row r="10" customFormat="false" ht="27" hidden="true" customHeight="true" outlineLevel="0" collapsed="false">
      <c r="A10" s="40"/>
      <c r="B10" s="96"/>
      <c r="C10" s="67"/>
      <c r="D10" s="67"/>
      <c r="E10" s="67"/>
      <c r="F10" s="67"/>
      <c r="G10" s="97"/>
      <c r="H10" s="98"/>
      <c r="I10" s="98"/>
    </row>
    <row r="11" customFormat="false" ht="14.45" hidden="true" customHeight="true" outlineLevel="0" collapsed="false">
      <c r="A11" s="40"/>
      <c r="B11" s="55"/>
      <c r="C11" s="54"/>
      <c r="D11" s="54"/>
      <c r="E11" s="54"/>
      <c r="F11" s="54"/>
      <c r="G11" s="95"/>
      <c r="H11" s="95"/>
      <c r="I11" s="95"/>
    </row>
    <row r="12" customFormat="false" ht="14.45" hidden="true" customHeight="true" outlineLevel="0" collapsed="false">
      <c r="A12" s="40"/>
      <c r="B12" s="55"/>
      <c r="C12" s="54"/>
      <c r="D12" s="54"/>
      <c r="E12" s="54"/>
      <c r="F12" s="54"/>
      <c r="G12" s="51"/>
      <c r="H12" s="58"/>
      <c r="I12" s="58"/>
    </row>
    <row r="13" customFormat="false" ht="14.45" hidden="true" customHeight="true" outlineLevel="0" collapsed="false">
      <c r="A13" s="54"/>
      <c r="B13" s="99"/>
      <c r="C13" s="99"/>
      <c r="D13" s="99"/>
      <c r="E13" s="99"/>
      <c r="F13" s="99"/>
      <c r="G13" s="99"/>
      <c r="H13" s="99"/>
      <c r="I13" s="99"/>
    </row>
    <row r="14" customFormat="false" ht="14.45" hidden="true" customHeight="true" outlineLevel="0" collapsed="false">
      <c r="A14" s="45"/>
      <c r="B14" s="45"/>
      <c r="C14" s="45"/>
      <c r="D14" s="45"/>
      <c r="E14" s="45"/>
      <c r="F14" s="45"/>
      <c r="G14" s="45"/>
      <c r="H14" s="45"/>
      <c r="I14" s="45"/>
    </row>
    <row r="15" customFormat="false" ht="27" hidden="true" customHeight="true" outlineLevel="0" collapsed="false">
      <c r="A15" s="40"/>
      <c r="B15" s="40"/>
      <c r="C15" s="40"/>
      <c r="D15" s="40"/>
      <c r="E15" s="40"/>
      <c r="F15" s="40"/>
      <c r="G15" s="40"/>
      <c r="H15" s="40"/>
      <c r="I15" s="40"/>
    </row>
    <row r="16" customFormat="false" ht="14.45" hidden="true" customHeight="true" outlineLevel="0" collapsed="false">
      <c r="A16" s="40"/>
      <c r="B16" s="44"/>
      <c r="C16" s="100"/>
      <c r="D16" s="98"/>
      <c r="E16" s="97"/>
      <c r="F16" s="98"/>
      <c r="G16" s="97"/>
      <c r="H16" s="98"/>
      <c r="I16" s="98"/>
    </row>
    <row r="17" customFormat="false" ht="14.45" hidden="true" customHeight="true" outlineLevel="0" collapsed="false">
      <c r="A17" s="40"/>
      <c r="B17" s="44"/>
      <c r="C17" s="100"/>
      <c r="D17" s="98"/>
      <c r="E17" s="97"/>
      <c r="F17" s="98"/>
      <c r="G17" s="97"/>
      <c r="H17" s="98"/>
      <c r="I17" s="98"/>
    </row>
    <row r="18" customFormat="false" ht="14.45" hidden="true" customHeight="true" outlineLevel="0" collapsed="false">
      <c r="A18" s="101"/>
      <c r="B18" s="102"/>
      <c r="C18" s="102"/>
      <c r="D18" s="103"/>
      <c r="E18" s="104"/>
      <c r="F18" s="105"/>
      <c r="G18" s="97"/>
      <c r="H18" s="98"/>
      <c r="I18" s="98"/>
    </row>
    <row r="19" customFormat="false" ht="14.45" hidden="true" customHeight="true" outlineLevel="0" collapsed="false">
      <c r="A19" s="40"/>
      <c r="B19" s="44"/>
      <c r="C19" s="100"/>
      <c r="D19" s="98"/>
      <c r="E19" s="97"/>
      <c r="F19" s="98"/>
      <c r="G19" s="97"/>
      <c r="H19" s="98"/>
      <c r="I19" s="98"/>
    </row>
    <row r="20" customFormat="false" ht="14.45" hidden="true" customHeight="true" outlineLevel="0" collapsed="false">
      <c r="A20" s="40"/>
      <c r="B20" s="44"/>
      <c r="C20" s="100"/>
      <c r="D20" s="98"/>
      <c r="E20" s="97"/>
      <c r="F20" s="98"/>
      <c r="G20" s="97"/>
      <c r="H20" s="98"/>
      <c r="I20" s="98"/>
    </row>
    <row r="21" customFormat="false" ht="14.45" hidden="true" customHeight="true" outlineLevel="0" collapsed="false">
      <c r="A21" s="40"/>
      <c r="B21" s="44"/>
      <c r="C21" s="100"/>
      <c r="D21" s="98"/>
      <c r="E21" s="97"/>
      <c r="F21" s="98"/>
      <c r="G21" s="97"/>
      <c r="H21" s="98"/>
      <c r="I21" s="98"/>
    </row>
    <row r="22" customFormat="false" ht="45.6" hidden="true" customHeight="true" outlineLevel="0" collapsed="false">
      <c r="A22" s="40"/>
      <c r="B22" s="44"/>
      <c r="C22" s="100"/>
      <c r="D22" s="98"/>
      <c r="E22" s="97"/>
      <c r="F22" s="98"/>
      <c r="G22" s="97"/>
      <c r="H22" s="98"/>
      <c r="I22" s="98"/>
    </row>
    <row r="23" customFormat="false" ht="14.45" hidden="true" customHeight="true" outlineLevel="0" collapsed="false">
      <c r="A23" s="40"/>
      <c r="B23" s="54"/>
      <c r="C23" s="54"/>
      <c r="D23" s="54"/>
      <c r="E23" s="54"/>
      <c r="F23" s="54"/>
      <c r="G23" s="51"/>
      <c r="H23" s="106"/>
      <c r="I23" s="106"/>
    </row>
    <row r="24" customFormat="false" ht="21.75" hidden="true" customHeight="true" outlineLevel="0" collapsed="false">
      <c r="A24" s="66"/>
      <c r="B24" s="66"/>
      <c r="C24" s="66"/>
      <c r="D24" s="66"/>
      <c r="E24" s="66"/>
      <c r="F24" s="66"/>
      <c r="G24" s="51"/>
      <c r="H24" s="107"/>
      <c r="I24" s="107"/>
    </row>
    <row r="25" customFormat="false" ht="27" hidden="false" customHeight="true" outlineLevel="0" collapsed="false">
      <c r="A25" s="108" t="s">
        <v>73</v>
      </c>
      <c r="B25" s="108"/>
      <c r="C25" s="108"/>
      <c r="D25" s="108"/>
      <c r="E25" s="108"/>
      <c r="F25" s="108"/>
      <c r="G25" s="109" t="n">
        <f aca="false">H24+H12+'Table 3'!O18+'Table 2'!Q59+'Table 2'!Q10</f>
        <v>26736.71138</v>
      </c>
      <c r="H25" s="109"/>
      <c r="I25" s="109"/>
    </row>
    <row r="26" customFormat="false" ht="14.45" hidden="false" customHeight="true" outlineLevel="0" collapsed="false">
      <c r="A26" s="110" t="s">
        <v>74</v>
      </c>
      <c r="B26" s="110"/>
      <c r="C26" s="110"/>
      <c r="D26" s="110"/>
      <c r="E26" s="110"/>
      <c r="F26" s="110"/>
      <c r="G26" s="110"/>
      <c r="H26" s="110"/>
      <c r="I26" s="110"/>
    </row>
    <row r="27" customFormat="false" ht="15.2" hidden="false" customHeight="true" outlineLevel="0" collapsed="false">
      <c r="A27" s="111" t="s">
        <v>75</v>
      </c>
      <c r="B27" s="111"/>
      <c r="C27" s="111"/>
      <c r="D27" s="111"/>
      <c r="E27" s="111"/>
      <c r="F27" s="111"/>
      <c r="G27" s="111"/>
      <c r="H27" s="111"/>
      <c r="I27" s="111"/>
    </row>
    <row r="28" customFormat="false" ht="15.2" hidden="false" customHeight="true" outlineLevel="0" collapsed="false">
      <c r="A28" s="112" t="s">
        <v>48</v>
      </c>
      <c r="B28" s="112" t="s">
        <v>76</v>
      </c>
      <c r="C28" s="113" t="s">
        <v>7</v>
      </c>
      <c r="D28" s="113"/>
      <c r="E28" s="112" t="s">
        <v>77</v>
      </c>
      <c r="F28" s="112"/>
      <c r="G28" s="112" t="s">
        <v>78</v>
      </c>
      <c r="H28" s="112"/>
      <c r="I28" s="112"/>
    </row>
    <row r="29" customFormat="false" ht="14.45" hidden="false" customHeight="true" outlineLevel="0" collapsed="false">
      <c r="A29" s="114" t="s">
        <v>79</v>
      </c>
      <c r="B29" s="115" t="s">
        <v>80</v>
      </c>
      <c r="C29" s="116" t="n">
        <v>2</v>
      </c>
      <c r="D29" s="116"/>
      <c r="E29" s="117" t="n">
        <v>350000</v>
      </c>
      <c r="F29" s="117"/>
      <c r="G29" s="118" t="n">
        <v>700000</v>
      </c>
      <c r="H29" s="118"/>
      <c r="I29" s="118"/>
    </row>
    <row r="30" customFormat="false" ht="14.45" hidden="false" customHeight="true" outlineLevel="0" collapsed="false">
      <c r="A30" s="114" t="s">
        <v>81</v>
      </c>
      <c r="B30" s="115" t="s">
        <v>82</v>
      </c>
      <c r="C30" s="119" t="n">
        <v>5</v>
      </c>
      <c r="D30" s="119"/>
      <c r="E30" s="17"/>
      <c r="F30" s="17"/>
      <c r="G30" s="17"/>
      <c r="H30" s="17"/>
      <c r="I30" s="17"/>
    </row>
    <row r="31" customFormat="false" ht="14.45" hidden="false" customHeight="true" outlineLevel="0" collapsed="false">
      <c r="A31" s="114" t="s">
        <v>83</v>
      </c>
      <c r="B31" s="115" t="s">
        <v>82</v>
      </c>
      <c r="C31" s="119" t="n">
        <v>0</v>
      </c>
      <c r="D31" s="119"/>
      <c r="E31" s="17"/>
      <c r="F31" s="17"/>
      <c r="G31" s="17"/>
      <c r="H31" s="17"/>
      <c r="I31" s="17"/>
    </row>
    <row r="32" customFormat="false" ht="14.45" hidden="false" customHeight="true" outlineLevel="0" collapsed="false">
      <c r="A32" s="114" t="s">
        <v>84</v>
      </c>
      <c r="B32" s="115" t="s">
        <v>85</v>
      </c>
      <c r="C32" s="120" t="n">
        <v>0.1</v>
      </c>
      <c r="D32" s="120"/>
      <c r="E32" s="117" t="n">
        <f aca="false">G29</f>
        <v>700000</v>
      </c>
      <c r="F32" s="117"/>
      <c r="G32" s="117" t="n">
        <f aca="false">C32*E32</f>
        <v>70000</v>
      </c>
      <c r="H32" s="117"/>
      <c r="I32" s="117"/>
    </row>
    <row r="33" customFormat="false" ht="15.2" hidden="false" customHeight="true" outlineLevel="0" collapsed="false">
      <c r="A33" s="121" t="s">
        <v>86</v>
      </c>
      <c r="B33" s="122" t="s">
        <v>87</v>
      </c>
      <c r="C33" s="123" t="n">
        <v>12</v>
      </c>
      <c r="D33" s="123"/>
      <c r="E33" s="124" t="n">
        <f aca="false">G32</f>
        <v>70000</v>
      </c>
      <c r="F33" s="124"/>
      <c r="G33" s="124" t="n">
        <f aca="false">E33/C33</f>
        <v>5833.33333333333</v>
      </c>
      <c r="H33" s="124"/>
      <c r="I33" s="124"/>
    </row>
    <row r="34" customFormat="false" ht="32.25" hidden="false" customHeight="true" outlineLevel="0" collapsed="false">
      <c r="A34" s="125" t="s">
        <v>88</v>
      </c>
      <c r="B34" s="28"/>
      <c r="C34" s="28"/>
      <c r="D34" s="28"/>
      <c r="E34" s="28"/>
      <c r="F34" s="28"/>
      <c r="G34" s="28"/>
      <c r="H34" s="28"/>
      <c r="I34" s="28"/>
    </row>
    <row r="35" customFormat="false" ht="14.45" hidden="false" customHeight="true" outlineLevel="0" collapsed="false">
      <c r="A35" s="112" t="s">
        <v>48</v>
      </c>
      <c r="B35" s="112" t="s">
        <v>76</v>
      </c>
      <c r="C35" s="113" t="s">
        <v>7</v>
      </c>
      <c r="D35" s="113"/>
      <c r="E35" s="112" t="s">
        <v>77</v>
      </c>
      <c r="F35" s="112"/>
      <c r="G35" s="112" t="s">
        <v>78</v>
      </c>
      <c r="H35" s="112"/>
      <c r="I35" s="112"/>
    </row>
    <row r="36" customFormat="false" ht="14.45" hidden="false" customHeight="true" outlineLevel="0" collapsed="false">
      <c r="A36" s="114"/>
      <c r="B36" s="115"/>
      <c r="C36" s="116"/>
      <c r="D36" s="116"/>
      <c r="E36" s="117"/>
      <c r="F36" s="117"/>
      <c r="G36" s="118"/>
      <c r="H36" s="118"/>
      <c r="I36" s="118"/>
    </row>
    <row r="37" customFormat="false" ht="14.45" hidden="false" customHeight="true" outlineLevel="0" collapsed="false">
      <c r="A37" s="114"/>
      <c r="B37" s="115"/>
      <c r="C37" s="119"/>
      <c r="D37" s="119"/>
      <c r="E37" s="17"/>
      <c r="F37" s="17"/>
      <c r="G37" s="17"/>
      <c r="H37" s="17"/>
      <c r="I37" s="17"/>
    </row>
    <row r="38" customFormat="false" ht="14.45" hidden="false" customHeight="true" outlineLevel="0" collapsed="false">
      <c r="A38" s="114"/>
      <c r="B38" s="115"/>
      <c r="C38" s="119"/>
      <c r="D38" s="119"/>
      <c r="E38" s="17"/>
      <c r="F38" s="17"/>
      <c r="G38" s="17"/>
      <c r="H38" s="17"/>
      <c r="I38" s="17"/>
    </row>
    <row r="39" customFormat="false" ht="14.45" hidden="false" customHeight="true" outlineLevel="0" collapsed="false">
      <c r="A39" s="114"/>
      <c r="B39" s="115"/>
      <c r="C39" s="120"/>
      <c r="D39" s="120"/>
      <c r="E39" s="117"/>
      <c r="F39" s="117"/>
      <c r="G39" s="117"/>
      <c r="H39" s="117"/>
      <c r="I39" s="117"/>
    </row>
    <row r="40" customFormat="false" ht="14.45" hidden="false" customHeight="true" outlineLevel="0" collapsed="false">
      <c r="A40" s="126"/>
      <c r="B40" s="122"/>
      <c r="C40" s="123"/>
      <c r="D40" s="123"/>
      <c r="E40" s="124"/>
      <c r="F40" s="124"/>
      <c r="G40" s="124"/>
      <c r="H40" s="124"/>
      <c r="I40" s="124"/>
    </row>
    <row r="41" customFormat="false" ht="14.45" hidden="false" customHeight="true" outlineLevel="0" collapsed="false">
      <c r="A41" s="125"/>
      <c r="B41" s="28"/>
      <c r="C41" s="28"/>
      <c r="D41" s="28"/>
      <c r="E41" s="28"/>
      <c r="F41" s="28"/>
      <c r="G41" s="28"/>
      <c r="H41" s="28"/>
      <c r="I41" s="28"/>
    </row>
    <row r="42" customFormat="false" ht="14.45" hidden="false" customHeight="true" outlineLevel="0" collapsed="false">
      <c r="A42" s="112" t="s">
        <v>48</v>
      </c>
      <c r="B42" s="112" t="s">
        <v>76</v>
      </c>
      <c r="C42" s="113" t="s">
        <v>7</v>
      </c>
      <c r="D42" s="113"/>
      <c r="E42" s="112" t="s">
        <v>77</v>
      </c>
      <c r="F42" s="112"/>
      <c r="G42" s="112" t="s">
        <v>78</v>
      </c>
      <c r="H42" s="112"/>
      <c r="I42" s="112"/>
    </row>
    <row r="43" customFormat="false" ht="14.45" hidden="false" customHeight="true" outlineLevel="0" collapsed="false">
      <c r="A43" s="114" t="s">
        <v>89</v>
      </c>
      <c r="B43" s="115" t="s">
        <v>80</v>
      </c>
      <c r="C43" s="119" t="n">
        <v>0</v>
      </c>
      <c r="D43" s="119"/>
      <c r="E43" s="117"/>
      <c r="F43" s="117"/>
      <c r="G43" s="117" t="n">
        <f aca="false">E43*C43</f>
        <v>0</v>
      </c>
      <c r="H43" s="117"/>
      <c r="I43" s="117"/>
    </row>
    <row r="44" customFormat="false" ht="19.9" hidden="false" customHeight="true" outlineLevel="0" collapsed="false">
      <c r="A44" s="114" t="s">
        <v>81</v>
      </c>
      <c r="B44" s="115" t="s">
        <v>82</v>
      </c>
      <c r="C44" s="119" t="n">
        <v>5</v>
      </c>
      <c r="D44" s="119"/>
      <c r="E44" s="17"/>
      <c r="F44" s="17"/>
      <c r="G44" s="17"/>
      <c r="H44" s="17"/>
      <c r="I44" s="17"/>
    </row>
    <row r="45" customFormat="false" ht="14.45" hidden="true" customHeight="true" outlineLevel="0" collapsed="false">
      <c r="A45" s="114"/>
      <c r="B45" s="115"/>
      <c r="C45" s="119"/>
      <c r="D45" s="119"/>
      <c r="E45" s="17"/>
      <c r="F45" s="17"/>
      <c r="G45" s="17"/>
      <c r="H45" s="17"/>
      <c r="I45" s="17"/>
    </row>
    <row r="46" customFormat="false" ht="14.45" hidden="true" customHeight="true" outlineLevel="0" collapsed="false">
      <c r="A46" s="114" t="s">
        <v>84</v>
      </c>
      <c r="B46" s="115" t="s">
        <v>85</v>
      </c>
      <c r="C46" s="120" t="n">
        <v>0.1</v>
      </c>
      <c r="D46" s="120"/>
      <c r="E46" s="117" t="n">
        <f aca="false">G43</f>
        <v>0</v>
      </c>
      <c r="F46" s="117"/>
      <c r="G46" s="117" t="n">
        <f aca="false">E46*C46</f>
        <v>0</v>
      </c>
      <c r="H46" s="117"/>
      <c r="I46" s="117"/>
    </row>
    <row r="47" customFormat="false" ht="14.45" hidden="false" customHeight="true" outlineLevel="0" collapsed="false">
      <c r="A47" s="126"/>
      <c r="B47" s="122"/>
      <c r="C47" s="123"/>
      <c r="D47" s="123"/>
      <c r="E47" s="124"/>
      <c r="F47" s="124"/>
      <c r="G47" s="124"/>
      <c r="H47" s="124"/>
      <c r="I47" s="124"/>
    </row>
    <row r="48" customFormat="false" ht="14.45" hidden="false" customHeight="true" outlineLevel="0" collapsed="false">
      <c r="A48" s="108" t="s">
        <v>90</v>
      </c>
      <c r="B48" s="22"/>
      <c r="C48" s="22"/>
      <c r="D48" s="22"/>
      <c r="E48" s="22"/>
      <c r="F48" s="22"/>
      <c r="G48" s="127" t="n">
        <f aca="false">G33+G40+G47</f>
        <v>5833.33333333333</v>
      </c>
      <c r="H48" s="127"/>
      <c r="I48" s="127"/>
    </row>
  </sheetData>
  <mergeCells count="119">
    <mergeCell ref="C1:D1"/>
    <mergeCell ref="E1:F1"/>
    <mergeCell ref="G1:I1"/>
    <mergeCell ref="C2:D2"/>
    <mergeCell ref="E2:F2"/>
    <mergeCell ref="G2:H2"/>
    <mergeCell ref="C3:D3"/>
    <mergeCell ref="E3:F3"/>
    <mergeCell ref="G3:H3"/>
    <mergeCell ref="C4:D4"/>
    <mergeCell ref="E4:F4"/>
    <mergeCell ref="G4:H4"/>
    <mergeCell ref="C5:D5"/>
    <mergeCell ref="E5:F5"/>
    <mergeCell ref="G5:H5"/>
    <mergeCell ref="C6:D6"/>
    <mergeCell ref="E6:F6"/>
    <mergeCell ref="G6:H6"/>
    <mergeCell ref="C7:D7"/>
    <mergeCell ref="E7:F7"/>
    <mergeCell ref="G7:H7"/>
    <mergeCell ref="C8:D8"/>
    <mergeCell ref="E8:F8"/>
    <mergeCell ref="G8:I8"/>
    <mergeCell ref="C9:D9"/>
    <mergeCell ref="E9:F9"/>
    <mergeCell ref="H9:I9"/>
    <mergeCell ref="C10:D10"/>
    <mergeCell ref="E10:F10"/>
    <mergeCell ref="H10:I10"/>
    <mergeCell ref="C11:D11"/>
    <mergeCell ref="E11:F11"/>
    <mergeCell ref="G11:I11"/>
    <mergeCell ref="C12:D12"/>
    <mergeCell ref="E12:F12"/>
    <mergeCell ref="H12:I12"/>
    <mergeCell ref="B13:I13"/>
    <mergeCell ref="A14:I14"/>
    <mergeCell ref="C15:D15"/>
    <mergeCell ref="E15:F15"/>
    <mergeCell ref="G15:I15"/>
    <mergeCell ref="H16:I16"/>
    <mergeCell ref="H17:I17"/>
    <mergeCell ref="H19:I19"/>
    <mergeCell ref="H20:I20"/>
    <mergeCell ref="H21:I21"/>
    <mergeCell ref="H22:I22"/>
    <mergeCell ref="C23:D23"/>
    <mergeCell ref="E23:F23"/>
    <mergeCell ref="H23:I23"/>
    <mergeCell ref="A24:F24"/>
    <mergeCell ref="H24:I24"/>
    <mergeCell ref="A25:F25"/>
    <mergeCell ref="G25:I25"/>
    <mergeCell ref="A26:I26"/>
    <mergeCell ref="A27:I27"/>
    <mergeCell ref="C28:D28"/>
    <mergeCell ref="E28:F28"/>
    <mergeCell ref="G28:I28"/>
    <mergeCell ref="C29:D29"/>
    <mergeCell ref="E29:F29"/>
    <mergeCell ref="G29:I29"/>
    <mergeCell ref="C30:D30"/>
    <mergeCell ref="E30:F30"/>
    <mergeCell ref="G30:I30"/>
    <mergeCell ref="C31:D31"/>
    <mergeCell ref="E31:F31"/>
    <mergeCell ref="G31:I31"/>
    <mergeCell ref="C32:D32"/>
    <mergeCell ref="E32:F32"/>
    <mergeCell ref="G32:I32"/>
    <mergeCell ref="C33:D33"/>
    <mergeCell ref="E33:F33"/>
    <mergeCell ref="G33:I33"/>
    <mergeCell ref="C34:D34"/>
    <mergeCell ref="E34:F34"/>
    <mergeCell ref="G34:I34"/>
    <mergeCell ref="C35:D35"/>
    <mergeCell ref="E35:F35"/>
    <mergeCell ref="G35:I35"/>
    <mergeCell ref="C36:D36"/>
    <mergeCell ref="E36:F36"/>
    <mergeCell ref="G36:I36"/>
    <mergeCell ref="C37:D37"/>
    <mergeCell ref="E37:F37"/>
    <mergeCell ref="G37:I37"/>
    <mergeCell ref="C38:D38"/>
    <mergeCell ref="E38:F38"/>
    <mergeCell ref="G38:I38"/>
    <mergeCell ref="C39:D39"/>
    <mergeCell ref="E39:F39"/>
    <mergeCell ref="G39:I39"/>
    <mergeCell ref="C40:D40"/>
    <mergeCell ref="E40:F40"/>
    <mergeCell ref="G40:I40"/>
    <mergeCell ref="C41:D41"/>
    <mergeCell ref="E41:F41"/>
    <mergeCell ref="G41:I41"/>
    <mergeCell ref="C42:D42"/>
    <mergeCell ref="E42:F42"/>
    <mergeCell ref="G42:I42"/>
    <mergeCell ref="C43:D43"/>
    <mergeCell ref="E43:F43"/>
    <mergeCell ref="G43:I43"/>
    <mergeCell ref="C44:D44"/>
    <mergeCell ref="E44:F44"/>
    <mergeCell ref="G44:I44"/>
    <mergeCell ref="C45:D45"/>
    <mergeCell ref="E45:F45"/>
    <mergeCell ref="G45:I45"/>
    <mergeCell ref="C46:D46"/>
    <mergeCell ref="E46:F46"/>
    <mergeCell ref="G46:I46"/>
    <mergeCell ref="C47:D47"/>
    <mergeCell ref="E47:F47"/>
    <mergeCell ref="G47:I47"/>
    <mergeCell ref="C48:D48"/>
    <mergeCell ref="E48:F48"/>
    <mergeCell ref="G48:I48"/>
  </mergeCells>
  <printOptions headings="false" gridLines="false" gridLinesSet="true" horizontalCentered="false" verticalCentered="false"/>
  <pageMargins left="0.252083333333333" right="0.252083333333333" top="0.752083333333333" bottom="0.752083333333333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59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R37" activeCellId="0" sqref="R37"/>
    </sheetView>
  </sheetViews>
  <sheetFormatPr defaultColWidth="8.5625" defaultRowHeight="12.75" zeroHeight="false" outlineLevelRow="0" outlineLevelCol="0"/>
  <cols>
    <col collapsed="false" customWidth="true" hidden="false" outlineLevel="0" max="1" min="1" style="0" width="42.85"/>
    <col collapsed="false" customWidth="true" hidden="false" outlineLevel="0" max="2" min="2" style="0" width="13.83"/>
    <col collapsed="false" customWidth="true" hidden="false" outlineLevel="0" max="3" min="3" style="0" width="18.83"/>
    <col collapsed="false" customWidth="true" hidden="false" outlineLevel="0" max="4" min="4" style="0" width="19.34"/>
    <col collapsed="false" customWidth="true" hidden="false" outlineLevel="0" max="5" min="5" style="0" width="12.83"/>
    <col collapsed="false" customWidth="true" hidden="false" outlineLevel="0" max="6" min="6" style="0" width="25.57"/>
    <col collapsed="false" customWidth="true" hidden="false" outlineLevel="0" max="7" min="7" style="0" width="2.06"/>
  </cols>
  <sheetData>
    <row r="1" customFormat="false" ht="14.45" hidden="false" customHeight="true" outlineLevel="0" collapsed="false">
      <c r="A1" s="121" t="s">
        <v>91</v>
      </c>
      <c r="B1" s="121"/>
      <c r="C1" s="121"/>
      <c r="D1" s="121"/>
      <c r="E1" s="121"/>
      <c r="F1" s="121"/>
      <c r="G1" s="121"/>
    </row>
    <row r="2" customFormat="false" ht="14.45" hidden="false" customHeight="true" outlineLevel="0" collapsed="false">
      <c r="A2" s="112" t="s">
        <v>92</v>
      </c>
      <c r="B2" s="112" t="s">
        <v>76</v>
      </c>
      <c r="C2" s="113" t="s">
        <v>7</v>
      </c>
      <c r="D2" s="128" t="s">
        <v>77</v>
      </c>
      <c r="E2" s="128"/>
      <c r="F2" s="128" t="s">
        <v>78</v>
      </c>
      <c r="G2" s="128"/>
    </row>
    <row r="3" customFormat="false" ht="14.45" hidden="false" customHeight="true" outlineLevel="0" collapsed="false">
      <c r="A3" s="114" t="s">
        <v>93</v>
      </c>
      <c r="B3" s="115" t="s">
        <v>80</v>
      </c>
      <c r="C3" s="119" t="n">
        <v>2</v>
      </c>
      <c r="D3" s="117" t="n">
        <f aca="false">'Table 4'!E29</f>
        <v>350000</v>
      </c>
      <c r="E3" s="117"/>
      <c r="F3" s="117" t="n">
        <f aca="false">D3*C3</f>
        <v>700000</v>
      </c>
      <c r="G3" s="117"/>
    </row>
    <row r="4" customFormat="false" ht="14.45" hidden="false" customHeight="true" outlineLevel="0" collapsed="false">
      <c r="A4" s="114" t="s">
        <v>94</v>
      </c>
      <c r="B4" s="115" t="s">
        <v>85</v>
      </c>
      <c r="C4" s="129" t="n">
        <v>5.25</v>
      </c>
      <c r="D4" s="130"/>
      <c r="E4" s="130"/>
      <c r="F4" s="130"/>
      <c r="G4" s="130"/>
    </row>
    <row r="5" customFormat="false" ht="14.45" hidden="false" customHeight="true" outlineLevel="0" collapsed="false">
      <c r="A5" s="114" t="s">
        <v>95</v>
      </c>
      <c r="B5" s="115" t="s">
        <v>5</v>
      </c>
      <c r="C5" s="117" t="n">
        <v>600000</v>
      </c>
      <c r="D5" s="130"/>
      <c r="E5" s="130"/>
      <c r="F5" s="130"/>
      <c r="G5" s="130"/>
    </row>
    <row r="6" customFormat="false" ht="14.45" hidden="false" customHeight="true" outlineLevel="0" collapsed="false">
      <c r="A6" s="114" t="s">
        <v>96</v>
      </c>
      <c r="B6" s="115" t="s">
        <v>5</v>
      </c>
      <c r="C6" s="131" t="n">
        <v>0</v>
      </c>
      <c r="D6" s="130"/>
      <c r="E6" s="130"/>
      <c r="F6" s="130"/>
      <c r="G6" s="130"/>
    </row>
    <row r="7" customFormat="false" ht="15.2" hidden="false" customHeight="true" outlineLevel="0" collapsed="false">
      <c r="A7" s="132" t="s">
        <v>97</v>
      </c>
      <c r="B7" s="133" t="s">
        <v>5</v>
      </c>
      <c r="C7" s="134" t="n">
        <v>12</v>
      </c>
      <c r="D7" s="127" t="n">
        <f aca="false">C5*C4/100</f>
        <v>31500</v>
      </c>
      <c r="E7" s="127"/>
      <c r="F7" s="127" t="n">
        <f aca="false">D7/C7</f>
        <v>2625</v>
      </c>
      <c r="G7" s="127"/>
    </row>
    <row r="8" customFormat="false" ht="15.2" hidden="false" customHeight="true" outlineLevel="0" collapsed="false">
      <c r="A8" s="135"/>
      <c r="B8" s="135"/>
      <c r="C8" s="135"/>
      <c r="D8" s="135"/>
      <c r="E8" s="135"/>
      <c r="F8" s="135"/>
      <c r="G8" s="135"/>
    </row>
    <row r="9" customFormat="false" ht="14.45" hidden="true" customHeight="true" outlineLevel="0" collapsed="false">
      <c r="A9" s="136" t="s">
        <v>98</v>
      </c>
      <c r="B9" s="136"/>
      <c r="C9" s="136"/>
      <c r="D9" s="136"/>
      <c r="E9" s="136"/>
      <c r="F9" s="136"/>
      <c r="G9" s="136"/>
    </row>
    <row r="10" customFormat="false" ht="14.45" hidden="true" customHeight="true" outlineLevel="0" collapsed="false">
      <c r="A10" s="137" t="s">
        <v>99</v>
      </c>
      <c r="B10" s="138" t="s">
        <v>80</v>
      </c>
      <c r="C10" s="139" t="n">
        <v>0</v>
      </c>
      <c r="D10" s="140" t="n">
        <f aca="false">'Table 4'!E36</f>
        <v>0</v>
      </c>
      <c r="E10" s="140"/>
      <c r="F10" s="140" t="n">
        <f aca="false">D10*C10</f>
        <v>0</v>
      </c>
      <c r="G10" s="140"/>
    </row>
    <row r="11" customFormat="false" ht="14.45" hidden="true" customHeight="true" outlineLevel="0" collapsed="false">
      <c r="A11" s="137" t="s">
        <v>94</v>
      </c>
      <c r="B11" s="138" t="s">
        <v>85</v>
      </c>
      <c r="C11" s="141" t="n">
        <v>5.25</v>
      </c>
      <c r="D11" s="142"/>
      <c r="E11" s="142"/>
      <c r="F11" s="142"/>
      <c r="G11" s="142"/>
    </row>
    <row r="12" customFormat="false" ht="14.45" hidden="true" customHeight="true" outlineLevel="0" collapsed="false">
      <c r="A12" s="137" t="s">
        <v>100</v>
      </c>
      <c r="B12" s="138" t="s">
        <v>5</v>
      </c>
      <c r="C12" s="140" t="n">
        <v>0</v>
      </c>
      <c r="D12" s="142"/>
      <c r="E12" s="142"/>
      <c r="F12" s="142"/>
      <c r="G12" s="142"/>
    </row>
    <row r="13" customFormat="false" ht="14.45" hidden="true" customHeight="true" outlineLevel="0" collapsed="false">
      <c r="A13" s="137" t="s">
        <v>101</v>
      </c>
      <c r="B13" s="138" t="s">
        <v>5</v>
      </c>
      <c r="C13" s="143"/>
      <c r="D13" s="142"/>
      <c r="E13" s="142"/>
      <c r="F13" s="142"/>
      <c r="G13" s="142"/>
    </row>
    <row r="14" customFormat="false" ht="15.2" hidden="true" customHeight="true" outlineLevel="0" collapsed="false">
      <c r="A14" s="136" t="s">
        <v>97</v>
      </c>
      <c r="B14" s="144" t="s">
        <v>102</v>
      </c>
      <c r="C14" s="145" t="n">
        <v>12</v>
      </c>
      <c r="D14" s="146" t="n">
        <f aca="false">C12*C11/100</f>
        <v>0</v>
      </c>
      <c r="E14" s="146"/>
      <c r="F14" s="146" t="n">
        <v>0</v>
      </c>
      <c r="G14" s="146"/>
    </row>
    <row r="15" customFormat="false" ht="15.2" hidden="true" customHeight="true" outlineLevel="0" collapsed="false">
      <c r="A15" s="147"/>
      <c r="B15" s="147"/>
      <c r="C15" s="147"/>
      <c r="D15" s="147"/>
      <c r="E15" s="147"/>
      <c r="F15" s="147"/>
      <c r="G15" s="147"/>
    </row>
    <row r="16" customFormat="false" ht="15.2" hidden="true" customHeight="true" outlineLevel="0" collapsed="false">
      <c r="A16" s="136" t="s">
        <v>103</v>
      </c>
      <c r="B16" s="136"/>
      <c r="C16" s="136"/>
      <c r="D16" s="136"/>
      <c r="E16" s="136"/>
      <c r="F16" s="136"/>
      <c r="G16" s="136"/>
    </row>
    <row r="17" customFormat="false" ht="15.2" hidden="true" customHeight="true" outlineLevel="0" collapsed="false">
      <c r="A17" s="137" t="s">
        <v>104</v>
      </c>
      <c r="B17" s="138" t="s">
        <v>80</v>
      </c>
      <c r="C17" s="139" t="n">
        <v>0</v>
      </c>
      <c r="D17" s="140"/>
      <c r="E17" s="140"/>
      <c r="F17" s="140" t="n">
        <f aca="false">D17*C17</f>
        <v>0</v>
      </c>
      <c r="G17" s="140"/>
    </row>
    <row r="18" customFormat="false" ht="15.2" hidden="true" customHeight="true" outlineLevel="0" collapsed="false">
      <c r="A18" s="137" t="s">
        <v>94</v>
      </c>
      <c r="B18" s="138" t="s">
        <v>85</v>
      </c>
      <c r="C18" s="141" t="n">
        <v>5.25</v>
      </c>
      <c r="D18" s="142"/>
      <c r="E18" s="142"/>
      <c r="F18" s="142"/>
      <c r="G18" s="142"/>
    </row>
    <row r="19" customFormat="false" ht="15.2" hidden="true" customHeight="true" outlineLevel="0" collapsed="false">
      <c r="A19" s="137" t="s">
        <v>100</v>
      </c>
      <c r="B19" s="138" t="s">
        <v>5</v>
      </c>
      <c r="C19" s="140"/>
      <c r="D19" s="142"/>
      <c r="E19" s="142"/>
      <c r="F19" s="142"/>
      <c r="G19" s="142"/>
    </row>
    <row r="20" customFormat="false" ht="15.2" hidden="true" customHeight="true" outlineLevel="0" collapsed="false">
      <c r="A20" s="137" t="s">
        <v>101</v>
      </c>
      <c r="B20" s="138" t="s">
        <v>5</v>
      </c>
      <c r="C20" s="143"/>
      <c r="D20" s="142"/>
      <c r="E20" s="142"/>
      <c r="F20" s="142"/>
      <c r="G20" s="142"/>
    </row>
    <row r="21" customFormat="false" ht="15.2" hidden="true" customHeight="true" outlineLevel="0" collapsed="false">
      <c r="A21" s="136" t="s">
        <v>97</v>
      </c>
      <c r="B21" s="144" t="s">
        <v>102</v>
      </c>
      <c r="C21" s="145" t="n">
        <v>12</v>
      </c>
      <c r="D21" s="146" t="n">
        <f aca="false">C19*C18/100</f>
        <v>0</v>
      </c>
      <c r="E21" s="146"/>
      <c r="F21" s="146" t="n">
        <f aca="false">D21/C21</f>
        <v>0</v>
      </c>
      <c r="G21" s="146"/>
    </row>
    <row r="22" customFormat="false" ht="22.5" hidden="true" customHeight="true" outlineLevel="0" collapsed="false">
      <c r="A22" s="20" t="s">
        <v>105</v>
      </c>
      <c r="B22" s="35"/>
      <c r="C22" s="35"/>
      <c r="D22" s="35"/>
      <c r="E22" s="35"/>
      <c r="F22" s="148" t="n">
        <f aca="false">F14+F7+F21</f>
        <v>2625</v>
      </c>
      <c r="G22" s="148"/>
    </row>
    <row r="23" customFormat="false" ht="14.45" hidden="true" customHeight="true" outlineLevel="0" collapsed="false">
      <c r="A23" s="7" t="s">
        <v>106</v>
      </c>
      <c r="B23" s="7"/>
      <c r="C23" s="7"/>
      <c r="D23" s="7"/>
      <c r="E23" s="7"/>
      <c r="F23" s="7"/>
      <c r="G23" s="7"/>
    </row>
    <row r="24" customFormat="false" ht="14.45" hidden="true" customHeight="true" outlineLevel="0" collapsed="false">
      <c r="A24" s="7" t="s">
        <v>48</v>
      </c>
      <c r="B24" s="7" t="s">
        <v>76</v>
      </c>
      <c r="C24" s="7" t="s">
        <v>7</v>
      </c>
      <c r="D24" s="13" t="s">
        <v>107</v>
      </c>
      <c r="E24" s="74" t="s">
        <v>108</v>
      </c>
      <c r="F24" s="7" t="s">
        <v>8</v>
      </c>
      <c r="G24" s="7"/>
    </row>
    <row r="25" customFormat="false" ht="14.45" hidden="true" customHeight="true" outlineLevel="0" collapsed="false">
      <c r="A25" s="7" t="s">
        <v>109</v>
      </c>
      <c r="B25" s="4" t="s">
        <v>80</v>
      </c>
      <c r="C25" s="32" t="n">
        <v>2</v>
      </c>
      <c r="D25" s="13" t="s">
        <v>5</v>
      </c>
      <c r="E25" s="149" t="n">
        <f aca="false">D3*1.5%</f>
        <v>5250</v>
      </c>
      <c r="F25" s="6" t="s">
        <v>5</v>
      </c>
      <c r="G25" s="149" t="n">
        <f aca="false">E25*C25</f>
        <v>10500</v>
      </c>
    </row>
    <row r="26" customFormat="false" ht="14.45" hidden="true" customHeight="true" outlineLevel="0" collapsed="false">
      <c r="A26" s="7" t="s">
        <v>110</v>
      </c>
      <c r="B26" s="4" t="s">
        <v>80</v>
      </c>
      <c r="C26" s="32" t="n">
        <v>0</v>
      </c>
      <c r="D26" s="13" t="s">
        <v>5</v>
      </c>
      <c r="E26" s="19" t="n">
        <v>0</v>
      </c>
      <c r="F26" s="6" t="s">
        <v>5</v>
      </c>
      <c r="G26" s="19" t="n">
        <f aca="false">E26*C26</f>
        <v>0</v>
      </c>
    </row>
    <row r="27" customFormat="false" ht="14.45" hidden="true" customHeight="true" outlineLevel="0" collapsed="false">
      <c r="A27" s="7" t="s">
        <v>111</v>
      </c>
      <c r="B27" s="4" t="s">
        <v>80</v>
      </c>
      <c r="C27" s="32" t="n">
        <v>2</v>
      </c>
      <c r="D27" s="13" t="s">
        <v>5</v>
      </c>
      <c r="E27" s="149" t="n">
        <v>4580</v>
      </c>
      <c r="F27" s="6" t="s">
        <v>5</v>
      </c>
      <c r="G27" s="149" t="n">
        <f aca="false">E27*C27</f>
        <v>9160</v>
      </c>
    </row>
    <row r="28" customFormat="false" ht="14.45" hidden="false" customHeight="true" outlineLevel="0" collapsed="false">
      <c r="A28" s="20" t="s">
        <v>112</v>
      </c>
      <c r="B28" s="108" t="s">
        <v>87</v>
      </c>
      <c r="C28" s="150" t="n">
        <v>12</v>
      </c>
      <c r="D28" s="151" t="s">
        <v>5</v>
      </c>
      <c r="E28" s="37" t="n">
        <f aca="false">G25+G27</f>
        <v>19660</v>
      </c>
      <c r="F28" s="152" t="n">
        <f aca="false">E28/C28</f>
        <v>1638.33333333333</v>
      </c>
      <c r="G28" s="152" t="n">
        <f aca="false">G25+G26+G27</f>
        <v>19660</v>
      </c>
    </row>
    <row r="29" customFormat="false" ht="14.45" hidden="false" customHeight="true" outlineLevel="0" collapsed="false">
      <c r="A29" s="7" t="s">
        <v>113</v>
      </c>
      <c r="B29" s="7"/>
      <c r="C29" s="7"/>
      <c r="D29" s="7"/>
      <c r="E29" s="7"/>
      <c r="F29" s="7"/>
      <c r="G29" s="7"/>
    </row>
    <row r="30" customFormat="false" ht="14.45" hidden="false" customHeight="true" outlineLevel="0" collapsed="false">
      <c r="A30" s="7" t="s">
        <v>114</v>
      </c>
      <c r="B30" s="153" t="n">
        <v>4090</v>
      </c>
      <c r="C30" s="2"/>
      <c r="D30" s="2"/>
      <c r="E30" s="2"/>
      <c r="F30" s="2"/>
      <c r="G30" s="2"/>
    </row>
    <row r="31" customFormat="false" ht="9.95" hidden="false" customHeight="true" outlineLevel="0" collapsed="false">
      <c r="A31" s="7"/>
      <c r="B31" s="154"/>
      <c r="C31" s="2"/>
      <c r="D31" s="2"/>
      <c r="E31" s="2"/>
      <c r="F31" s="2"/>
      <c r="G31" s="2"/>
    </row>
    <row r="32" customFormat="false" ht="27" hidden="true" customHeight="true" outlineLevel="0" collapsed="false">
      <c r="A32" s="7"/>
      <c r="B32" s="150"/>
      <c r="C32" s="2"/>
      <c r="D32" s="2"/>
      <c r="E32" s="2"/>
      <c r="F32" s="2"/>
      <c r="G32" s="2"/>
    </row>
    <row r="33" customFormat="false" ht="14.45" hidden="false" customHeight="true" outlineLevel="0" collapsed="false">
      <c r="A33" s="4" t="s">
        <v>92</v>
      </c>
      <c r="B33" s="4" t="s">
        <v>76</v>
      </c>
      <c r="C33" s="155" t="s">
        <v>7</v>
      </c>
      <c r="D33" s="4" t="s">
        <v>77</v>
      </c>
      <c r="E33" s="4"/>
      <c r="F33" s="4" t="s">
        <v>8</v>
      </c>
      <c r="G33" s="4"/>
    </row>
    <row r="34" customFormat="false" ht="14.45" hidden="false" customHeight="true" outlineLevel="0" collapsed="false">
      <c r="A34" s="7"/>
      <c r="B34" s="4"/>
      <c r="C34" s="156"/>
      <c r="D34" s="157"/>
      <c r="E34" s="157"/>
      <c r="F34" s="158"/>
      <c r="G34" s="158"/>
    </row>
    <row r="35" customFormat="false" ht="14.45" hidden="false" customHeight="true" outlineLevel="0" collapsed="false">
      <c r="A35" s="7" t="s">
        <v>115</v>
      </c>
      <c r="B35" s="4" t="s">
        <v>116</v>
      </c>
      <c r="C35" s="159" t="n">
        <v>3.36</v>
      </c>
      <c r="D35" s="160" t="n">
        <f aca="false">D34/C35</f>
        <v>0</v>
      </c>
      <c r="E35" s="160"/>
      <c r="F35" s="161"/>
      <c r="G35" s="161"/>
    </row>
    <row r="36" customFormat="false" ht="14.45" hidden="false" customHeight="true" outlineLevel="0" collapsed="false">
      <c r="A36" s="7" t="s">
        <v>117</v>
      </c>
      <c r="B36" s="4" t="s">
        <v>118</v>
      </c>
      <c r="C36" s="162" t="n">
        <f aca="false">B30</f>
        <v>4090</v>
      </c>
      <c r="D36" s="163" t="n">
        <v>6.44</v>
      </c>
      <c r="E36" s="163"/>
      <c r="F36" s="158" t="n">
        <f aca="false">D36*C36</f>
        <v>26339.6</v>
      </c>
      <c r="G36" s="158"/>
    </row>
    <row r="37" customFormat="false" ht="14.45" hidden="false" customHeight="true" outlineLevel="0" collapsed="false">
      <c r="A37" s="7" t="s">
        <v>119</v>
      </c>
      <c r="B37" s="4" t="s">
        <v>120</v>
      </c>
      <c r="C37" s="159" t="n">
        <v>6</v>
      </c>
      <c r="D37" s="164" t="n">
        <v>13.94</v>
      </c>
      <c r="E37" s="164"/>
      <c r="F37" s="161"/>
      <c r="G37" s="161"/>
    </row>
    <row r="38" customFormat="false" ht="14.45" hidden="false" customHeight="true" outlineLevel="0" collapsed="false">
      <c r="A38" s="7" t="s">
        <v>121</v>
      </c>
      <c r="B38" s="4" t="s">
        <v>118</v>
      </c>
      <c r="C38" s="162" t="n">
        <f aca="false">B30</f>
        <v>4090</v>
      </c>
      <c r="D38" s="8" t="n">
        <f aca="false">D37*C37</f>
        <v>83.64</v>
      </c>
      <c r="E38" s="8"/>
      <c r="F38" s="158" t="n">
        <f aca="false">D38*9.3</f>
        <v>777.852</v>
      </c>
      <c r="G38" s="158"/>
    </row>
    <row r="39" customFormat="false" ht="14.45" hidden="false" customHeight="true" outlineLevel="0" collapsed="false">
      <c r="A39" s="7" t="s">
        <v>122</v>
      </c>
      <c r="B39" s="4" t="s">
        <v>120</v>
      </c>
      <c r="C39" s="159" t="n">
        <v>0.85</v>
      </c>
      <c r="D39" s="164" t="n">
        <f aca="false">23.8*C39</f>
        <v>20.23</v>
      </c>
      <c r="E39" s="164"/>
      <c r="F39" s="161"/>
      <c r="G39" s="161"/>
    </row>
    <row r="40" customFormat="false" ht="14.45" hidden="false" customHeight="true" outlineLevel="0" collapsed="false">
      <c r="A40" s="7" t="s">
        <v>123</v>
      </c>
      <c r="B40" s="4" t="s">
        <v>118</v>
      </c>
      <c r="C40" s="162" t="n">
        <f aca="false">B30</f>
        <v>4090</v>
      </c>
      <c r="D40" s="165" t="n">
        <f aca="false">D39*C39</f>
        <v>17.1955</v>
      </c>
      <c r="E40" s="165"/>
      <c r="F40" s="158" t="n">
        <f aca="false">D40*9.3</f>
        <v>159.91815</v>
      </c>
      <c r="G40" s="158"/>
    </row>
    <row r="41" customFormat="false" ht="14.45" hidden="false" customHeight="true" outlineLevel="0" collapsed="false">
      <c r="A41" s="7" t="s">
        <v>124</v>
      </c>
      <c r="B41" s="4" t="s">
        <v>120</v>
      </c>
      <c r="C41" s="159" t="n">
        <v>4</v>
      </c>
      <c r="D41" s="164" t="n">
        <v>0</v>
      </c>
      <c r="E41" s="164"/>
      <c r="F41" s="161"/>
      <c r="G41" s="161"/>
    </row>
    <row r="42" customFormat="false" ht="14.45" hidden="false" customHeight="true" outlineLevel="0" collapsed="false">
      <c r="A42" s="7" t="s">
        <v>125</v>
      </c>
      <c r="B42" s="4" t="s">
        <v>118</v>
      </c>
      <c r="C42" s="162" t="n">
        <f aca="false">B30</f>
        <v>4090</v>
      </c>
      <c r="D42" s="165" t="n">
        <v>0.043</v>
      </c>
      <c r="E42" s="165"/>
      <c r="F42" s="158" t="n">
        <v>140.71</v>
      </c>
      <c r="G42" s="158"/>
    </row>
    <row r="43" customFormat="false" ht="14.45" hidden="false" customHeight="true" outlineLevel="0" collapsed="false">
      <c r="A43" s="7" t="s">
        <v>126</v>
      </c>
      <c r="B43" s="4" t="s">
        <v>127</v>
      </c>
      <c r="C43" s="159" t="n">
        <v>16</v>
      </c>
      <c r="D43" s="164" t="n">
        <v>9.25</v>
      </c>
      <c r="E43" s="164"/>
      <c r="F43" s="161"/>
      <c r="G43" s="161"/>
    </row>
    <row r="44" customFormat="false" ht="14.45" hidden="false" customHeight="true" outlineLevel="0" collapsed="false">
      <c r="A44" s="7" t="s">
        <v>128</v>
      </c>
      <c r="B44" s="4" t="s">
        <v>118</v>
      </c>
      <c r="C44" s="162" t="n">
        <f aca="false">B30</f>
        <v>4090</v>
      </c>
      <c r="D44" s="165" t="n">
        <v>0.148</v>
      </c>
      <c r="E44" s="165"/>
      <c r="F44" s="158" t="n">
        <v>488.4</v>
      </c>
      <c r="G44" s="158"/>
    </row>
    <row r="45" customFormat="false" ht="14.45" hidden="false" customHeight="true" outlineLevel="0" collapsed="false">
      <c r="A45" s="7" t="s">
        <v>129</v>
      </c>
      <c r="B45" s="4" t="s">
        <v>130</v>
      </c>
      <c r="C45" s="17"/>
      <c r="D45" s="166" t="n">
        <f aca="false">C44/(F36+F38+F40+F42+F44)</f>
        <v>0.146560941330324</v>
      </c>
      <c r="E45" s="166"/>
      <c r="F45" s="161"/>
      <c r="G45" s="161"/>
    </row>
    <row r="46" customFormat="false" ht="14.45" hidden="false" customHeight="true" outlineLevel="0" collapsed="false">
      <c r="A46" s="167" t="s">
        <v>131</v>
      </c>
      <c r="B46" s="168"/>
      <c r="C46" s="168"/>
      <c r="D46" s="168"/>
      <c r="E46" s="168"/>
      <c r="F46" s="169" t="n">
        <f aca="false">F44+F42+F40+F38+F36+F34</f>
        <v>27906.48015</v>
      </c>
      <c r="G46" s="169"/>
    </row>
    <row r="47" customFormat="false" ht="14.45" hidden="false" customHeight="true" outlineLevel="0" collapsed="false">
      <c r="A47" s="7" t="s">
        <v>132</v>
      </c>
      <c r="B47" s="7"/>
      <c r="C47" s="7"/>
      <c r="D47" s="7"/>
      <c r="E47" s="7"/>
      <c r="F47" s="7"/>
      <c r="G47" s="7"/>
    </row>
    <row r="48" customFormat="false" ht="14.45" hidden="false" customHeight="true" outlineLevel="0" collapsed="false">
      <c r="A48" s="110" t="s">
        <v>92</v>
      </c>
      <c r="B48" s="4" t="s">
        <v>76</v>
      </c>
      <c r="C48" s="170" t="s">
        <v>7</v>
      </c>
      <c r="D48" s="171" t="s">
        <v>77</v>
      </c>
      <c r="E48" s="171"/>
      <c r="F48" s="4" t="s">
        <v>8</v>
      </c>
      <c r="G48" s="4"/>
    </row>
    <row r="49" customFormat="false" ht="14.45" hidden="false" customHeight="true" outlineLevel="0" collapsed="false">
      <c r="A49" s="7" t="s">
        <v>133</v>
      </c>
      <c r="B49" s="115" t="s">
        <v>130</v>
      </c>
      <c r="C49" s="172" t="n">
        <f aca="false">B30</f>
        <v>4090</v>
      </c>
      <c r="D49" s="120" t="n">
        <v>0.21</v>
      </c>
      <c r="E49" s="120"/>
      <c r="F49" s="173" t="n">
        <f aca="false">D49*C49</f>
        <v>858.9</v>
      </c>
      <c r="G49" s="173"/>
    </row>
    <row r="50" customFormat="false" ht="9.95" hidden="false" customHeight="true" outlineLevel="0" collapsed="false">
      <c r="A50" s="174"/>
      <c r="B50" s="175"/>
      <c r="C50" s="175"/>
      <c r="D50" s="175"/>
      <c r="E50" s="175"/>
      <c r="F50" s="176"/>
      <c r="G50" s="176"/>
    </row>
    <row r="51" customFormat="false" ht="27.75" hidden="true" customHeight="true" outlineLevel="0" collapsed="false">
      <c r="A51" s="174"/>
      <c r="B51" s="177"/>
      <c r="C51" s="178"/>
      <c r="D51" s="179"/>
      <c r="E51" s="179"/>
      <c r="F51" s="180"/>
      <c r="G51" s="180"/>
    </row>
    <row r="52" customFormat="false" ht="14.45" hidden="false" customHeight="true" outlineLevel="0" collapsed="false">
      <c r="A52" s="167" t="s">
        <v>134</v>
      </c>
      <c r="B52" s="168"/>
      <c r="C52" s="168"/>
      <c r="D52" s="168"/>
      <c r="E52" s="168"/>
      <c r="F52" s="181" t="n">
        <f aca="false">F49+F50+F51</f>
        <v>858.9</v>
      </c>
      <c r="G52" s="181"/>
    </row>
    <row r="59" customFormat="false" ht="12.75" hidden="false" customHeight="false" outlineLevel="0" collapsed="false">
      <c r="B59" s="0" t="s">
        <v>135</v>
      </c>
    </row>
  </sheetData>
  <mergeCells count="82">
    <mergeCell ref="A1:G1"/>
    <mergeCell ref="D2:E2"/>
    <mergeCell ref="F2:G2"/>
    <mergeCell ref="D3:E3"/>
    <mergeCell ref="F3:G3"/>
    <mergeCell ref="D4:E4"/>
    <mergeCell ref="F4:G4"/>
    <mergeCell ref="D5:E5"/>
    <mergeCell ref="F5:G5"/>
    <mergeCell ref="D6:E6"/>
    <mergeCell ref="F6:G6"/>
    <mergeCell ref="D7:E7"/>
    <mergeCell ref="F7:G7"/>
    <mergeCell ref="A8:G8"/>
    <mergeCell ref="A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A15:G15"/>
    <mergeCell ref="A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A23:G23"/>
    <mergeCell ref="F24:G24"/>
    <mergeCell ref="F28:G28"/>
    <mergeCell ref="A29:G29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A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</mergeCells>
  <printOptions headings="false" gridLines="false" gridLinesSet="true" horizontalCentered="false" verticalCentered="false"/>
  <pageMargins left="0.252083333333333" right="0.252083333333333" top="0.752083333333333" bottom="0.752083333333333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68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T65" activeCellId="0" sqref="T65"/>
    </sheetView>
  </sheetViews>
  <sheetFormatPr defaultColWidth="8.5625" defaultRowHeight="12.8" zeroHeight="false" outlineLevelRow="0" outlineLevelCol="0"/>
  <cols>
    <col collapsed="false" customWidth="true" hidden="false" outlineLevel="0" max="1" min="1" style="0" width="8.33"/>
    <col collapsed="false" customWidth="true" hidden="false" outlineLevel="0" max="2" min="2" style="0" width="10.34"/>
    <col collapsed="false" customWidth="true" hidden="false" outlineLevel="0" max="3" min="3" style="0" width="8"/>
    <col collapsed="false" customWidth="true" hidden="false" outlineLevel="0" max="4" min="4" style="0" width="15.01"/>
    <col collapsed="false" customWidth="true" hidden="false" outlineLevel="0" max="5" min="5" style="0" width="17.83"/>
    <col collapsed="false" customWidth="true" hidden="false" outlineLevel="0" max="6" min="6" style="0" width="15.98"/>
    <col collapsed="false" customWidth="true" hidden="false" outlineLevel="0" max="7" min="7" style="0" width="27.23"/>
    <col collapsed="false" customWidth="true" hidden="false" outlineLevel="0" max="8" min="8" style="0" width="10.85"/>
    <col collapsed="false" customWidth="true" hidden="false" outlineLevel="0" max="9" min="9" style="0" width="45.18"/>
    <col collapsed="false" customWidth="true" hidden="false" outlineLevel="0" max="20" min="20" style="0" width="30.11"/>
    <col collapsed="false" customWidth="true" hidden="false" outlineLevel="0" max="1024" min="1024" style="0" width="12.83"/>
  </cols>
  <sheetData>
    <row r="1" customFormat="false" ht="14.45" hidden="false" customHeight="true" outlineLevel="0" collapsed="false">
      <c r="A1" s="7" t="s">
        <v>136</v>
      </c>
      <c r="B1" s="7"/>
      <c r="C1" s="7"/>
      <c r="D1" s="7"/>
      <c r="E1" s="7"/>
      <c r="F1" s="7"/>
      <c r="G1" s="7"/>
      <c r="H1" s="7"/>
      <c r="I1" s="7"/>
    </row>
    <row r="2" customFormat="false" ht="14.45" hidden="false" customHeight="true" outlineLevel="0" collapsed="false">
      <c r="A2" s="110" t="s">
        <v>92</v>
      </c>
      <c r="B2" s="110"/>
      <c r="C2" s="110"/>
      <c r="D2" s="110"/>
      <c r="E2" s="110" t="s">
        <v>76</v>
      </c>
      <c r="F2" s="170" t="s">
        <v>7</v>
      </c>
      <c r="G2" s="171" t="s">
        <v>77</v>
      </c>
      <c r="H2" s="4" t="s">
        <v>8</v>
      </c>
      <c r="I2" s="4"/>
    </row>
    <row r="3" customFormat="false" ht="14.45" hidden="false" customHeight="true" outlineLevel="0" collapsed="false">
      <c r="A3" s="7" t="s">
        <v>137</v>
      </c>
      <c r="B3" s="7"/>
      <c r="C3" s="7"/>
      <c r="D3" s="7"/>
      <c r="E3" s="110" t="s">
        <v>80</v>
      </c>
      <c r="F3" s="32" t="n">
        <v>2</v>
      </c>
      <c r="G3" s="156" t="n">
        <v>1861.9</v>
      </c>
      <c r="H3" s="156" t="n">
        <f aca="false">G3*F3</f>
        <v>3723.8</v>
      </c>
      <c r="I3" s="156"/>
    </row>
    <row r="4" customFormat="false" ht="14.45" hidden="false" customHeight="true" outlineLevel="0" collapsed="false">
      <c r="A4" s="7" t="s">
        <v>138</v>
      </c>
      <c r="B4" s="7"/>
      <c r="C4" s="7"/>
      <c r="D4" s="7"/>
      <c r="E4" s="110" t="s">
        <v>80</v>
      </c>
      <c r="F4" s="32" t="n">
        <v>1</v>
      </c>
      <c r="G4" s="182"/>
      <c r="H4" s="182"/>
      <c r="I4" s="182"/>
    </row>
    <row r="5" customFormat="false" ht="14.45" hidden="false" customHeight="true" outlineLevel="0" collapsed="false">
      <c r="A5" s="7" t="s">
        <v>139</v>
      </c>
      <c r="B5" s="7"/>
      <c r="C5" s="7"/>
      <c r="D5" s="7"/>
      <c r="E5" s="110" t="s">
        <v>80</v>
      </c>
      <c r="F5" s="159" t="n">
        <v>0</v>
      </c>
      <c r="G5" s="159" t="n">
        <v>267</v>
      </c>
      <c r="H5" s="156" t="n">
        <f aca="false">G5*F5</f>
        <v>0</v>
      </c>
      <c r="I5" s="156"/>
    </row>
    <row r="6" customFormat="false" ht="14.45" hidden="false" customHeight="true" outlineLevel="0" collapsed="false">
      <c r="A6" s="7" t="s">
        <v>140</v>
      </c>
      <c r="B6" s="7"/>
      <c r="C6" s="7"/>
      <c r="D6" s="7"/>
      <c r="E6" s="110" t="s">
        <v>141</v>
      </c>
      <c r="F6" s="162" t="n">
        <v>40000</v>
      </c>
      <c r="G6" s="156" t="n">
        <f aca="false">H3+H5</f>
        <v>3723.8</v>
      </c>
      <c r="H6" s="159" t="n">
        <f aca="false">G6/F6</f>
        <v>0.093095</v>
      </c>
      <c r="I6" s="159"/>
    </row>
    <row r="7" customFormat="false" ht="14.45" hidden="false" customHeight="true" outlineLevel="0" collapsed="false">
      <c r="A7" s="7" t="s">
        <v>142</v>
      </c>
      <c r="B7" s="7"/>
      <c r="C7" s="7"/>
      <c r="D7" s="7"/>
      <c r="E7" s="4" t="s">
        <v>118</v>
      </c>
      <c r="F7" s="162" t="n">
        <v>5200</v>
      </c>
      <c r="G7" s="159" t="n">
        <f aca="false">H6</f>
        <v>0.093095</v>
      </c>
      <c r="H7" s="183" t="n">
        <f aca="false">F7*G7</f>
        <v>484.094</v>
      </c>
      <c r="I7" s="183"/>
    </row>
    <row r="8" customFormat="false" ht="14.45" hidden="false" customHeight="true" outlineLevel="0" collapsed="false">
      <c r="A8" s="20" t="s">
        <v>143</v>
      </c>
      <c r="B8" s="20"/>
      <c r="C8" s="20"/>
      <c r="D8" s="20"/>
      <c r="E8" s="22"/>
      <c r="F8" s="22"/>
      <c r="G8" s="22"/>
      <c r="H8" s="184" t="n">
        <f aca="false">H7</f>
        <v>484.094</v>
      </c>
      <c r="I8" s="184"/>
    </row>
    <row r="9" customFormat="false" ht="13.5" hidden="false" customHeight="true" outlineLevel="0" collapsed="false">
      <c r="A9" s="5" t="s">
        <v>144</v>
      </c>
      <c r="B9" s="5"/>
      <c r="C9" s="5"/>
      <c r="D9" s="5"/>
      <c r="E9" s="5"/>
      <c r="F9" s="5"/>
      <c r="G9" s="5"/>
      <c r="H9" s="5"/>
      <c r="I9" s="5"/>
    </row>
    <row r="10" customFormat="false" ht="27" hidden="false" customHeight="true" outlineLevel="0" collapsed="false">
      <c r="A10" s="4" t="s">
        <v>92</v>
      </c>
      <c r="B10" s="4"/>
      <c r="C10" s="4"/>
      <c r="D10" s="4"/>
      <c r="E10" s="4" t="s">
        <v>7</v>
      </c>
      <c r="F10" s="4" t="s">
        <v>145</v>
      </c>
      <c r="G10" s="185" t="s">
        <v>146</v>
      </c>
      <c r="H10" s="186" t="s">
        <v>147</v>
      </c>
      <c r="I10" s="186"/>
    </row>
    <row r="11" customFormat="false" ht="16.5" hidden="false" customHeight="true" outlineLevel="0" collapsed="false">
      <c r="A11" s="7" t="s">
        <v>148</v>
      </c>
      <c r="B11" s="7"/>
      <c r="C11" s="7"/>
      <c r="D11" s="7"/>
      <c r="E11" s="187" t="n">
        <v>1</v>
      </c>
      <c r="F11" s="188" t="s">
        <v>149</v>
      </c>
      <c r="G11" s="189" t="n">
        <v>2</v>
      </c>
      <c r="H11" s="190" t="n">
        <f aca="false">F11*E11/G11</f>
        <v>40</v>
      </c>
      <c r="I11" s="190"/>
    </row>
    <row r="12" customFormat="false" ht="16.5" hidden="false" customHeight="true" outlineLevel="0" collapsed="false">
      <c r="A12" s="7" t="s">
        <v>150</v>
      </c>
      <c r="B12" s="7"/>
      <c r="C12" s="7"/>
      <c r="D12" s="7"/>
      <c r="E12" s="187" t="n">
        <v>1</v>
      </c>
      <c r="F12" s="191" t="n">
        <v>17</v>
      </c>
      <c r="G12" s="189" t="n">
        <v>4</v>
      </c>
      <c r="H12" s="190" t="n">
        <f aca="false">F12*E12/G12</f>
        <v>4.25</v>
      </c>
      <c r="I12" s="190"/>
    </row>
    <row r="13" customFormat="false" ht="16.5" hidden="false" customHeight="true" outlineLevel="0" collapsed="false">
      <c r="A13" s="7" t="s">
        <v>151</v>
      </c>
      <c r="B13" s="7"/>
      <c r="C13" s="7"/>
      <c r="D13" s="7"/>
      <c r="E13" s="187" t="n">
        <v>1</v>
      </c>
      <c r="F13" s="191" t="n">
        <v>26.95</v>
      </c>
      <c r="G13" s="189" t="n">
        <v>4</v>
      </c>
      <c r="H13" s="190" t="n">
        <f aca="false">F13*E13/G13</f>
        <v>6.7375</v>
      </c>
      <c r="I13" s="190"/>
    </row>
    <row r="14" customFormat="false" ht="16.5" hidden="false" customHeight="true" outlineLevel="0" collapsed="false">
      <c r="A14" s="7" t="s">
        <v>152</v>
      </c>
      <c r="B14" s="7"/>
      <c r="C14" s="7"/>
      <c r="D14" s="7"/>
      <c r="E14" s="187" t="n">
        <v>1</v>
      </c>
      <c r="F14" s="191" t="n">
        <v>49</v>
      </c>
      <c r="G14" s="189" t="n">
        <v>4</v>
      </c>
      <c r="H14" s="190" t="n">
        <f aca="false">F14*E14/G14</f>
        <v>12.25</v>
      </c>
      <c r="I14" s="190"/>
    </row>
    <row r="15" customFormat="false" ht="21.75" hidden="false" customHeight="true" outlineLevel="0" collapsed="false">
      <c r="A15" s="167" t="s">
        <v>153</v>
      </c>
      <c r="B15" s="167"/>
      <c r="C15" s="167"/>
      <c r="D15" s="167"/>
      <c r="E15" s="192"/>
      <c r="F15" s="192"/>
      <c r="G15" s="192"/>
      <c r="H15" s="193" t="n">
        <f aca="false">SUM(H11:I14)</f>
        <v>63.2375</v>
      </c>
      <c r="I15" s="193"/>
    </row>
    <row r="16" customFormat="false" ht="13.5" hidden="false" customHeight="true" outlineLevel="0" collapsed="false">
      <c r="B16" s="38"/>
      <c r="C16" s="38"/>
      <c r="D16" s="38"/>
      <c r="E16" s="38"/>
      <c r="F16" s="38"/>
      <c r="G16" s="38"/>
      <c r="H16" s="38"/>
      <c r="I16" s="38"/>
    </row>
    <row r="17" customFormat="false" ht="13.5" hidden="false" customHeight="true" outlineLevel="0" collapsed="false">
      <c r="A17" s="5" t="s">
        <v>154</v>
      </c>
      <c r="B17" s="5"/>
      <c r="C17" s="5"/>
      <c r="D17" s="5"/>
      <c r="E17" s="5"/>
      <c r="F17" s="5"/>
      <c r="G17" s="5"/>
      <c r="H17" s="5"/>
      <c r="I17" s="5"/>
    </row>
    <row r="18" customFormat="false" ht="13.5" hidden="false" customHeight="true" outlineLevel="0" collapsed="false">
      <c r="A18" s="4" t="s">
        <v>92</v>
      </c>
      <c r="B18" s="4"/>
      <c r="C18" s="4"/>
      <c r="D18" s="4"/>
      <c r="E18" s="4" t="s">
        <v>76</v>
      </c>
      <c r="F18" s="4" t="s">
        <v>7</v>
      </c>
      <c r="G18" s="171" t="s">
        <v>77</v>
      </c>
      <c r="H18" s="4" t="s">
        <v>8</v>
      </c>
      <c r="I18" s="4"/>
    </row>
    <row r="19" customFormat="false" ht="27.2" hidden="false" customHeight="true" outlineLevel="0" collapsed="false">
      <c r="A19" s="194" t="s">
        <v>155</v>
      </c>
      <c r="B19" s="194"/>
      <c r="C19" s="194"/>
      <c r="D19" s="194"/>
      <c r="E19" s="195" t="s">
        <v>156</v>
      </c>
      <c r="F19" s="196" t="n">
        <v>0</v>
      </c>
      <c r="G19" s="173" t="n">
        <v>150</v>
      </c>
      <c r="H19" s="197" t="n">
        <f aca="false">G19*F19</f>
        <v>0</v>
      </c>
      <c r="I19" s="197"/>
    </row>
    <row r="20" customFormat="false" ht="13.5" hidden="false" customHeight="true" outlineLevel="0" collapsed="false">
      <c r="A20" s="167" t="s">
        <v>157</v>
      </c>
      <c r="B20" s="167"/>
      <c r="C20" s="167"/>
      <c r="D20" s="167"/>
      <c r="E20" s="168"/>
      <c r="F20" s="168"/>
      <c r="G20" s="168"/>
      <c r="H20" s="198" t="n">
        <f aca="false">H19</f>
        <v>0</v>
      </c>
      <c r="I20" s="198"/>
    </row>
    <row r="21" customFormat="false" ht="13.5" hidden="false" customHeight="true" outlineLevel="0" collapsed="false">
      <c r="B21" s="38"/>
      <c r="C21" s="38"/>
      <c r="D21" s="38"/>
      <c r="E21" s="38"/>
      <c r="F21" s="38"/>
      <c r="G21" s="38"/>
      <c r="H21" s="38"/>
      <c r="I21" s="38"/>
    </row>
    <row r="22" customFormat="false" ht="13.5" hidden="false" customHeight="true" outlineLevel="0" collapsed="false">
      <c r="A22" s="5"/>
      <c r="B22" s="5"/>
      <c r="C22" s="5"/>
      <c r="D22" s="5"/>
      <c r="E22" s="5"/>
      <c r="F22" s="5"/>
      <c r="G22" s="5"/>
      <c r="H22" s="5"/>
      <c r="I22" s="5"/>
    </row>
    <row r="23" customFormat="false" ht="14.45" hidden="false" customHeight="true" outlineLevel="0" collapsed="false">
      <c r="A23" s="4"/>
      <c r="B23" s="4"/>
      <c r="C23" s="4"/>
      <c r="D23" s="4"/>
      <c r="E23" s="4"/>
      <c r="F23" s="4"/>
      <c r="G23" s="171"/>
      <c r="H23" s="4"/>
      <c r="I23" s="4"/>
    </row>
    <row r="24" customFormat="false" ht="9.95" hidden="false" customHeight="true" outlineLevel="0" collapsed="false">
      <c r="A24" s="194"/>
      <c r="B24" s="194"/>
      <c r="C24" s="194"/>
      <c r="D24" s="194"/>
      <c r="E24" s="195"/>
      <c r="F24" s="196"/>
      <c r="G24" s="173"/>
      <c r="H24" s="197"/>
      <c r="I24" s="197"/>
    </row>
    <row r="25" customFormat="false" ht="16.5" hidden="false" customHeight="true" outlineLevel="0" collapsed="false">
      <c r="A25" s="167" t="s">
        <v>158</v>
      </c>
      <c r="B25" s="167"/>
      <c r="C25" s="167"/>
      <c r="D25" s="167"/>
      <c r="E25" s="168"/>
      <c r="F25" s="168"/>
      <c r="G25" s="168"/>
      <c r="H25" s="198" t="n">
        <f aca="false">H24</f>
        <v>0</v>
      </c>
      <c r="I25" s="198"/>
    </row>
    <row r="26" customFormat="false" ht="28.35" hidden="false" customHeight="true" outlineLevel="0" collapsed="false">
      <c r="A26" s="167" t="s">
        <v>159</v>
      </c>
      <c r="B26" s="167"/>
      <c r="C26" s="167"/>
      <c r="D26" s="167"/>
      <c r="E26" s="167"/>
      <c r="F26" s="168"/>
      <c r="G26" s="168"/>
      <c r="H26" s="199" t="n">
        <f aca="false">H25+H20+H15+H8+'Table 5'!F52+'Table 5'!F46+'Table 5'!F28+'Table 5'!F22+'Table 4'!G48</f>
        <v>39409.3783166667</v>
      </c>
      <c r="I26" s="199"/>
    </row>
    <row r="27" customFormat="false" ht="14.45" hidden="false" customHeight="true" outlineLevel="0" collapsed="false">
      <c r="A27" s="167" t="s">
        <v>160</v>
      </c>
      <c r="B27" s="167"/>
      <c r="C27" s="167"/>
      <c r="D27" s="167"/>
      <c r="E27" s="167"/>
      <c r="F27" s="167"/>
      <c r="G27" s="167"/>
      <c r="H27" s="199" t="n">
        <f aca="false">H26+'Table 4'!G25</f>
        <v>66146.0896966667</v>
      </c>
      <c r="I27" s="199"/>
    </row>
    <row r="28" customFormat="false" ht="14.45" hidden="false" customHeight="true" outlineLevel="0" collapsed="false">
      <c r="A28" s="75"/>
      <c r="B28" s="200"/>
      <c r="C28" s="200"/>
      <c r="D28" s="200"/>
      <c r="E28" s="200"/>
      <c r="F28" s="200"/>
      <c r="G28" s="200"/>
      <c r="H28" s="201"/>
      <c r="I28" s="202"/>
    </row>
    <row r="29" customFormat="false" ht="14.45" hidden="false" customHeight="true" outlineLevel="0" collapsed="false">
      <c r="A29" s="203" t="s">
        <v>161</v>
      </c>
      <c r="B29" s="203"/>
      <c r="C29" s="203"/>
      <c r="D29" s="203"/>
      <c r="E29" s="203"/>
      <c r="F29" s="203"/>
      <c r="G29" s="203"/>
      <c r="H29" s="203"/>
      <c r="I29" s="203"/>
    </row>
    <row r="30" customFormat="false" ht="43.5" hidden="false" customHeight="true" outlineLevel="0" collapsed="false">
      <c r="A30" s="7" t="s">
        <v>162</v>
      </c>
      <c r="B30" s="7"/>
      <c r="C30" s="7"/>
      <c r="D30" s="7"/>
      <c r="E30" s="204" t="n">
        <v>0.03</v>
      </c>
      <c r="F30" s="7"/>
      <c r="G30" s="7"/>
      <c r="H30" s="205" t="n">
        <f aca="false">H27*E30</f>
        <v>1984.3826909</v>
      </c>
      <c r="I30" s="205"/>
    </row>
    <row r="31" customFormat="false" ht="14.45" hidden="false" customHeight="true" outlineLevel="0" collapsed="false">
      <c r="A31" s="7" t="s">
        <v>163</v>
      </c>
      <c r="B31" s="7"/>
      <c r="C31" s="7"/>
      <c r="D31" s="7"/>
      <c r="E31" s="206" t="n">
        <v>0.1</v>
      </c>
      <c r="F31" s="17"/>
      <c r="G31" s="17"/>
      <c r="H31" s="207" t="n">
        <f aca="false">H27*E31</f>
        <v>6614.60896966667</v>
      </c>
      <c r="I31" s="207"/>
    </row>
    <row r="32" customFormat="false" ht="14.45" hidden="false" customHeight="true" outlineLevel="0" collapsed="false">
      <c r="A32" s="7" t="s">
        <v>164</v>
      </c>
      <c r="B32" s="7"/>
      <c r="C32" s="7"/>
      <c r="D32" s="7"/>
      <c r="E32" s="206" t="n">
        <v>0.025</v>
      </c>
      <c r="F32" s="17"/>
      <c r="G32" s="17"/>
      <c r="H32" s="207" t="n">
        <f aca="false">H27*E32</f>
        <v>1653.65224241667</v>
      </c>
      <c r="I32" s="207"/>
    </row>
    <row r="33" customFormat="false" ht="14.45" hidden="false" customHeight="true" outlineLevel="0" collapsed="false">
      <c r="A33" s="7" t="s">
        <v>165</v>
      </c>
      <c r="B33" s="7"/>
      <c r="C33" s="7"/>
      <c r="D33" s="7"/>
      <c r="E33" s="206" t="n">
        <v>0.0065</v>
      </c>
      <c r="F33" s="17"/>
      <c r="G33" s="17"/>
      <c r="H33" s="207" t="n">
        <f aca="false">H27*E33</f>
        <v>429.949583028333</v>
      </c>
      <c r="I33" s="207"/>
    </row>
    <row r="34" customFormat="false" ht="14.45" hidden="false" customHeight="true" outlineLevel="0" collapsed="false">
      <c r="A34" s="7" t="s">
        <v>166</v>
      </c>
      <c r="B34" s="7"/>
      <c r="C34" s="7"/>
      <c r="D34" s="7"/>
      <c r="E34" s="206" t="n">
        <v>0.03</v>
      </c>
      <c r="F34" s="17"/>
      <c r="G34" s="17"/>
      <c r="H34" s="207" t="n">
        <f aca="false">H27*E34</f>
        <v>1984.3826909</v>
      </c>
      <c r="I34" s="207"/>
    </row>
    <row r="35" customFormat="false" ht="14.45" hidden="false" customHeight="true" outlineLevel="0" collapsed="false">
      <c r="A35" s="7" t="s">
        <v>167</v>
      </c>
      <c r="B35" s="7"/>
      <c r="C35" s="7"/>
      <c r="D35" s="7"/>
      <c r="E35" s="206" t="n">
        <v>0.048</v>
      </c>
      <c r="F35" s="17"/>
      <c r="G35" s="17"/>
      <c r="H35" s="207" t="n">
        <f aca="false">H27*E35</f>
        <v>3175.01230544</v>
      </c>
      <c r="I35" s="207"/>
    </row>
    <row r="36" customFormat="false" ht="14.45" hidden="false" customHeight="true" outlineLevel="0" collapsed="false">
      <c r="A36" s="7" t="s">
        <v>168</v>
      </c>
      <c r="B36" s="7"/>
      <c r="C36" s="7"/>
      <c r="D36" s="7"/>
      <c r="E36" s="206" t="n">
        <v>0.0288</v>
      </c>
      <c r="F36" s="17"/>
      <c r="G36" s="17"/>
      <c r="H36" s="207" t="n">
        <f aca="false">H27*E36</f>
        <v>1905.007383264</v>
      </c>
      <c r="I36" s="207"/>
    </row>
    <row r="37" customFormat="false" ht="14.45" hidden="false" customHeight="true" outlineLevel="0" collapsed="false">
      <c r="A37" s="167" t="s">
        <v>8</v>
      </c>
      <c r="B37" s="167"/>
      <c r="C37" s="167"/>
      <c r="D37" s="167"/>
      <c r="E37" s="208" t="n">
        <f aca="false">E30+E31+E32+E33+E34+E35+E36</f>
        <v>0.2683</v>
      </c>
      <c r="F37" s="168"/>
      <c r="G37" s="168"/>
      <c r="H37" s="209" t="n">
        <f aca="false">SUM(H30:H36)</f>
        <v>17746.9958656157</v>
      </c>
      <c r="I37" s="209"/>
    </row>
    <row r="38" customFormat="false" ht="30" hidden="false" customHeight="true" outlineLevel="0" collapsed="false">
      <c r="A38" s="210" t="s">
        <v>169</v>
      </c>
      <c r="B38" s="210" t="s">
        <v>10</v>
      </c>
      <c r="C38" s="210" t="s">
        <v>170</v>
      </c>
      <c r="D38" s="210"/>
      <c r="E38" s="210"/>
      <c r="F38" s="210"/>
      <c r="G38" s="211"/>
      <c r="H38" s="212"/>
      <c r="I38" s="212" t="n">
        <f aca="false">SUM(H27+H37)</f>
        <v>83893.0855622823</v>
      </c>
    </row>
    <row r="39" customFormat="false" ht="21" hidden="false" customHeight="true" outlineLevel="0" collapsed="false"/>
    <row r="40" customFormat="false" ht="12.75" hidden="false" customHeight="false" outlineLevel="0" collapsed="false"/>
    <row r="41" customFormat="false" ht="12.75" hidden="false" customHeight="false" outlineLevel="0" collapsed="false"/>
    <row r="42" customFormat="false" ht="12.75" hidden="false" customHeight="false" outlineLevel="0" collapsed="false"/>
    <row r="43" customFormat="false" ht="12.75" hidden="false" customHeight="false" outlineLevel="0" collapsed="false"/>
    <row r="44" customFormat="false" ht="12.75" hidden="false" customHeight="false" outlineLevel="0" collapsed="false"/>
    <row r="45" customFormat="false" ht="12.75" hidden="false" customHeight="false" outlineLevel="0" collapsed="false"/>
    <row r="46" customFormat="false" ht="12.75" hidden="false" customHeight="false" outlineLevel="0" collapsed="false"/>
    <row r="47" customFormat="false" ht="12.75" hidden="false" customHeight="false" outlineLevel="0" collapsed="false"/>
    <row r="48" customFormat="false" ht="12.75" hidden="false" customHeight="false" outlineLevel="0" collapsed="false"/>
    <row r="49" customFormat="false" ht="12.75" hidden="false" customHeight="false" outlineLevel="0" collapsed="false"/>
    <row r="50" customFormat="false" ht="12.75" hidden="false" customHeight="false" outlineLevel="0" collapsed="false"/>
    <row r="51" customFormat="false" ht="12.75" hidden="false" customHeight="false" outlineLevel="0" collapsed="false"/>
    <row r="52" customFormat="false" ht="12.75" hidden="false" customHeight="false" outlineLevel="0" collapsed="false"/>
    <row r="53" customFormat="false" ht="12.75" hidden="false" customHeight="false" outlineLevel="0" collapsed="false"/>
    <row r="54" customFormat="false" ht="12.75" hidden="false" customHeight="false" outlineLevel="0" collapsed="false"/>
    <row r="55" customFormat="false" ht="12.75" hidden="false" customHeight="false" outlineLevel="0" collapsed="false"/>
    <row r="56" customFormat="false" ht="12.75" hidden="false" customHeight="false" outlineLevel="0" collapsed="false"/>
    <row r="57" customFormat="false" ht="12.75" hidden="false" customHeight="false" outlineLevel="0" collapsed="false"/>
    <row r="58" customFormat="false" ht="12.75" hidden="false" customHeight="false" outlineLevel="0" collapsed="false"/>
    <row r="59" customFormat="false" ht="12.75" hidden="false" customHeight="false" outlineLevel="0" collapsed="false"/>
    <row r="60" customFormat="false" ht="12.75" hidden="false" customHeight="false" outlineLevel="0" collapsed="false"/>
    <row r="61" customFormat="false" ht="12.75" hidden="false" customHeight="false" outlineLevel="0" collapsed="false"/>
    <row r="62" customFormat="false" ht="12.75" hidden="false" customHeight="false" outlineLevel="0" collapsed="false"/>
    <row r="63" customFormat="false" ht="12.75" hidden="false" customHeight="false" outlineLevel="0" collapsed="false"/>
    <row r="66" customFormat="false" ht="13.8" hidden="false" customHeight="false" outlineLevel="0" collapsed="false">
      <c r="T66" s="213"/>
    </row>
    <row r="67" customFormat="false" ht="13.8" hidden="false" customHeight="false" outlineLevel="0" collapsed="false">
      <c r="T67" s="213"/>
    </row>
    <row r="68" customFormat="false" ht="12.8" hidden="false" customHeight="false" outlineLevel="0" collapsed="false">
      <c r="T68" s="214"/>
    </row>
  </sheetData>
  <mergeCells count="64">
    <mergeCell ref="A1:I1"/>
    <mergeCell ref="A2:D2"/>
    <mergeCell ref="H2:I2"/>
    <mergeCell ref="A3:D3"/>
    <mergeCell ref="H3:I3"/>
    <mergeCell ref="A4:D4"/>
    <mergeCell ref="H4:I4"/>
    <mergeCell ref="A5:D5"/>
    <mergeCell ref="H5:I5"/>
    <mergeCell ref="A6:D6"/>
    <mergeCell ref="H6:I6"/>
    <mergeCell ref="A7:D7"/>
    <mergeCell ref="H7:I7"/>
    <mergeCell ref="A8:D8"/>
    <mergeCell ref="H8:I8"/>
    <mergeCell ref="A9:I9"/>
    <mergeCell ref="A10:D10"/>
    <mergeCell ref="H10:I10"/>
    <mergeCell ref="A11:D11"/>
    <mergeCell ref="H11:I11"/>
    <mergeCell ref="A12:D12"/>
    <mergeCell ref="H12:I12"/>
    <mergeCell ref="A13:D13"/>
    <mergeCell ref="H13:I13"/>
    <mergeCell ref="A14:D14"/>
    <mergeCell ref="H14:I14"/>
    <mergeCell ref="A15:D15"/>
    <mergeCell ref="H15:I15"/>
    <mergeCell ref="A17:I17"/>
    <mergeCell ref="A18:D18"/>
    <mergeCell ref="H18:I18"/>
    <mergeCell ref="A19:D19"/>
    <mergeCell ref="H19:I19"/>
    <mergeCell ref="A20:D20"/>
    <mergeCell ref="H20:I20"/>
    <mergeCell ref="A22:I22"/>
    <mergeCell ref="A23:D23"/>
    <mergeCell ref="H23:I23"/>
    <mergeCell ref="A24:D24"/>
    <mergeCell ref="H24:I24"/>
    <mergeCell ref="A25:D25"/>
    <mergeCell ref="H25:I25"/>
    <mergeCell ref="A26:E26"/>
    <mergeCell ref="H26:I26"/>
    <mergeCell ref="A27:G27"/>
    <mergeCell ref="H27:I27"/>
    <mergeCell ref="A29:I29"/>
    <mergeCell ref="A30:D30"/>
    <mergeCell ref="H30:I30"/>
    <mergeCell ref="A31:D31"/>
    <mergeCell ref="H31:I31"/>
    <mergeCell ref="A32:D32"/>
    <mergeCell ref="H32:I32"/>
    <mergeCell ref="A33:D33"/>
    <mergeCell ref="H33:I33"/>
    <mergeCell ref="A34:D34"/>
    <mergeCell ref="H34:I34"/>
    <mergeCell ref="A35:D35"/>
    <mergeCell ref="H35:I35"/>
    <mergeCell ref="A36:D36"/>
    <mergeCell ref="H36:I36"/>
    <mergeCell ref="A37:D37"/>
    <mergeCell ref="H37:I37"/>
    <mergeCell ref="A38:F38"/>
  </mergeCells>
  <printOptions headings="false" gridLines="false" gridLinesSet="true" horizontalCentered="false" verticalCentered="false"/>
  <pageMargins left="0.252083333333333" right="0.252083333333333" top="0.752083333333333" bottom="0.752083333333333" header="0.511805555555555" footer="0.511805555555555"/>
  <pageSetup paperSize="9" scale="10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552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2021-01-18T20:17:37Z</dcterms:created>
  <dc:creator>Folha</dc:creator>
  <dc:description/>
  <dc:language>pt-BR</dc:language>
  <cp:lastModifiedBy/>
  <dcterms:modified xsi:type="dcterms:W3CDTF">2025-04-04T09:40:23Z</dcterms:modified>
  <cp:revision>134</cp:revision>
  <dc:subject/>
  <dc:title>Pasta1.xlsx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