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usto por trabalhador" sheetId="1" state="visible" r:id="rId2"/>
    <sheet name="Planilha de Custos" sheetId="2" state="visible" r:id="rId3"/>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48" authorId="0">
      <text>
        <r>
          <rPr>
            <sz val="11"/>
            <color rgb="FF000000"/>
            <rFont val="Calibri"/>
            <family val="2"/>
            <charset val="1"/>
          </rPr>
          <t xml:space="preserve">Seges: </t>
        </r>
        <r>
          <rPr>
            <sz val="9"/>
            <color rgb="FF000000"/>
            <rFont val="Segoe UI"/>
            <family val="2"/>
            <charset val="1"/>
          </rPr>
          <t xml:space="preserve">Tabela resumo da totalização do Adicional noturno.
Automatizada, desde que não haja alterações de fórmulas ou estrutura da planilha.</t>
        </r>
      </text>
    </comment>
    <comment ref="A68" authorId="0">
      <text>
        <r>
          <rPr>
            <sz val="11"/>
            <color rgb="FF000000"/>
            <rFont val="Calibri"/>
            <family val="2"/>
            <charset val="1"/>
          </rPr>
          <t xml:space="preserve">Seges: </t>
        </r>
        <r>
          <rPr>
            <sz val="9"/>
            <color rgb="FF000000"/>
            <rFont val="Segoe UI"/>
            <family val="2"/>
            <charset val="1"/>
          </rPr>
          <t xml:space="preserve">Automatizada, desde que não haja alterações de fórmulas ou estrutura da planilha.
</t>
        </r>
      </text>
    </comment>
    <comment ref="A108" authorId="0">
      <text>
        <r>
          <rPr>
            <sz val="11"/>
            <color rgb="FF000000"/>
            <rFont val="Calibri"/>
            <family val="2"/>
            <charset val="1"/>
          </rPr>
          <t xml:space="preserve">Seges: </t>
        </r>
        <r>
          <rPr>
            <sz val="9"/>
            <color rgb="FF000000"/>
            <rFont val="Segoe UI"/>
            <family val="2"/>
            <charset val="1"/>
          </rPr>
          <t xml:space="preserve">apenas totaliza a previsão mensal de custos com 13° Salário, Férias e Adicional de Férias.
</t>
        </r>
      </text>
    </comment>
    <comment ref="A150" authorId="0">
      <text>
        <r>
          <rPr>
            <sz val="11"/>
            <color rgb="FF000000"/>
            <rFont val="Calibri"/>
            <family val="2"/>
            <charset val="1"/>
          </rPr>
          <t xml:space="preserve">Seges: </t>
        </r>
        <r>
          <rPr>
            <sz val="9"/>
            <color rgb="FF000000"/>
            <rFont val="Segoe UI"/>
            <family val="2"/>
            <charset val="1"/>
          </rPr>
          <t xml:space="preserve">Totalização dos Encargos. Automatizada, desde que não haja alteração nas fórmulas e estrutura da planilha.
</t>
        </r>
      </text>
    </comment>
    <comment ref="A242" authorId="0">
      <text>
        <r>
          <rPr>
            <sz val="11"/>
            <color rgb="FF000000"/>
            <rFont val="Calibri"/>
            <family val="2"/>
            <charset val="1"/>
          </rPr>
          <t xml:space="preserve">Seges: </t>
        </r>
        <r>
          <rPr>
            <sz val="9"/>
            <color rgb="FF000000"/>
            <rFont val="Segoe UI"/>
            <family val="2"/>
            <charset val="1"/>
          </rPr>
          <t xml:space="preserve">Apenas totaliza os custos efetivos com benefícios mensais do trabalhador.
Automatizada, desde que não haja alteração de fórmulas ou estrutura da planilha</t>
        </r>
      </text>
    </comment>
    <comment ref="A253" authorId="0">
      <text>
        <r>
          <rPr>
            <sz val="11"/>
            <color rgb="FF000000"/>
            <rFont val="Calibri"/>
            <family val="2"/>
            <charset val="1"/>
          </rPr>
          <t xml:space="preserve">Seges: </t>
        </r>
        <r>
          <rPr>
            <sz val="9"/>
            <color rgb="FF000000"/>
            <rFont val="Segoe UI"/>
            <family val="2"/>
            <charset val="1"/>
          </rPr>
          <t xml:space="preserve">Totaliza o módulo 2, com somatória de 13° salário, férias, adicional, encargos e benefícios.
</t>
        </r>
      </text>
    </comment>
    <comment ref="A286" authorId="0">
      <text>
        <r>
          <rPr>
            <sz val="11"/>
            <color rgb="FF000000"/>
            <rFont val="Calibri"/>
            <family val="2"/>
            <charset val="1"/>
          </rPr>
          <t xml:space="preserve">MULTA DO FGTS s/Aviso Prévio indenizado – não incluir em razão do entendimento do TST -
Recurso de Revista 632200-85.2009.12.0050</t>
        </r>
      </text>
    </comment>
    <comment ref="A357" authorId="0">
      <text>
        <r>
          <rPr>
            <sz val="11"/>
            <color rgb="FF000000"/>
            <rFont val="Calibri"/>
            <family val="2"/>
            <charset val="1"/>
          </rPr>
          <t xml:space="preserve">Seges:
</t>
        </r>
        <r>
          <rPr>
            <sz val="9"/>
            <color rgb="FF000000"/>
            <rFont val="Segoe UI"/>
            <family val="2"/>
            <charset val="1"/>
          </rPr>
          <t xml:space="preserve">Totaliza o custo estimado a ser provisionado mensalmente. Está automatizada, desde que não haja alteração de fórmulas e/ou estrutura da planilha.</t>
        </r>
      </text>
    </comment>
    <comment ref="A386" authorId="0">
      <text>
        <r>
          <rPr>
            <sz val="11"/>
            <color rgb="FF000000"/>
            <rFont val="Calibri"/>
            <family val="2"/>
            <charset val="1"/>
          </rPr>
          <t xml:space="preserve">Seges: </t>
        </r>
        <r>
          <rPr>
            <sz val="9"/>
            <color rgb="FF000000"/>
            <rFont val="Segoe UI"/>
            <family val="2"/>
            <charset val="1"/>
          </rPr>
          <t xml:space="preserve">Esta tabela apresenta o resumo dos dias prováveis de ausência, quando seria necessária a presença de um profissional repositor.
Seu cálculo está automatizado mediante preenchimento da tabela anterior.</t>
        </r>
      </text>
    </comment>
    <comment ref="A389" authorId="0">
      <text>
        <r>
          <rPr>
            <sz val="11"/>
            <color rgb="FF000000"/>
            <rFont val="Calibri"/>
            <family val="2"/>
            <charset val="1"/>
          </rPr>
          <t xml:space="preserve">Seges: </t>
        </r>
        <r>
          <rPr>
            <sz val="9"/>
            <color rgb="FF000000"/>
            <rFont val="Segoe UI"/>
            <family val="2"/>
            <charset val="1"/>
          </rPr>
          <t xml:space="preserve">este ítem destina-se ao cálculo do custo do empregado substituto que virá cobrir o período de férias do residente, portanto, não se confunde com o direito ao pagamento de férias daquele.
Desde que não haja alteração de fórmulas e/ou estrutura da planilha.
</t>
        </r>
      </text>
    </comment>
    <comment ref="A415" authorId="0">
      <text>
        <r>
          <rPr>
            <sz val="11"/>
            <color rgb="FF000000"/>
            <rFont val="Calibri"/>
            <family val="2"/>
            <charset val="1"/>
          </rPr>
          <t xml:space="preserve">Seges: </t>
        </r>
        <r>
          <rPr>
            <sz val="9"/>
            <color rgb="FF000000"/>
            <rFont val="Segoe UI"/>
            <family val="2"/>
            <charset val="1"/>
          </rPr>
          <t xml:space="preserve">Tabela automatizada para cálculo do custo mensal com reposição do profissional ausente, mediante preenchimento das anteriores. Desde que não haja alteração de fórmulas e/ou estrutura da planilha.
</t>
        </r>
      </text>
    </comment>
    <comment ref="A441" authorId="0">
      <text>
        <r>
          <rPr>
            <sz val="11"/>
            <color rgb="FF000000"/>
            <rFont val="Calibri"/>
            <family val="2"/>
            <charset val="1"/>
          </rPr>
          <t xml:space="preserve">Seges:</t>
        </r>
        <r>
          <rPr>
            <sz val="9"/>
            <color rgb="FF000000"/>
            <rFont val="Segoe UI"/>
            <family val="2"/>
            <charset val="1"/>
          </rPr>
          <t xml:space="preserve"> Esta tabela totaliza os custos com reposição de profissional ausente e está automatizada mediante preenchimento das anteriores. Desde que não haja alteração de fórmulas e/ou estrutura da planilha.</t>
        </r>
      </text>
    </comment>
    <comment ref="A504" authorId="0">
      <text>
        <r>
          <rPr>
            <sz val="11"/>
            <color rgb="FF000000"/>
            <rFont val="Calibri"/>
            <family val="2"/>
            <charset val="1"/>
          </rPr>
          <t xml:space="preserve">Seges: </t>
        </r>
        <r>
          <rPr>
            <sz val="9"/>
            <color rgb="FF000000"/>
            <rFont val="Segoe UI"/>
            <family val="2"/>
            <charset val="1"/>
          </rPr>
          <t xml:space="preserve">Nesta tabela poderão ser informados os percentuais previstos de Custos Indiretos, Tributos e Lucro separadamente para permitir o cálculo automático segundo metodologia Seges. Desde que não haja alteração de modelo da planilha e de fórmulas.
</t>
        </r>
      </text>
    </comment>
    <comment ref="A529" authorId="0">
      <text>
        <r>
          <rPr>
            <sz val="11"/>
            <color rgb="FF000000"/>
            <rFont val="Calibri"/>
            <family val="2"/>
            <charset val="1"/>
          </rPr>
          <t xml:space="preserve">Seges: </t>
        </r>
        <r>
          <rPr>
            <sz val="9"/>
            <color rgb="FF000000"/>
            <rFont val="Segoe UI"/>
            <family val="2"/>
            <charset val="1"/>
          </rPr>
          <t xml:space="preserve">Esta tabela totaliza o custo do trabalhador e está automatizada, desde que não haja alteração nas formulas e no modelo da presente planilha. Ajustes necessários são responsailidade do órgão contratante, por quem deverão ser conferidos.</t>
        </r>
      </text>
    </comment>
    <comment ref="B12" authorId="0">
      <text>
        <r>
          <rPr>
            <sz val="11"/>
            <color rgb="FF000000"/>
            <rFont val="Calibri"/>
            <family val="2"/>
            <charset val="1"/>
          </rPr>
          <t xml:space="preserve">Jornada semanal contratada (18h / 4 dias de trabalho na semana) *30 (dias do mês) * R$ R$14,74  hora/aula RT CCT
https://www.sinpefrs.com.br/documento/view/41 
</t>
        </r>
      </text>
    </comment>
    <comment ref="B13" authorId="0">
      <text>
        <r>
          <rPr>
            <sz val="11"/>
            <color rgb="FF000000"/>
            <rFont val="Calibri"/>
            <family val="2"/>
            <charset val="1"/>
          </rPr>
          <t xml:space="preserve">Jornada semanal contratada (18h / 4 dias de trabalho na semana) *30 (dias do mês) * R$ R$ 8,17 hora/aula (R$ 1.225,67**/150H)
**Média entre o valores abaixo:
- Seleção de estágio PM de Lajeado via CIEE para estudante Educação Física bacharelado – R$ 1.252,31 (30h)
https://cieers.org.br/portal/processos-seletivos/estagio/1546
- Valor estagiário de nivel superior, turno da tarde, para a Unidade Sesc Bento Gonçalves/RS – R$ 1.199,03
https://www.trabalhenosistema.com.br/vaga/vagas-disponiveis/4645/20/861/25
(Esse valores sem carteira de trabalho assinada)
Foi pesquisado também no site do Cref (oportunidades para acadêmicos) https://crefrs.org.br/sistemas.crefrs.org.br/oportunidades/index.php
 com valores diversos (então foi desconsiderado).
</t>
        </r>
      </text>
    </comment>
    <comment ref="B124" authorId="0">
      <text>
        <r>
          <rPr>
            <sz val="11"/>
            <color rgb="FF000000"/>
            <rFont val="Calibri"/>
            <family val="2"/>
            <charset val="1"/>
          </rPr>
          <t xml:space="preserve">Seges: </t>
        </r>
        <r>
          <rPr>
            <sz val="9"/>
            <color rgb="FF000000"/>
            <rFont val="Segoe UI"/>
            <family val="2"/>
            <charset val="1"/>
          </rPr>
          <t xml:space="preserve">Informar o percentual adequado à categoria profissional a ser contratada para a prestação do serviço.
</t>
        </r>
      </text>
    </comment>
    <comment ref="B194" authorId="0">
      <text>
        <r>
          <rPr>
            <sz val="11"/>
            <color rgb="FF000000"/>
            <rFont val="Calibri"/>
            <family val="2"/>
            <charset val="1"/>
          </rPr>
          <t xml:space="preserve">Seges: </t>
        </r>
        <r>
          <rPr>
            <sz val="9"/>
            <color rgb="FF000000"/>
            <rFont val="Segoe UI"/>
            <family val="2"/>
            <charset val="1"/>
          </rPr>
          <t xml:space="preserve">Conforme estabelecido em Convenção Coletiva de Trabalho
</t>
        </r>
      </text>
    </comment>
    <comment ref="B268" authorId="0">
      <text>
        <r>
          <rPr>
            <sz val="11"/>
            <color rgb="FF000000"/>
            <rFont val="Calibri"/>
            <family val="2"/>
            <charset val="1"/>
          </rPr>
          <t xml:space="preserve">Seges: exemplificativo
</t>
        </r>
        <r>
          <rPr>
            <sz val="9"/>
            <color rgb="FF000000"/>
            <rFont val="Segoe UI"/>
            <family val="2"/>
            <charset val="1"/>
          </rPr>
          <t xml:space="preserve">Para o modelo utiliza-se probabilidade de 45% de API e 55% de APT. Observar fórmula.
O percentual de probabilidade de ocorrência deverá ser avaliado pelo órgão contratante, mediante histórico das contratações, ajustando a planilha ao caso em concreto.
https://caged.maisemprego.mte.gov.br/portalcaged/paginas/home/home.xhtml
https://digital.jornaldocomercio.com/jcomercio/2025/03/21/143783/pdf/21-JCA014-DIG.pdf
https://www.gaz.com.br/pedidos-de-demissao-representam-quase-metade-dos-desligamentos-no-rs-em-janeiro/#:~:text=%C3%89%20seguido%20pela%20demiss%C3%A3o%20sem,realizados%20a%20pedido%20do%20trabalhador.
</t>
        </r>
      </text>
    </comment>
    <comment ref="B371" authorId="0">
      <text>
        <r>
          <rPr>
            <sz val="11"/>
            <color rgb="FF000000"/>
            <rFont val="Calibri"/>
            <family val="2"/>
            <charset val="1"/>
          </rPr>
          <t xml:space="preserve">Seges: </t>
        </r>
        <r>
          <rPr>
            <sz val="9"/>
            <color rgb="FF000000"/>
            <rFont val="Segoe UI"/>
            <family val="2"/>
            <charset val="1"/>
          </rPr>
          <t xml:space="preserve">Probabilidade de ocorrência de ausência do profissional residente quando será necessária a presença de um repositor. O órgão deverá observar o histórico das contratações anteriores para estimar tais probabilidades.
</t>
        </r>
      </text>
    </comment>
    <comment ref="C20" authorId="0">
      <text>
        <r>
          <rPr>
            <sz val="11"/>
            <color rgb="FF000000"/>
            <rFont val="Calibri"/>
            <family val="2"/>
            <charset val="1"/>
          </rPr>
          <t xml:space="preserve">Seges: </t>
        </r>
        <r>
          <rPr>
            <sz val="9"/>
            <color rgb="FF000000"/>
            <rFont val="Segoe UI"/>
            <family val="2"/>
            <charset val="1"/>
          </rPr>
          <t xml:space="preserve">Percentual conforme definido em CCT, se houver gratificação de função.
</t>
        </r>
      </text>
    </comment>
    <comment ref="C41" authorId="0">
      <text>
        <r>
          <rPr>
            <sz val="11"/>
            <color rgb="FF000000"/>
            <rFont val="Calibri"/>
            <family val="2"/>
            <charset val="1"/>
          </rPr>
          <t xml:space="preserve">Seges: </t>
        </r>
        <r>
          <rPr>
            <sz val="9"/>
            <color rgb="FF000000"/>
            <rFont val="Segoe UI"/>
            <family val="2"/>
            <charset val="1"/>
          </rPr>
          <t xml:space="preserve">Considera hora noturna de 22h às 5h do dia segunte, portanto 7 horas noturnas de uma jornada de 12h. </t>
        </r>
      </text>
    </comment>
    <comment ref="C45" authorId="0">
      <text>
        <r>
          <rPr>
            <sz val="11"/>
            <color rgb="FF000000"/>
            <rFont val="Calibri"/>
            <family val="2"/>
            <charset val="1"/>
          </rPr>
          <t xml:space="preserve">Seges:
</t>
        </r>
        <r>
          <rPr>
            <sz val="9"/>
            <color rgb="FF000000"/>
            <rFont val="Segoe UI"/>
            <family val="2"/>
            <charset val="1"/>
          </rPr>
          <t xml:space="preserve">A título de pagamento adicional computa-se o pagamento de 7min e 30 s a cada hora noturna, por 7 horas, totalizando 52min e 30 s, que significa 1 hora da jornada de 12h.
</t>
        </r>
      </text>
    </comment>
    <comment ref="C82" authorId="0">
      <text>
        <r>
          <rPr>
            <sz val="11"/>
            <color rgb="FF000000"/>
            <rFont val="Calibri"/>
            <family val="2"/>
            <charset val="1"/>
          </rPr>
          <t xml:space="preserve">Seges: </t>
        </r>
        <r>
          <rPr>
            <sz val="9"/>
            <color rgb="FF000000"/>
            <rFont val="Segoe UI"/>
            <family val="2"/>
            <charset val="1"/>
          </rPr>
          <t xml:space="preserve">Por tratar-se de planilha mensal será contabilizado 1/12 avos do custo.</t>
        </r>
      </text>
    </comment>
    <comment ref="C174" authorId="0">
      <text>
        <r>
          <rPr>
            <sz val="11"/>
            <color rgb="FF000000"/>
            <rFont val="Calibri"/>
            <family val="2"/>
            <charset val="1"/>
          </rPr>
          <t xml:space="preserve">Seges: exemplificativo... </t>
        </r>
        <r>
          <rPr>
            <sz val="9"/>
            <color rgb="FF000000"/>
            <rFont val="Segoe UI"/>
            <family val="2"/>
            <charset val="1"/>
          </rPr>
          <t xml:space="preserve">O desconto poderá ser proporcional, conforme disposto no art. 10 do Decreto n° 95.247, de 1987.
O órgão contatante deverá apreciar o comportamento das empresas prestadoras de serviço e ajustar, conforme necessidade.
</t>
        </r>
      </text>
    </comment>
    <comment ref="C203" authorId="0">
      <text>
        <r>
          <rPr>
            <sz val="11"/>
            <color rgb="FF000000"/>
            <rFont val="Calibri"/>
            <family val="2"/>
            <charset val="1"/>
          </rPr>
          <t xml:space="preserve">Seges: </t>
        </r>
        <r>
          <rPr>
            <sz val="9"/>
            <color rgb="FF000000"/>
            <rFont val="Segoe UI"/>
            <family val="2"/>
            <charset val="1"/>
          </rPr>
          <t xml:space="preserve">Observar desconto informado em Convenção Coletiva.
</t>
        </r>
      </text>
    </comment>
    <comment ref="C371" authorId="0">
      <text>
        <r>
          <rPr>
            <sz val="11"/>
            <color rgb="FF000000"/>
            <rFont val="Calibri"/>
            <family val="2"/>
            <charset val="1"/>
          </rPr>
          <t xml:space="preserve">Segesl: </t>
        </r>
        <r>
          <rPr>
            <sz val="9"/>
            <color rgb="FF000000"/>
            <rFont val="Segoe UI"/>
            <family val="2"/>
            <charset val="1"/>
          </rPr>
          <t xml:space="preserve">Duração computada em dias, conforme previsão em legislação.
</t>
        </r>
      </text>
    </comment>
    <comment ref="D453" authorId="0">
      <text>
        <r>
          <rPr>
            <sz val="11"/>
            <color rgb="FF000000"/>
            <rFont val="Calibri"/>
            <family val="2"/>
            <charset val="1"/>
          </rPr>
          <t xml:space="preserve">Seges:</t>
        </r>
        <r>
          <rPr>
            <sz val="9"/>
            <color rgb="FF000000"/>
            <rFont val="Segoe UI"/>
            <family val="2"/>
            <charset val="1"/>
          </rPr>
          <t xml:space="preserve"> todos os itens relacionados a insumos deverão ser objeto de pesquisa de preços conforme diretrizes da Instrução Normativa específica (IN n° 3, de 20 de abril de 2017).
</t>
        </r>
      </text>
    </comment>
    <comment ref="F373" authorId="0">
      <text>
        <r>
          <rPr>
            <sz val="11"/>
            <color rgb="FF000000"/>
            <rFont val="Calibri"/>
            <family val="2"/>
            <charset val="1"/>
          </rPr>
          <t xml:space="preserve">Aproximadamente 17 dias úteis no mês</t>
        </r>
      </text>
    </comment>
  </commentList>
</comments>
</file>

<file path=xl/sharedStrings.xml><?xml version="1.0" encoding="utf-8"?>
<sst xmlns="http://schemas.openxmlformats.org/spreadsheetml/2006/main" count="612" uniqueCount="297">
  <si>
    <t xml:space="preserve">PLANILHA DE CUSTOS E FORMAÇÃO DE PREÇOS</t>
  </si>
  <si>
    <t xml:space="preserve">MODELO DE FORMAÇÃO DE CUSTO MENSAL PARA UM EMPREGADO </t>
  </si>
  <si>
    <t xml:space="preserve">MÓDULO 1 - REMUNERAÇÃO</t>
  </si>
  <si>
    <t xml:space="preserve">* A remuneração é definida no art. 457 da Consolidação das Leis do Trabalho. 
* É composta por Salário Base, Adicionais (noturno, de insalubridade ou periculosidade) e gratificações, quando houver.</t>
  </si>
  <si>
    <t xml:space="preserve">SALÁRIO BASE</t>
  </si>
  <si>
    <t xml:space="preserve">* O Salário Base vem definido na Convenção Coletiva de Trabalho da categoria profissional a ser contratada para o objeto da prestação de serviço. 
* O contratante deverá observar se a CCT abrange o município de prestação de serviço e se está vigente.</t>
  </si>
  <si>
    <t xml:space="preserve">Profissional de Educação Física</t>
  </si>
  <si>
    <t xml:space="preserve">Auxiliar (Acadêmico EF)</t>
  </si>
  <si>
    <t xml:space="preserve">GRATIFICAÇÃO DE FUNÇÃO</t>
  </si>
  <si>
    <t xml:space="preserve">* Gratificação de função, quando houver, virá informada na Convenção Coletiva de Trabalho da categoria profissional a ser contratada. 
</t>
  </si>
  <si>
    <t xml:space="preserve">GRATIFICAÇÃO DE FUNÇÃO – NÃO SE APLICA</t>
  </si>
  <si>
    <t xml:space="preserve">Categoria</t>
  </si>
  <si>
    <t xml:space="preserve">Base de cálculo</t>
  </si>
  <si>
    <t xml:space="preserve">Percentual</t>
  </si>
  <si>
    <t xml:space="preserve">Valor da Gratificação</t>
  </si>
  <si>
    <t xml:space="preserve">ADICIONAIS (periculosidade ou insalubridade, se houver) – NÃO SE APLICA</t>
  </si>
  <si>
    <t xml:space="preserve">*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 </t>
  </si>
  <si>
    <t xml:space="preserve">ADICIONAL DE XXX</t>
  </si>
  <si>
    <t xml:space="preserve">Valor</t>
  </si>
  <si>
    <t xml:space="preserve">Cargo B (44h semanais)</t>
  </si>
  <si>
    <t xml:space="preserve">ADICIONAL NOTURNO – NÃO SE APLICA</t>
  </si>
  <si>
    <t xml:space="preserve">* O Adicional Noturno e a Hora Noturna Reduzida, conforme art. 73 da CLT, serão pagos entre 22h e 5h do dia seguinte, sem prorrogação quando da jornada 12x36h.
* O órgão contrantante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</si>
  <si>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t xml:space="preserve">ADICIONAL NOTURNO</t>
  </si>
  <si>
    <t xml:space="preserve">Base de Cálculo</t>
  </si>
  <si>
    <t xml:space="preserve">Proporção</t>
  </si>
  <si>
    <t xml:space="preserve">HORA NOTURNA REDUZIDA</t>
  </si>
  <si>
    <t xml:space="preserve">ADICIONAL POR TRABALHO NOTURNO</t>
  </si>
  <si>
    <t xml:space="preserve">Adicional Noturno</t>
  </si>
  <si>
    <t xml:space="preserve">Hora Noturna
Reduzida</t>
  </si>
  <si>
    <t xml:space="preserve">ADICIONAL DESCANSO SEMANAL REMUNERADO 1/6 (CCT, item 4.4) *</t>
  </si>
  <si>
    <t xml:space="preserve">* Em caso de previsão de outros adicionais em Convenção Coletiva de Trabalho o órgão poderá utilizar este campo.</t>
  </si>
  <si>
    <t xml:space="preserve">ADICIONAL DESCANSO SEMANAL REMUNERADO 1/6 (CCT) *</t>
  </si>
  <si>
    <t xml:space="preserve">Este quadro totaliza a remuneração devida ao trabalhador, conforme previsão da Consolidação das Leis do Trabalho e valores disponíveis na Convenção Coletiva para a categoria</t>
  </si>
  <si>
    <t xml:space="preserve">Salário Base</t>
  </si>
  <si>
    <t xml:space="preserve">Gratificação de função</t>
  </si>
  <si>
    <t xml:space="preserve">Adicional de Periculosidade ou Insalubridade</t>
  </si>
  <si>
    <t xml:space="preserve">Adicional DSR (1/6) *</t>
  </si>
  <si>
    <t xml:space="preserve">Total</t>
  </si>
  <si>
    <t xml:space="preserve">MÓDULO 2 - ENCARGOS E BENEFÍCIOS (ANUAIS, MENSAIS E DIÁRIOS)</t>
  </si>
  <si>
    <t xml:space="preserve">SUBMÓDULO 2.1 – 13° SALÁRIO, FÉRIAS E ADICIONAL DE FÉRIAS</t>
  </si>
  <si>
    <t xml:space="preserve">13° SALÁRIO
Previsto no Decreto 57.155, de 1965.</t>
  </si>
  <si>
    <t xml:space="preserve">Provisionamento Mensal</t>
  </si>
  <si>
    <t xml:space="preserve">FÉRIAS
Previsto no art. 7° da Constituição Federal</t>
  </si>
  <si>
    <t xml:space="preserve">ADICIONAL DE FÉRIAS - 1/3 CONSTITUCIONAL</t>
  </si>
  <si>
    <t xml:space="preserve">Alíquota Adicional</t>
  </si>
  <si>
    <t xml:space="preserve">13° Salário</t>
  </si>
  <si>
    <t xml:space="preserve">Férias </t>
  </si>
  <si>
    <t xml:space="preserve">1/3 Constitucional</t>
  </si>
  <si>
    <t xml:space="preserve">SUBMÓDULO 2.2 - ENCARGOS PREVIDENCIÁRIOS E FGTS</t>
  </si>
  <si>
    <t xml:space="preserve">* Previsto no art. 195 da Constituição Federal. 
* Os percentuais informados não são taxativos e deverão observar o enquadramento real das empresas prestadoras de serviço, em especial no que diz respeito ao SAT-GIIL/RAT.</t>
  </si>
  <si>
    <t xml:space="preserve">COMPOSIÇÃO DO GPS E FGTS</t>
  </si>
  <si>
    <t xml:space="preserve">Encargos</t>
  </si>
  <si>
    <t xml:space="preserve">INSS - empregador</t>
  </si>
  <si>
    <t xml:space="preserve">Salário-Educação</t>
  </si>
  <si>
    <t xml:space="preserve">SAT- GIL/RAT</t>
  </si>
  <si>
    <t xml:space="preserve">Consulta: https://www.planalto.gov.br/ccivil_03/decreto/D3048anexov-vol1.htm</t>
  </si>
  <si>
    <t xml:space="preserve">SESC</t>
  </si>
  <si>
    <t xml:space="preserve">8591-1/00</t>
  </si>
  <si>
    <t xml:space="preserve">Ensino de esportes</t>
  </si>
  <si>
    <t xml:space="preserve">SENAC</t>
  </si>
  <si>
    <t xml:space="preserve">SEBRAE</t>
  </si>
  <si>
    <t xml:space="preserve">INCRA</t>
  </si>
  <si>
    <t xml:space="preserve">FGTS</t>
  </si>
  <si>
    <t xml:space="preserve">TOTAL</t>
  </si>
  <si>
    <t xml:space="preserve">GPS - GUIA DA PREVIDÊNCIA SOCIAL</t>
  </si>
  <si>
    <t xml:space="preserve">FGTS - FUNDO DE GARANTIA POR TEMPO DE SERVIÇO</t>
  </si>
  <si>
    <t xml:space="preserve">GPS</t>
  </si>
  <si>
    <t xml:space="preserve">SUBMÓDULO 2.3 - BENEFÍCIOS MENSAIS E DIÁRIOS</t>
  </si>
  <si>
    <t xml:space="preserve">*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</si>
  <si>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xml:space="preserve">VALE TRANSPORTE</t>
  </si>
  <si>
    <t xml:space="preserve">CUSTO DA PASSAGEM</t>
  </si>
  <si>
    <t xml:space="preserve">Vr. Unitário por km (veículo com consumo de 10km/l)</t>
  </si>
  <si>
    <t xml:space="preserve">Km/Semana</t>
  </si>
  <si>
    <t xml:space="preserve">Média de semanas por mês</t>
  </si>
  <si>
    <t xml:space="preserve">Custo total</t>
  </si>
  <si>
    <t xml:space="preserve">DESCONTO DO VALE TRANSPORTE</t>
  </si>
  <si>
    <t xml:space="preserve">Proporcionalidade</t>
  </si>
  <si>
    <t xml:space="preserve">Desconto</t>
  </si>
  <si>
    <t xml:space="preserve">CUSTO EFETIVO DO TRANSPORTE</t>
  </si>
  <si>
    <t xml:space="preserve">Valor do desconto</t>
  </si>
  <si>
    <t xml:space="preserve">Custo efetivo</t>
  </si>
  <si>
    <t xml:space="preserve">VALE ALIMENTAÇÃO/REFEIÇÃO</t>
  </si>
  <si>
    <t xml:space="preserve">VALE ALIMENTAÇÃO/REFEIÇÃO – NÃO SE APLICA</t>
  </si>
  <si>
    <t xml:space="preserve">Valor diário</t>
  </si>
  <si>
    <t xml:space="preserve">Dias efetivamente trabalhados</t>
  </si>
  <si>
    <t xml:space="preserve">DESCONTO DO VALE ALIMENTAÇÃO/REFEIÇÃO</t>
  </si>
  <si>
    <t xml:space="preserve"> </t>
  </si>
  <si>
    <t xml:space="preserve">CUSTO EFETIVO DO VALE ALIMENTAÇÃO/REFEIÇÃO</t>
  </si>
  <si>
    <r>
      <rPr>
        <b val="true"/>
        <sz val="12"/>
        <color rgb="FF000000"/>
        <rFont val="Times New Roman"/>
        <family val="1"/>
        <charset val="1"/>
      </rPr>
      <t xml:space="preserve">BENEFÍCIO XXX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</si>
  <si>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BENEFÍCIO XXX</t>
  </si>
  <si>
    <r>
      <rPr>
        <b val="true"/>
        <sz val="12"/>
        <color rgb="FF000000"/>
        <rFont val="Times New Roman"/>
        <family val="1"/>
        <charset val="1"/>
      </rPr>
      <t xml:space="preserve">BENEFÍCIO YYY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</si>
  <si>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BENEFÍCIO yyy</t>
  </si>
  <si>
    <t xml:space="preserve">Vale Transporte</t>
  </si>
  <si>
    <t xml:space="preserve">Vale Refeição</t>
  </si>
  <si>
    <t xml:space="preserve">Benefício x</t>
  </si>
  <si>
    <t xml:space="preserve">Benefício y</t>
  </si>
  <si>
    <t xml:space="preserve">Submódulo 2.1</t>
  </si>
  <si>
    <t xml:space="preserve">Submódulo 2.2</t>
  </si>
  <si>
    <t xml:space="preserve">Submódulo 2.3</t>
  </si>
  <si>
    <t xml:space="preserve">MÓDULO 3 - PROVISÃO PARA RESCISÃO</t>
  </si>
  <si>
    <t xml:space="preserve">* Este módulo destina-se a calcular o custo de possível desligamento de um empregado vinculado ao contrato de prestação de seviços. 
* Na metodologia Seges calcula-se uma probabilidade de ocorrência, por tipos de desligamentos, como fator de ponderação do custo total.</t>
  </si>
  <si>
    <t xml:space="preserve">PERCENTUAIS POR TIPO DE
 DESLIGAMENTO</t>
  </si>
  <si>
    <t xml:space="preserve">Tipos</t>
  </si>
  <si>
    <t xml:space="preserve">Demissão 
SEM  justa Causa</t>
  </si>
  <si>
    <t xml:space="preserve">SEM justa Causa
AP INDENIZADO</t>
  </si>
  <si>
    <t xml:space="preserve">SEM justa Causa 
AP TRABALHADO</t>
  </si>
  <si>
    <t xml:space="preserve">Demissão
 COM  justa Causa</t>
  </si>
  <si>
    <t xml:space="preserve">Desligamentos 
OUTROS TIPOS</t>
  </si>
  <si>
    <t xml:space="preserve">SUBMÓDULO 3.1 - AVISO PRÉVIO INDENIZADO</t>
  </si>
  <si>
    <t xml:space="preserve">*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</si>
  <si>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 xml:space="preserve">AVISO PRÉVIO INDENIZADO</t>
  </si>
  <si>
    <t xml:space="preserve">MULTA DO FGTS E CONTRIBUIÇÃO SOCIAL SOBRE O AVISO PRÉVIO INDENIZADO</t>
  </si>
  <si>
    <t xml:space="preserve">Percentual da 
Multa</t>
  </si>
  <si>
    <t xml:space="preserve">SUBMÓDULO 3.1 - CUSTO DO AVISO PRÉVIO INDENIZADO</t>
  </si>
  <si>
    <t xml:space="preserve">SUBMÓDULO 3.2 - AVISO PRÉVIO TRABALHADO</t>
  </si>
  <si>
    <t xml:space="preserve">*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</si>
  <si>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 xml:space="preserve">AVISO PRÉVIO TRABALHADO</t>
  </si>
  <si>
    <t xml:space="preserve">MULTA DO FGTS E CONTRIBUIÇÃO SOCIAL SOBRE O AVISO PRÉVIO TRABALHADO</t>
  </si>
  <si>
    <t xml:space="preserve">SUBMÓDULO 3.2 - CUSTO DO AVISO PRÉVIO TRABALHADO</t>
  </si>
  <si>
    <t xml:space="preserve">SUBMÓDULO 3.3 - DEMISSÃO POR JUSTA CAUSA</t>
  </si>
  <si>
    <t xml:space="preserve">*Na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</si>
  <si>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 xml:space="preserve">BASE DE CÁLCULO PARA DEMISSÃO POR JUSTA CAUSA</t>
  </si>
  <si>
    <t xml:space="preserve">Valor provisionado do 13º Salário</t>
  </si>
  <si>
    <t xml:space="preserve">Valor provisionado das Férias</t>
  </si>
  <si>
    <t xml:space="preserve">Valor provisionado do Adicional de Férias</t>
  </si>
  <si>
    <t xml:space="preserve">SUBMÓDULO 3.3 - CUSTO DA DEMISSÃO COM JUSTA CAUSA</t>
  </si>
  <si>
    <t xml:space="preserve">Submódulo 3.1</t>
  </si>
  <si>
    <t xml:space="preserve">Submódulo 3.2</t>
  </si>
  <si>
    <t xml:space="preserve">Submódulo 3.3</t>
  </si>
  <si>
    <t xml:space="preserve">Estagiário / Auxiliar</t>
  </si>
  <si>
    <t xml:space="preserve">MÓDULO 4 - CUSTO DE REPOSIÇÃO DO PROFISSIONAL AUSENTE</t>
  </si>
  <si>
    <t xml:space="preserve">*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Na jornada computa-se somente a reposição nos dias úteis, portanto, aproximadamente 9 no mês da ausência total.</t>
  </si>
  <si>
    <t xml:space="preserve">Probabilidade de ocorrência de ausências legais, conforme previsão do art. 473 da Consolidação das Leis do Trabalho.</t>
  </si>
  <si>
    <t xml:space="preserve">Memória de Cálculo - número de dias de reposição do profissional ausente para cada evento </t>
  </si>
  <si>
    <t xml:space="preserve">Incidência anual</t>
  </si>
  <si>
    <t xml:space="preserve">Duração Legal  
da Ausência</t>
  </si>
  <si>
    <t xml:space="preserve">Proporção dias afetados</t>
  </si>
  <si>
    <t xml:space="preserve">Dias de reposição</t>
  </si>
  <si>
    <t xml:space="preserve">Férias</t>
  </si>
  <si>
    <t xml:space="preserve">Ausência justificada</t>
  </si>
  <si>
    <t xml:space="preserve">Acidente trabalho</t>
  </si>
  <si>
    <t xml:space="preserve">Afastamento por doença</t>
  </si>
  <si>
    <t xml:space="preserve">Consulta médica filho</t>
  </si>
  <si>
    <t xml:space="preserve">Óbitos na família</t>
  </si>
  <si>
    <t xml:space="preserve">Casamento</t>
  </si>
  <si>
    <t xml:space="preserve">Doação de sangue</t>
  </si>
  <si>
    <t xml:space="preserve">Testemunho</t>
  </si>
  <si>
    <t xml:space="preserve">Paternidade</t>
  </si>
  <si>
    <t xml:space="preserve">Maternidade</t>
  </si>
  <si>
    <t xml:space="preserve">Consulta pré-natal</t>
  </si>
  <si>
    <t xml:space="preserve">ESTIMATIVA DA NECESSIDADE DE REPOSIÇÃO DE PROFISSIONAL</t>
  </si>
  <si>
    <t xml:space="preserve">Composição</t>
  </si>
  <si>
    <t xml:space="preserve">Total Para reposição</t>
  </si>
  <si>
    <t xml:space="preserve">SUBMÓDULO 4.1 - AUSÊNCIAS LEGAIS</t>
  </si>
  <si>
    <t xml:space="preserve">*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</si>
  <si>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 xml:space="preserve">CUSTO DIÁRIO PARA O REPOSITOR</t>
  </si>
  <si>
    <t xml:space="preserve">Divisor do dia</t>
  </si>
  <si>
    <t xml:space="preserve">Custo diário</t>
  </si>
  <si>
    <t xml:space="preserve">Necessidade de Reposição</t>
  </si>
  <si>
    <t xml:space="preserve">Custo anual</t>
  </si>
  <si>
    <t xml:space="preserve">Custo mensal</t>
  </si>
  <si>
    <t xml:space="preserve">SUBMÓDULO 4.2 - INTRAJORNADA</t>
  </si>
  <si>
    <t xml:space="preserve">*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</si>
  <si>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 xml:space="preserve">CUSTO POR HORA DO REPOSITOR</t>
  </si>
  <si>
    <t xml:space="preserve">divisor de hora</t>
  </si>
  <si>
    <t xml:space="preserve">Valor da hora</t>
  </si>
  <si>
    <t xml:space="preserve">Necessidade de Reposição (horas)</t>
  </si>
  <si>
    <t xml:space="preserve">Submódulo 4.1</t>
  </si>
  <si>
    <t xml:space="preserve">Submódulo 4.2</t>
  </si>
  <si>
    <t xml:space="preserve">MÓDULO 5 - INSUMOS DE MÃO DE OBRA</t>
  </si>
  <si>
    <t xml:space="preserve">UNIFORMES - COMPOSIÇÃO - VALOR ANUAL </t>
  </si>
  <si>
    <t xml:space="preserve">Item</t>
  </si>
  <si>
    <t xml:space="preserve">qte</t>
  </si>
  <si>
    <t xml:space="preserve">Vr. Unitário</t>
  </si>
  <si>
    <t xml:space="preserve">Custo anual por Pessoa  </t>
  </si>
  <si>
    <t xml:space="preserve">UNIFORMES</t>
  </si>
  <si>
    <t xml:space="preserve">Custo mensal </t>
  </si>
  <si>
    <t xml:space="preserve">Equipamentos  </t>
  </si>
  <si>
    <t xml:space="preserve">Descrição</t>
  </si>
  <si>
    <t xml:space="preserve">Cotação</t>
  </si>
  <si>
    <t xml:space="preserve">Duração dos itens 
(vida útil)</t>
  </si>
  <si>
    <t xml:space="preserve">Bolas Futebol de Campo</t>
  </si>
  <si>
    <t xml:space="preserve">2 anos</t>
  </si>
  <si>
    <t xml:space="preserve">Bolas de Futsal</t>
  </si>
  <si>
    <t xml:space="preserve">Jaleco / Colete</t>
  </si>
  <si>
    <t xml:space="preserve">5 anos</t>
  </si>
  <si>
    <t xml:space="preserve">Cones</t>
  </si>
  <si>
    <t xml:space="preserve">1 ano</t>
  </si>
  <si>
    <t xml:space="preserve">Locação de Campo</t>
  </si>
  <si>
    <t xml:space="preserve">Valor total </t>
  </si>
  <si>
    <t xml:space="preserve">CUSTO MENSAL DOS EQUIPAMENTOS</t>
  </si>
  <si>
    <t xml:space="preserve">Valor por empregado</t>
  </si>
  <si>
    <t xml:space="preserve">Custo com Uniformes</t>
  </si>
  <si>
    <t xml:space="preserve">Custo com Equipamentos</t>
  </si>
  <si>
    <t xml:space="preserve">Auxiliar (Acadêmico EF),</t>
  </si>
  <si>
    <t xml:space="preserve">MÓDULO 6 - CUSTOS INDIRETOS, TRIBUTOS E LUCRO</t>
  </si>
  <si>
    <t xml:space="preserve">INFORMAÇÃO DE PERCENTUAIS ESTIMADOS DE CI.T.L.</t>
  </si>
  <si>
    <t xml:space="preserve">Custos Indiretos</t>
  </si>
  <si>
    <t xml:space="preserve">Tributos</t>
  </si>
  <si>
    <t xml:space="preserve">7,5% Cofins + 1,65% PIS + 5,00% ISS</t>
  </si>
  <si>
    <t xml:space="preserve">Lucro</t>
  </si>
  <si>
    <t xml:space="preserve">RATEIO DO Cargo B – NÃO SE APLICA</t>
  </si>
  <si>
    <t xml:space="preserve">* Para os casos em que há Supervisor e este não for contratado como um posto de trabalho, a exemplo dos serviços de vigilância patrimonial, seu custo deverá ser rateado pelo total de empregados supervisionados, conforme disposição do Anexo VII-D da Instrução Normativa n° 5, de 2017.</t>
  </si>
  <si>
    <t xml:space="preserve">RATEIO DA CHEFIA DE CAMPO</t>
  </si>
  <si>
    <t xml:space="preserve">Subordinados</t>
  </si>
  <si>
    <t xml:space="preserve">Observação valor excluído pela não necessidade da chefia de campo</t>
  </si>
  <si>
    <t xml:space="preserve">CUSTO DO TRABALHADOR</t>
  </si>
  <si>
    <t xml:space="preserve">CUSTO TOTAL POR TRABALHADOR</t>
  </si>
  <si>
    <t xml:space="preserve">Módulo</t>
  </si>
  <si>
    <t xml:space="preserve">Remuneração</t>
  </si>
  <si>
    <t xml:space="preserve">Encargos e Benefícios</t>
  </si>
  <si>
    <t xml:space="preserve">Rescisão</t>
  </si>
  <si>
    <t xml:space="preserve">Reposição do Profissional Ausente</t>
  </si>
  <si>
    <t xml:space="preserve">Insumos Diversos</t>
  </si>
  <si>
    <t xml:space="preserve">Custos Indiretos, Tributos e Lucro</t>
  </si>
  <si>
    <t xml:space="preserve">Rateio da Chefia de Campo</t>
  </si>
  <si>
    <t xml:space="preserve">Valor por Empregado</t>
  </si>
  <si>
    <t xml:space="preserve">Valor por Posto</t>
  </si>
  <si>
    <t xml:space="preserve">Valor por hora</t>
  </si>
  <si>
    <t xml:space="preserve">VALOR HORA / AULA </t>
  </si>
  <si>
    <t xml:space="preserve">MODELO PARA A CONSOLIDAÇÃO E APRESENTAÇÃO DE PROPOSTAS</t>
  </si>
  <si>
    <t xml:space="preserve">Módulo 1 - Composição da Remuneração</t>
  </si>
  <si>
    <t xml:space="preserve">Composição da Remuneração</t>
  </si>
  <si>
    <t xml:space="preserve">Valor (R$)</t>
  </si>
  <si>
    <t xml:space="preserve">A</t>
  </si>
  <si>
    <t xml:space="preserve">Salário-Base</t>
  </si>
  <si>
    <t xml:space="preserve">B</t>
  </si>
  <si>
    <t xml:space="preserve">Adicional de Periculosidade</t>
  </si>
  <si>
    <t xml:space="preserve">C</t>
  </si>
  <si>
    <t xml:space="preserve">Adicional de Insalubridade</t>
  </si>
  <si>
    <t xml:space="preserve">D</t>
  </si>
  <si>
    <t xml:space="preserve">E</t>
  </si>
  <si>
    <t xml:space="preserve">Adicional de Hora Noturna Reduzida</t>
  </si>
  <si>
    <t xml:space="preserve">F</t>
  </si>
  <si>
    <t xml:space="preserve">Adicional DSR</t>
  </si>
  <si>
    <t xml:space="preserve">G</t>
  </si>
  <si>
    <t xml:space="preserve">Outros (especificar)</t>
  </si>
  <si>
    <t xml:space="preserve">Módulo 2 - Encargos e Benefícios Anuais, Mensais e Diários</t>
  </si>
  <si>
    <t xml:space="preserve">Submódulo 2.1 - 13º (décimo terceiro) Salário, Férias e Adicional de Férias</t>
  </si>
  <si>
    <t xml:space="preserve">2.1</t>
  </si>
  <si>
    <t xml:space="preserve">13º (décimo terceiro) Salário, Férias e Adicional de Férias</t>
  </si>
  <si>
    <t xml:space="preserve">13º (décimo terceiro) Salário</t>
  </si>
  <si>
    <t xml:space="preserve">Férias e Adicional de Férias</t>
  </si>
  <si>
    <t xml:space="preserve">Submódulo 2.2 - Encargos Previdenciários (GPS), Fundo de Garantia por Tempo de Serviço (FGTS) e outras contribuições.</t>
  </si>
  <si>
    <t xml:space="preserve">2.2</t>
  </si>
  <si>
    <t xml:space="preserve">GPS, FGTS e outras contribuições</t>
  </si>
  <si>
    <t xml:space="preserve">Percentual (%)</t>
  </si>
  <si>
    <t xml:space="preserve">INSS</t>
  </si>
  <si>
    <t xml:space="preserve">Salário Educação</t>
  </si>
  <si>
    <t xml:space="preserve">SAT</t>
  </si>
  <si>
    <t xml:space="preserve">SESC ou SESI</t>
  </si>
  <si>
    <t xml:space="preserve">SENAI - SENAC</t>
  </si>
  <si>
    <t xml:space="preserve">H</t>
  </si>
  <si>
    <t xml:space="preserve">Total </t>
  </si>
  <si>
    <t xml:space="preserve">Submódulo 2.3 - Benefícios Mensais e Diários.</t>
  </si>
  <si>
    <t xml:space="preserve">2.3</t>
  </si>
  <si>
    <t xml:space="preserve">Benefícios Mensais e Diários</t>
  </si>
  <si>
    <t xml:space="preserve">Transporte</t>
  </si>
  <si>
    <t xml:space="preserve">Auxílio-Refeição/Alimentação</t>
  </si>
  <si>
    <t xml:space="preserve">Benefício xxx</t>
  </si>
  <si>
    <t xml:space="preserve">Quadro-Resumo do Módulo 2 - Encargos e Benefícios anuais, mensais e diários</t>
  </si>
  <si>
    <t xml:space="preserve">Encargos e Benefícios Anuais, Mensais e Diários</t>
  </si>
  <si>
    <t xml:space="preserve">Módulo 3 - Provisão para Rescisão</t>
  </si>
  <si>
    <t xml:space="preserve">Provisão para Rescisão</t>
  </si>
  <si>
    <t xml:space="preserve">Aviso Prévio Indenizado</t>
  </si>
  <si>
    <t xml:space="preserve">Incidência do FGTS sobre o Aviso Prévio Indenizado</t>
  </si>
  <si>
    <t xml:space="preserve">Multa do FGTS e contribuição social sobre o Aviso Prévio Indenizado</t>
  </si>
  <si>
    <t xml:space="preserve">Aviso Prévio Trabalhado</t>
  </si>
  <si>
    <t xml:space="preserve">Incidência dos encargos do submódulo 2.2 sobre o Aviso Prévio Trabalhado</t>
  </si>
  <si>
    <t xml:space="preserve">Multa do FGTS e contribuição social sobre o Aviso Prévio Trabalhado</t>
  </si>
  <si>
    <t xml:space="preserve">Módulo 4 - Custo de Reposição do Profissional Ausente</t>
  </si>
  <si>
    <t xml:space="preserve">Submódulo 4.1 - Ausências Legais</t>
  </si>
  <si>
    <t xml:space="preserve">4.1</t>
  </si>
  <si>
    <t xml:space="preserve">Ausências Legais</t>
  </si>
  <si>
    <t xml:space="preserve">Licença-Paternidade</t>
  </si>
  <si>
    <t xml:space="preserve">Ausência por acidente de trabalho</t>
  </si>
  <si>
    <t xml:space="preserve">Afastamento Maternidade</t>
  </si>
  <si>
    <t xml:space="preserve">Submódulo 4.2 - Intrajornada</t>
  </si>
  <si>
    <t xml:space="preserve">4.2</t>
  </si>
  <si>
    <t xml:space="preserve">Intrajornada</t>
  </si>
  <si>
    <t xml:space="preserve">Intervalo para repouso e alimentação</t>
  </si>
  <si>
    <t xml:space="preserve">Quadro-Resumo do Módulo 4 - Custo de Reposição do Profissional Ausente</t>
  </si>
  <si>
    <t xml:space="preserve">Custo de Reposição do Profissional Ausente</t>
  </si>
  <si>
    <t xml:space="preserve">Módulo 5 - Insumos Diversos</t>
  </si>
  <si>
    <t xml:space="preserve">Uniformes</t>
  </si>
  <si>
    <t xml:space="preserve">Materiais</t>
  </si>
  <si>
    <t xml:space="preserve">Equipamentos</t>
  </si>
  <si>
    <t xml:space="preserve">Módulo 6 - Custos Indiretos, Tributos e Lucro</t>
  </si>
  <si>
    <t xml:space="preserve">C.1. Tributos Federais (especificar)</t>
  </si>
  <si>
    <t xml:space="preserve">C.2. Tributos Estaduais (especificar)</t>
  </si>
  <si>
    <t xml:space="preserve">C.3. Tributos Municipais (especificar)</t>
  </si>
  <si>
    <t xml:space="preserve">2. QUADRO-RESUMO DO CUSTO POR EMPREGADO</t>
  </si>
  <si>
    <t xml:space="preserve">Mão de obra vinculada à execução contratual (valor por empregado)</t>
  </si>
  <si>
    <t xml:space="preserve">Subtotal (A + B +C+ D+E)</t>
  </si>
  <si>
    <t xml:space="preserve">Módulo 6 – Custos Indiretos, Tributos e Lucro</t>
  </si>
  <si>
    <t xml:space="preserve">Valor Total por Empregado </t>
  </si>
  <si>
    <t xml:space="preserve">VALOR HORA / AULA = </t>
  </si>
</sst>
</file>

<file path=xl/styles.xml><?xml version="1.0" encoding="utf-8"?>
<styleSheet xmlns="http://schemas.openxmlformats.org/spreadsheetml/2006/main">
  <numFmts count="17">
    <numFmt numFmtId="164" formatCode="General"/>
    <numFmt numFmtId="165" formatCode="_(* #,##0.00_);_(* \(#,##0.00\);_(* \-??_);_(@_)"/>
    <numFmt numFmtId="166" formatCode="_-* #,##0.00_-;\-* #,##0.00_-;_-* \-??_-;_-@_-"/>
    <numFmt numFmtId="167" formatCode="#,##0.00;[RED]#,##0.00"/>
    <numFmt numFmtId="168" formatCode="0%"/>
    <numFmt numFmtId="169" formatCode="0.00%"/>
    <numFmt numFmtId="170" formatCode="[$R$-416]\ #,##0.00;[RED]\-[$R$-416]\ #,##0.00"/>
    <numFmt numFmtId="171" formatCode="#,##0.00"/>
    <numFmt numFmtId="172" formatCode="0"/>
    <numFmt numFmtId="173" formatCode="#,##0.0;[RED]\-#,##0.0"/>
    <numFmt numFmtId="174" formatCode="#,##0.00_);[RED]\(#,##0.00\)"/>
    <numFmt numFmtId="175" formatCode="0.0000"/>
    <numFmt numFmtId="176" formatCode="#,##0.0000_ ;\-#,##0.0000\ "/>
    <numFmt numFmtId="177" formatCode="#,##0"/>
    <numFmt numFmtId="178" formatCode="0.00"/>
    <numFmt numFmtId="179" formatCode="#,##0.00_);\(#,##0.00\)"/>
    <numFmt numFmtId="180" formatCode="General"/>
  </numFmts>
  <fonts count="19">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2"/>
      <color rgb="FF000000"/>
      <name val="Times New Roman"/>
      <family val="1"/>
      <charset val="1"/>
    </font>
    <font>
      <sz val="18"/>
      <color rgb="FFFFFFFF"/>
      <name val="Times New Roman"/>
      <family val="1"/>
      <charset val="1"/>
    </font>
    <font>
      <sz val="12"/>
      <color rgb="FFFF0000"/>
      <name val="Times New Roman"/>
      <family val="1"/>
      <charset val="1"/>
    </font>
    <font>
      <b val="true"/>
      <sz val="12"/>
      <color rgb="FF000000"/>
      <name val="Times New Roman"/>
      <family val="1"/>
      <charset val="1"/>
    </font>
    <font>
      <b val="true"/>
      <sz val="12"/>
      <name val="Times New Roman"/>
      <family val="1"/>
      <charset val="1"/>
    </font>
    <font>
      <sz val="12"/>
      <color rgb="FFFFFFFF"/>
      <name val="Times New Roman"/>
      <family val="1"/>
      <charset val="1"/>
    </font>
    <font>
      <b val="true"/>
      <sz val="12"/>
      <color rgb="FFFFFFFF"/>
      <name val="Times New Roman"/>
      <family val="1"/>
      <charset val="1"/>
    </font>
    <font>
      <b val="true"/>
      <sz val="12"/>
      <color rgb="FFFF0000"/>
      <name val="Times New Roman"/>
      <family val="1"/>
      <charset val="1"/>
    </font>
    <font>
      <sz val="8"/>
      <color rgb="FF000000"/>
      <name val="Times New Roman"/>
      <family val="1"/>
      <charset val="1"/>
    </font>
    <font>
      <sz val="12"/>
      <name val="Times New Roman"/>
      <family val="1"/>
      <charset val="1"/>
    </font>
    <font>
      <b val="true"/>
      <sz val="12"/>
      <color rgb="FF00B050"/>
      <name val="Times New Roman"/>
      <family val="1"/>
      <charset val="1"/>
    </font>
    <font>
      <b val="true"/>
      <sz val="13"/>
      <color rgb="FF000000"/>
      <name val="Times New Roman"/>
      <family val="1"/>
      <charset val="1"/>
    </font>
    <font>
      <sz val="13"/>
      <color rgb="FF000000"/>
      <name val="Times New Roman"/>
      <family val="1"/>
      <charset val="1"/>
    </font>
    <font>
      <sz val="9"/>
      <color rgb="FF000000"/>
      <name val="Segoe UI"/>
      <family val="2"/>
      <charset val="1"/>
    </font>
  </fonts>
  <fills count="13">
    <fill>
      <patternFill patternType="none"/>
    </fill>
    <fill>
      <patternFill patternType="gray125"/>
    </fill>
    <fill>
      <patternFill patternType="solid">
        <fgColor rgb="FF2E75B6"/>
        <bgColor rgb="FF0066CC"/>
      </patternFill>
    </fill>
    <fill>
      <patternFill patternType="solid">
        <fgColor rgb="FF9DC3E6"/>
        <bgColor rgb="FFBDD7EE"/>
      </patternFill>
    </fill>
    <fill>
      <patternFill patternType="solid">
        <fgColor rgb="FFFFD7D7"/>
        <bgColor rgb="FFFBE5D6"/>
      </patternFill>
    </fill>
    <fill>
      <patternFill patternType="solid">
        <fgColor rgb="FFF8CBAD"/>
        <bgColor rgb="FFFFDBB6"/>
      </patternFill>
    </fill>
    <fill>
      <patternFill patternType="solid">
        <fgColor rgb="FFFFFF00"/>
        <bgColor rgb="FFFFFF00"/>
      </patternFill>
    </fill>
    <fill>
      <patternFill patternType="solid">
        <fgColor rgb="FFBDD7EE"/>
        <bgColor rgb="FF9DC3E6"/>
      </patternFill>
    </fill>
    <fill>
      <patternFill patternType="solid">
        <fgColor rgb="FFF4B183"/>
        <bgColor rgb="FFF8CBAD"/>
      </patternFill>
    </fill>
    <fill>
      <patternFill patternType="solid">
        <fgColor rgb="FFFFFFFF"/>
        <bgColor rgb="FFDEEBF7"/>
      </patternFill>
    </fill>
    <fill>
      <patternFill patternType="solid">
        <fgColor rgb="FFFFDBB6"/>
        <bgColor rgb="FFFFD7D7"/>
      </patternFill>
    </fill>
    <fill>
      <patternFill patternType="solid">
        <fgColor rgb="FFFBE5D6"/>
        <bgColor rgb="FFFFD7D7"/>
      </patternFill>
    </fill>
    <fill>
      <patternFill patternType="solid">
        <fgColor rgb="FFDEEBF7"/>
        <bgColor rgb="FFCCFFFF"/>
      </patternFill>
    </fill>
  </fills>
  <borders count="42">
    <border diagonalUp="false" diagonalDown="false">
      <left/>
      <right/>
      <top/>
      <bottom/>
      <diagonal/>
    </border>
    <border diagonalUp="false" diagonalDown="false">
      <left style="medium"/>
      <right/>
      <top/>
      <bottom/>
      <diagonal/>
    </border>
    <border diagonalUp="false" diagonalDown="false">
      <left style="medium"/>
      <right style="medium"/>
      <top style="medium"/>
      <bottom style="medium"/>
      <diagonal/>
    </border>
    <border diagonalUp="false" diagonalDown="false">
      <left style="medium"/>
      <right style="thin"/>
      <top/>
      <bottom style="thin"/>
      <diagonal/>
    </border>
    <border diagonalUp="false" diagonalDown="false">
      <left style="thin"/>
      <right style="medium"/>
      <top/>
      <bottom style="thin"/>
      <diagonal/>
    </border>
    <border diagonalUp="false" diagonalDown="false">
      <left style="medium"/>
      <right style="thin"/>
      <top style="thin"/>
      <bottom style="medium"/>
      <diagonal/>
    </border>
    <border diagonalUp="false" diagonalDown="false">
      <left style="thin"/>
      <right style="medium"/>
      <top style="thin"/>
      <bottom style="mediu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thin"/>
      <right style="thin"/>
      <top style="thin"/>
      <bottom style="medium"/>
      <diagonal/>
    </border>
    <border diagonalUp="false" diagonalDown="false">
      <left style="medium"/>
      <right style="thin"/>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diagonal/>
    </border>
    <border diagonalUp="false" diagonalDown="false">
      <left style="thin"/>
      <right style="thin"/>
      <top style="thin"/>
      <bottom/>
      <diagonal/>
    </border>
    <border diagonalUp="false" diagonalDown="false">
      <left style="thin"/>
      <right style="medium"/>
      <top style="thin"/>
      <botto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medium"/>
      <top/>
      <bottom/>
      <diagonal/>
    </border>
    <border diagonalUp="false" diagonalDown="false">
      <left style="medium"/>
      <right style="thin"/>
      <top/>
      <bottom style="medium"/>
      <diagonal/>
    </border>
    <border diagonalUp="false" diagonalDown="false">
      <left style="thin"/>
      <right style="medium"/>
      <top/>
      <bottom style="medium"/>
      <diagonal/>
    </border>
    <border diagonalUp="false" diagonalDown="false">
      <left style="thin"/>
      <right style="thin"/>
      <top/>
      <bottom style="thin"/>
      <diagonal/>
    </border>
    <border diagonalUp="false" diagonalDown="false">
      <left style="medium"/>
      <right style="medium"/>
      <top style="medium"/>
      <bottom/>
      <diagonal/>
    </border>
    <border diagonalUp="false" diagonalDown="false">
      <left style="thin"/>
      <right/>
      <top/>
      <botto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thin"/>
      <right/>
      <top style="medium"/>
      <bottom style="thin"/>
      <diagonal/>
    </border>
    <border diagonalUp="false" diagonalDown="false">
      <left style="thin"/>
      <right/>
      <top style="thin"/>
      <bottom style="thin"/>
      <diagonal/>
    </border>
    <border diagonalUp="false" diagonalDown="false">
      <left style="thin"/>
      <right/>
      <top style="thin"/>
      <bottom style="medium"/>
      <diagonal/>
    </border>
    <border diagonalUp="false" diagonalDown="false">
      <left/>
      <right/>
      <top style="medium"/>
      <bottom style="medium"/>
      <diagonal/>
    </border>
    <border diagonalUp="false" diagonalDown="false">
      <left style="medium"/>
      <right style="medium"/>
      <top style="medium"/>
      <bottom style="thin"/>
      <diagonal/>
    </border>
    <border diagonalUp="false" diagonalDown="false">
      <left style="medium"/>
      <right style="medium"/>
      <top style="thin"/>
      <bottom style="thin"/>
      <diagonal/>
    </border>
    <border diagonalUp="false" diagonalDown="false">
      <left style="medium"/>
      <right style="medium"/>
      <top style="thin"/>
      <bottom style="medium"/>
      <diagonal/>
    </border>
    <border diagonalUp="false" diagonalDown="false">
      <left style="medium"/>
      <right style="medium"/>
      <top/>
      <bottom style="medium"/>
      <diagonal/>
    </border>
    <border diagonalUp="false" diagonalDown="false">
      <left/>
      <right style="medium"/>
      <top/>
      <bottom style="medium"/>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5" fontId="4"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274">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6" fillId="2" borderId="0" xfId="0" applyFont="true" applyBorder="true" applyAlignment="true" applyProtection="true">
      <alignment horizontal="center" vertical="bottom" textRotation="0" wrapText="false" indent="0" shrinkToFit="false"/>
      <protection locked="true" hidden="false"/>
    </xf>
    <xf numFmtId="164" fontId="7" fillId="0" borderId="0" xfId="0" applyFont="true" applyBorder="true" applyAlignment="true" applyProtection="true">
      <alignment horizontal="left" vertical="center" textRotation="0" wrapText="true" indent="0" shrinkToFit="false"/>
      <protection locked="true" hidden="false"/>
    </xf>
    <xf numFmtId="164" fontId="7" fillId="0" borderId="0" xfId="0" applyFont="true" applyBorder="false" applyAlignment="true" applyProtection="true">
      <alignment horizontal="center" vertical="center" textRotation="0" wrapText="true" indent="0" shrinkToFit="false"/>
      <protection locked="true" hidden="false"/>
    </xf>
    <xf numFmtId="164" fontId="8" fillId="0" borderId="0" xfId="0" applyFont="true" applyBorder="false" applyAlignment="true" applyProtection="true">
      <alignment horizontal="center" vertical="center" textRotation="0" wrapText="false" indent="0" shrinkToFit="false"/>
      <protection locked="true" hidden="false"/>
    </xf>
    <xf numFmtId="164" fontId="8" fillId="2" borderId="0" xfId="0" applyFont="true" applyBorder="true" applyAlignment="true" applyProtection="true">
      <alignment horizontal="center" vertical="center" textRotation="0" wrapText="false" indent="0" shrinkToFit="false"/>
      <protection locked="true" hidden="false"/>
    </xf>
    <xf numFmtId="164" fontId="9" fillId="0" borderId="0" xfId="0" applyFont="true" applyBorder="false" applyAlignment="true" applyProtection="true">
      <alignment horizontal="center" vertical="center" textRotation="0" wrapText="true" indent="0" shrinkToFit="false"/>
      <protection locked="true" hidden="false"/>
    </xf>
    <xf numFmtId="164" fontId="8" fillId="3" borderId="1" xfId="0" applyFont="true" applyBorder="true" applyAlignment="true" applyProtection="true">
      <alignment horizontal="center" vertical="center" textRotation="0" wrapText="true" indent="0" shrinkToFit="false"/>
      <protection locked="true" hidden="false"/>
    </xf>
    <xf numFmtId="164" fontId="8" fillId="3" borderId="2" xfId="0" applyFont="true" applyBorder="true" applyAlignment="true" applyProtection="true">
      <alignment horizontal="center" vertical="center" textRotation="0" wrapText="false" indent="0" shrinkToFit="false"/>
      <protection locked="true" hidden="false"/>
    </xf>
    <xf numFmtId="164" fontId="5" fillId="0" borderId="3" xfId="0" applyFont="true" applyBorder="true" applyAlignment="true" applyProtection="true">
      <alignment horizontal="center" vertical="center" textRotation="0" wrapText="false" indent="0" shrinkToFit="false"/>
      <protection locked="true" hidden="false"/>
    </xf>
    <xf numFmtId="167" fontId="8" fillId="0" borderId="4" xfId="0" applyFont="true" applyBorder="true" applyAlignment="true" applyProtection="true">
      <alignment horizontal="center" vertical="center" textRotation="0" wrapText="false" indent="0" shrinkToFit="false"/>
      <protection locked="true" hidden="false"/>
    </xf>
    <xf numFmtId="164" fontId="5" fillId="0" borderId="5" xfId="0" applyFont="true" applyBorder="true" applyAlignment="true" applyProtection="true">
      <alignment horizontal="center" vertical="center" textRotation="0" wrapText="false" indent="0" shrinkToFit="false"/>
      <protection locked="true" hidden="false"/>
    </xf>
    <xf numFmtId="167" fontId="8" fillId="0" borderId="6" xfId="0" applyFont="true" applyBorder="true" applyAlignment="true" applyProtection="true">
      <alignment horizontal="center" vertical="center" textRotation="0" wrapText="false" indent="0" shrinkToFit="false"/>
      <protection locked="true" hidden="false"/>
    </xf>
    <xf numFmtId="164" fontId="8" fillId="3" borderId="7" xfId="0" applyFont="true" applyBorder="true" applyAlignment="true" applyProtection="true">
      <alignment horizontal="center" vertical="center" textRotation="0" wrapText="false" indent="0" shrinkToFit="false"/>
      <protection locked="true" hidden="false"/>
    </xf>
    <xf numFmtId="164" fontId="8" fillId="3" borderId="8" xfId="0" applyFont="true" applyBorder="true" applyAlignment="true" applyProtection="true">
      <alignment horizontal="center" vertical="center" textRotation="0" wrapText="false" indent="0" shrinkToFit="false"/>
      <protection locked="true" hidden="false"/>
    </xf>
    <xf numFmtId="164" fontId="8" fillId="3" borderId="9" xfId="0" applyFont="true" applyBorder="true" applyAlignment="true" applyProtection="true">
      <alignment horizontal="center" vertical="center" textRotation="0" wrapText="false" indent="0" shrinkToFit="false"/>
      <protection locked="true" hidden="false"/>
    </xf>
    <xf numFmtId="164" fontId="10" fillId="0" borderId="10" xfId="0" applyFont="true" applyBorder="true" applyAlignment="true" applyProtection="true">
      <alignment horizontal="center" vertical="center" textRotation="0" wrapText="false" indent="0" shrinkToFit="false"/>
      <protection locked="true" hidden="false"/>
    </xf>
    <xf numFmtId="167" fontId="10" fillId="0" borderId="11" xfId="0" applyFont="true" applyBorder="true" applyAlignment="true" applyProtection="true">
      <alignment horizontal="center" vertical="center" textRotation="0" wrapText="false" indent="0" shrinkToFit="false"/>
      <protection locked="true" hidden="false"/>
    </xf>
    <xf numFmtId="169" fontId="10" fillId="0" borderId="11" xfId="19" applyFont="true" applyBorder="true" applyAlignment="true" applyProtection="true">
      <alignment horizontal="center" vertical="center" textRotation="0" wrapText="false" indent="0" shrinkToFit="false"/>
      <protection locked="true" hidden="false"/>
    </xf>
    <xf numFmtId="167" fontId="10" fillId="0" borderId="12" xfId="0" applyFont="true" applyBorder="true" applyAlignment="true" applyProtection="true">
      <alignment horizontal="center" vertical="center" textRotation="0" wrapText="false" indent="0" shrinkToFit="false"/>
      <protection locked="true" hidden="false"/>
    </xf>
    <xf numFmtId="164" fontId="10" fillId="0" borderId="5" xfId="0" applyFont="true" applyBorder="true" applyAlignment="true" applyProtection="true">
      <alignment horizontal="center" vertical="center" textRotation="0" wrapText="false" indent="0" shrinkToFit="false"/>
      <protection locked="true" hidden="false"/>
    </xf>
    <xf numFmtId="167" fontId="10" fillId="0" borderId="13" xfId="0" applyFont="true" applyBorder="true" applyAlignment="true" applyProtection="true">
      <alignment horizontal="center" vertical="center" textRotation="0" wrapText="false" indent="0" shrinkToFit="false"/>
      <protection locked="true" hidden="false"/>
    </xf>
    <xf numFmtId="169" fontId="10" fillId="0" borderId="13" xfId="19" applyFont="true" applyBorder="true" applyAlignment="true" applyProtection="true">
      <alignment horizontal="center" vertical="center" textRotation="0" wrapText="false" indent="0" shrinkToFit="false"/>
      <protection locked="true" hidden="false"/>
    </xf>
    <xf numFmtId="167" fontId="10" fillId="0" borderId="6" xfId="0" applyFont="true" applyBorder="true" applyAlignment="true" applyProtection="true">
      <alignment horizontal="center" vertical="center" textRotation="0" wrapText="false" indent="0" shrinkToFit="false"/>
      <protection locked="true" hidden="false"/>
    </xf>
    <xf numFmtId="164" fontId="5" fillId="0" borderId="10" xfId="0" applyFont="true" applyBorder="true" applyAlignment="true" applyProtection="true">
      <alignment horizontal="center" vertical="center" textRotation="0" wrapText="false" indent="0" shrinkToFit="false"/>
      <protection locked="true" hidden="false"/>
    </xf>
    <xf numFmtId="167" fontId="5" fillId="0" borderId="11" xfId="0" applyFont="true" applyBorder="true" applyAlignment="true" applyProtection="true">
      <alignment horizontal="center" vertical="center" textRotation="0" wrapText="false" indent="0" shrinkToFit="false"/>
      <protection locked="true" hidden="false"/>
    </xf>
    <xf numFmtId="168" fontId="10" fillId="0" borderId="11" xfId="19" applyFont="true" applyBorder="true" applyAlignment="true" applyProtection="true">
      <alignment horizontal="center" vertical="center" textRotation="0" wrapText="false" indent="0" shrinkToFit="false"/>
      <protection locked="true" hidden="false"/>
    </xf>
    <xf numFmtId="167" fontId="11" fillId="0" borderId="12" xfId="0" applyFont="true" applyBorder="true" applyAlignment="true" applyProtection="true">
      <alignment horizontal="center" vertical="center" textRotation="0" wrapText="false" indent="0" shrinkToFit="false"/>
      <protection locked="true" hidden="false"/>
    </xf>
    <xf numFmtId="164" fontId="5" fillId="0" borderId="14" xfId="0" applyFont="true" applyBorder="true" applyAlignment="true" applyProtection="true">
      <alignment horizontal="center" vertical="center" textRotation="0" wrapText="false" indent="0" shrinkToFit="false"/>
      <protection locked="true" hidden="false"/>
    </xf>
    <xf numFmtId="167" fontId="5" fillId="0" borderId="15" xfId="0" applyFont="true" applyBorder="true" applyAlignment="true" applyProtection="true">
      <alignment horizontal="center" vertical="center" textRotation="0" wrapText="false" indent="0" shrinkToFit="false"/>
      <protection locked="true" hidden="false"/>
    </xf>
    <xf numFmtId="168" fontId="10" fillId="0" borderId="15" xfId="19" applyFont="true" applyBorder="true" applyAlignment="true" applyProtection="true">
      <alignment horizontal="center" vertical="center" textRotation="0" wrapText="false" indent="0" shrinkToFit="false"/>
      <protection locked="true" hidden="false"/>
    </xf>
    <xf numFmtId="167" fontId="11" fillId="0" borderId="16" xfId="0" applyFont="true" applyBorder="true" applyAlignment="true" applyProtection="true">
      <alignment horizontal="center" vertical="center" textRotation="0" wrapText="false" indent="0" shrinkToFit="false"/>
      <protection locked="true" hidden="false"/>
    </xf>
    <xf numFmtId="164" fontId="5" fillId="0" borderId="17" xfId="0" applyFont="true" applyBorder="true" applyAlignment="true" applyProtection="true">
      <alignment horizontal="center" vertical="center" textRotation="0" wrapText="false" indent="0" shrinkToFit="false"/>
      <protection locked="true" hidden="false"/>
    </xf>
    <xf numFmtId="167" fontId="5" fillId="0" borderId="18" xfId="0" applyFont="true" applyBorder="true" applyAlignment="true" applyProtection="true">
      <alignment horizontal="center" vertical="center" textRotation="0" wrapText="false" indent="0" shrinkToFit="false"/>
      <protection locked="true" hidden="false"/>
    </xf>
    <xf numFmtId="168" fontId="5" fillId="0" borderId="18" xfId="19" applyFont="true" applyBorder="true" applyAlignment="true" applyProtection="true">
      <alignment horizontal="center" vertical="center" textRotation="0" wrapText="false" indent="0" shrinkToFit="false"/>
      <protection locked="true" hidden="false"/>
    </xf>
    <xf numFmtId="167" fontId="8" fillId="0" borderId="19" xfId="0" applyFont="true" applyBorder="true" applyAlignment="true" applyProtection="true">
      <alignment horizontal="center" vertical="center" textRotation="0" wrapText="false" indent="0" shrinkToFit="false"/>
      <protection locked="true" hidden="false"/>
    </xf>
    <xf numFmtId="168" fontId="5" fillId="0" borderId="11" xfId="19" applyFont="true" applyBorder="true" applyAlignment="true" applyProtection="true">
      <alignment horizontal="center" vertical="center" textRotation="0" wrapText="false" indent="0" shrinkToFit="false"/>
      <protection locked="true" hidden="false"/>
    </xf>
    <xf numFmtId="167" fontId="8" fillId="0" borderId="12" xfId="0" applyFont="true" applyBorder="true" applyAlignment="true" applyProtection="true">
      <alignment horizontal="center" vertical="center" textRotation="0" wrapText="false" indent="0" shrinkToFit="false"/>
      <protection locked="true" hidden="false"/>
    </xf>
    <xf numFmtId="168" fontId="5" fillId="0" borderId="15" xfId="19" applyFont="true" applyBorder="true" applyAlignment="true" applyProtection="true">
      <alignment horizontal="center" vertical="center" textRotation="0" wrapText="false" indent="0" shrinkToFit="false"/>
      <protection locked="true" hidden="false"/>
    </xf>
    <xf numFmtId="167" fontId="8" fillId="0" borderId="16" xfId="0" applyFont="true" applyBorder="true" applyAlignment="true" applyProtection="true">
      <alignment horizontal="center" vertical="center" textRotation="0" wrapText="false" indent="0" shrinkToFit="false"/>
      <protection locked="true" hidden="false"/>
    </xf>
    <xf numFmtId="167" fontId="5" fillId="0" borderId="13" xfId="0" applyFont="true" applyBorder="true" applyAlignment="true" applyProtection="true">
      <alignment horizontal="center" vertical="center" textRotation="0" wrapText="false" indent="0" shrinkToFit="false"/>
      <protection locked="true" hidden="false"/>
    </xf>
    <xf numFmtId="168" fontId="5" fillId="0" borderId="13" xfId="19" applyFont="true" applyBorder="true" applyAlignment="true" applyProtection="true">
      <alignment horizontal="center" vertical="center" textRotation="0" wrapText="false" indent="0" shrinkToFit="false"/>
      <protection locked="true" hidden="false"/>
    </xf>
    <xf numFmtId="168" fontId="10" fillId="0" borderId="13" xfId="19" applyFont="true" applyBorder="true" applyAlignment="true" applyProtection="true">
      <alignment horizontal="center" vertical="center" textRotation="0" wrapText="false" indent="0" shrinkToFit="false"/>
      <protection locked="true" hidden="false"/>
    </xf>
    <xf numFmtId="167" fontId="11" fillId="0" borderId="6" xfId="0" applyFont="true" applyBorder="true" applyAlignment="true" applyProtection="true">
      <alignment horizontal="center" vertical="center" textRotation="0" wrapText="false" indent="0" shrinkToFit="false"/>
      <protection locked="true" hidden="false"/>
    </xf>
    <xf numFmtId="164" fontId="8" fillId="3" borderId="8" xfId="0" applyFont="true" applyBorder="true" applyAlignment="true" applyProtection="true">
      <alignment horizontal="center" vertical="center" textRotation="0" wrapText="true" indent="0" shrinkToFit="false"/>
      <protection locked="true" hidden="false"/>
    </xf>
    <xf numFmtId="164" fontId="8" fillId="0" borderId="0" xfId="0" applyFont="true" applyBorder="true" applyAlignment="true" applyProtection="true">
      <alignment horizontal="center" vertical="center" textRotation="0" wrapText="false" indent="0" shrinkToFit="false"/>
      <protection locked="true" hidden="false"/>
    </xf>
    <xf numFmtId="164" fontId="5" fillId="0" borderId="11" xfId="0" applyFont="true" applyBorder="true" applyAlignment="true" applyProtection="true">
      <alignment horizontal="center" vertical="center" textRotation="0" wrapText="false" indent="0" shrinkToFit="false"/>
      <protection locked="true" hidden="false"/>
    </xf>
    <xf numFmtId="164" fontId="5" fillId="0" borderId="12" xfId="0" applyFont="true" applyBorder="true" applyAlignment="true" applyProtection="true">
      <alignment horizontal="center" vertical="center" textRotation="0" wrapText="false" indent="0" shrinkToFit="false"/>
      <protection locked="true" hidden="false"/>
    </xf>
    <xf numFmtId="164" fontId="5" fillId="0" borderId="15" xfId="0" applyFont="true" applyBorder="true" applyAlignment="true" applyProtection="true">
      <alignment horizontal="center" vertical="center" textRotation="0" wrapText="false" indent="0" shrinkToFit="false"/>
      <protection locked="true" hidden="false"/>
    </xf>
    <xf numFmtId="164" fontId="5" fillId="0" borderId="16" xfId="0" applyFont="true" applyBorder="true" applyAlignment="true" applyProtection="true">
      <alignment horizontal="center" vertical="center" textRotation="0" wrapText="false" indent="0" shrinkToFit="false"/>
      <protection locked="true" hidden="false"/>
    </xf>
    <xf numFmtId="170" fontId="5" fillId="0" borderId="13" xfId="0" applyFont="true" applyBorder="true" applyAlignment="true" applyProtection="true">
      <alignment horizontal="center" vertical="center" textRotation="0" wrapText="false" indent="0" shrinkToFit="false"/>
      <protection locked="true" hidden="false"/>
    </xf>
    <xf numFmtId="169" fontId="5" fillId="0" borderId="13" xfId="0" applyFont="true" applyBorder="true" applyAlignment="true" applyProtection="true">
      <alignment horizontal="center" vertical="center" textRotation="0" wrapText="false" indent="0" shrinkToFit="false"/>
      <protection locked="true" hidden="false"/>
    </xf>
    <xf numFmtId="170" fontId="5" fillId="0" borderId="6"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true" applyAlignment="true" applyProtection="true">
      <alignment horizontal="center" vertical="center" textRotation="0" wrapText="true" indent="0" shrinkToFit="false"/>
      <protection locked="true" hidden="false"/>
    </xf>
    <xf numFmtId="164" fontId="8" fillId="3" borderId="20" xfId="0" applyFont="true" applyBorder="true" applyAlignment="true" applyProtection="true">
      <alignment horizontal="center" vertical="center" textRotation="0" wrapText="false" indent="0" shrinkToFit="false"/>
      <protection locked="true" hidden="false"/>
    </xf>
    <xf numFmtId="164" fontId="8" fillId="3" borderId="21" xfId="0" applyFont="true" applyBorder="true" applyAlignment="true" applyProtection="true">
      <alignment horizontal="center" vertical="center" textRotation="0" wrapText="false" indent="0" shrinkToFit="false"/>
      <protection locked="true" hidden="false"/>
    </xf>
    <xf numFmtId="164" fontId="8" fillId="3" borderId="21" xfId="0" applyFont="true" applyBorder="true" applyAlignment="true" applyProtection="true">
      <alignment horizontal="center" vertical="center" textRotation="0" wrapText="true" indent="0" shrinkToFit="false"/>
      <protection locked="true" hidden="false"/>
    </xf>
    <xf numFmtId="164" fontId="8" fillId="3" borderId="22" xfId="0" applyFont="true" applyBorder="true" applyAlignment="true" applyProtection="true">
      <alignment horizontal="center" vertical="center" textRotation="0" wrapText="false" indent="0" shrinkToFit="false"/>
      <protection locked="true" hidden="false"/>
    </xf>
    <xf numFmtId="171" fontId="5" fillId="0" borderId="11" xfId="0" applyFont="true" applyBorder="true" applyAlignment="true" applyProtection="true">
      <alignment horizontal="center" vertical="center" textRotation="0" wrapText="false" indent="0" shrinkToFit="false"/>
      <protection locked="true" hidden="false"/>
    </xf>
    <xf numFmtId="171" fontId="5" fillId="0" borderId="15" xfId="0" applyFont="true" applyBorder="true" applyAlignment="true" applyProtection="true">
      <alignment horizontal="center" vertical="center" textRotation="0" wrapText="false" indent="0" shrinkToFit="false"/>
      <protection locked="true" hidden="false"/>
    </xf>
    <xf numFmtId="164" fontId="5" fillId="4" borderId="17" xfId="0" applyFont="true" applyBorder="true" applyAlignment="true" applyProtection="true">
      <alignment horizontal="center" vertical="center" textRotation="0" wrapText="false" indent="0" shrinkToFit="false"/>
      <protection locked="true" hidden="false"/>
    </xf>
    <xf numFmtId="167" fontId="5" fillId="4" borderId="18" xfId="0" applyFont="true" applyBorder="true" applyAlignment="true" applyProtection="true">
      <alignment horizontal="center" vertical="center" textRotation="0" wrapText="false" indent="0" shrinkToFit="false"/>
      <protection locked="true" hidden="false"/>
    </xf>
    <xf numFmtId="171" fontId="5" fillId="4" borderId="18" xfId="0" applyFont="true" applyBorder="true" applyAlignment="true" applyProtection="true">
      <alignment horizontal="center" vertical="center" textRotation="0" wrapText="false" indent="0" shrinkToFit="false"/>
      <protection locked="true" hidden="false"/>
    </xf>
    <xf numFmtId="167" fontId="8" fillId="4" borderId="19" xfId="0" applyFont="true" applyBorder="true" applyAlignment="true" applyProtection="true">
      <alignment horizontal="center" vertical="center" textRotation="0" wrapText="false" indent="0" shrinkToFit="false"/>
      <protection locked="true" hidden="false"/>
    </xf>
    <xf numFmtId="171" fontId="5" fillId="0" borderId="13" xfId="0" applyFont="true" applyBorder="true" applyAlignment="true" applyProtection="true">
      <alignment horizontal="center" vertical="center" textRotation="0" wrapText="false" indent="0" shrinkToFit="false"/>
      <protection locked="true" hidden="false"/>
    </xf>
    <xf numFmtId="164" fontId="8" fillId="3" borderId="2" xfId="0" applyFont="true" applyBorder="true" applyAlignment="true" applyProtection="true">
      <alignment horizontal="center" vertical="center" textRotation="0" wrapText="true" indent="0" shrinkToFit="false"/>
      <protection locked="true" hidden="false"/>
    </xf>
    <xf numFmtId="164" fontId="7" fillId="0" borderId="0" xfId="0" applyFont="true" applyBorder="false" applyAlignment="true" applyProtection="true">
      <alignment horizontal="center" vertical="center" textRotation="0" wrapText="false" indent="0" shrinkToFit="false"/>
      <protection locked="true" hidden="false"/>
    </xf>
    <xf numFmtId="164" fontId="8" fillId="3" borderId="23" xfId="0" applyFont="true" applyBorder="true" applyAlignment="true" applyProtection="true">
      <alignment horizontal="center" vertical="center" textRotation="0" wrapText="false" indent="0" shrinkToFit="false"/>
      <protection locked="true" hidden="false"/>
    </xf>
    <xf numFmtId="164" fontId="8" fillId="3" borderId="24" xfId="0" applyFont="true" applyBorder="true" applyAlignment="true" applyProtection="true">
      <alignment horizontal="center" vertical="center" textRotation="0" wrapText="false" indent="0" shrinkToFit="false"/>
      <protection locked="true" hidden="false"/>
    </xf>
    <xf numFmtId="164" fontId="8" fillId="3" borderId="24" xfId="0" applyFont="true" applyBorder="true" applyAlignment="true" applyProtection="true">
      <alignment horizontal="center" vertical="center" textRotation="0" wrapText="true" indent="0" shrinkToFit="false"/>
      <protection locked="true" hidden="false"/>
    </xf>
    <xf numFmtId="164" fontId="8" fillId="3" borderId="25" xfId="0" applyFont="true" applyBorder="true" applyAlignment="true" applyProtection="true">
      <alignment horizontal="center" vertical="center" textRotation="0" wrapText="false" indent="0" shrinkToFit="false"/>
      <protection locked="true" hidden="false"/>
    </xf>
    <xf numFmtId="169" fontId="5" fillId="0" borderId="11" xfId="0" applyFont="true" applyBorder="true" applyAlignment="true" applyProtection="true">
      <alignment horizontal="center" vertical="center" textRotation="0" wrapText="false" indent="0" shrinkToFit="false"/>
      <protection locked="true" hidden="false"/>
    </xf>
    <xf numFmtId="169" fontId="5" fillId="0" borderId="15" xfId="0" applyFont="true" applyBorder="true" applyAlignment="true" applyProtection="true">
      <alignment horizontal="center" vertical="center" textRotation="0" wrapText="false" indent="0" shrinkToFit="false"/>
      <protection locked="true" hidden="false"/>
    </xf>
    <xf numFmtId="169" fontId="5" fillId="4" borderId="18" xfId="0" applyFont="true" applyBorder="true" applyAlignment="true" applyProtection="true">
      <alignment horizontal="center" vertical="center" textRotation="0" wrapText="false" indent="0" shrinkToFit="false"/>
      <protection locked="true" hidden="false"/>
    </xf>
    <xf numFmtId="169" fontId="5" fillId="0" borderId="11" xfId="19" applyFont="true" applyBorder="true" applyAlignment="true" applyProtection="true">
      <alignment horizontal="center" vertical="center" textRotation="0" wrapText="false" indent="0" shrinkToFit="false"/>
      <protection locked="true" hidden="false"/>
    </xf>
    <xf numFmtId="169" fontId="5" fillId="0" borderId="15" xfId="19" applyFont="true" applyBorder="true" applyAlignment="true" applyProtection="true">
      <alignment horizontal="center" vertical="center" textRotation="0" wrapText="false" indent="0" shrinkToFit="false"/>
      <protection locked="true" hidden="false"/>
    </xf>
    <xf numFmtId="169" fontId="5" fillId="4" borderId="18" xfId="19" applyFont="true" applyBorder="true" applyAlignment="true" applyProtection="true">
      <alignment horizontal="center" vertical="center" textRotation="0" wrapText="false" indent="0" shrinkToFit="false"/>
      <protection locked="true" hidden="false"/>
    </xf>
    <xf numFmtId="169" fontId="5" fillId="0" borderId="13" xfId="19" applyFont="true" applyBorder="true" applyAlignment="true" applyProtection="true">
      <alignment horizontal="center" vertical="center" textRotation="0" wrapText="false" indent="0" shrinkToFit="false"/>
      <protection locked="true" hidden="false"/>
    </xf>
    <xf numFmtId="169" fontId="5" fillId="0" borderId="12" xfId="19" applyFont="true" applyBorder="true" applyAlignment="true" applyProtection="true">
      <alignment horizontal="center" vertical="center" textRotation="0" wrapText="false" indent="0" shrinkToFit="false"/>
      <protection locked="true" hidden="false"/>
    </xf>
    <xf numFmtId="169" fontId="5" fillId="0" borderId="16" xfId="19" applyFont="true" applyBorder="true" applyAlignment="true" applyProtection="true">
      <alignment horizontal="center" vertical="center" textRotation="0" wrapText="false" indent="0" shrinkToFit="false"/>
      <protection locked="true" hidden="false"/>
    </xf>
    <xf numFmtId="169" fontId="5" fillId="5" borderId="16" xfId="19" applyFont="true" applyBorder="true" applyAlignment="true" applyProtection="true">
      <alignment horizontal="center" vertical="center" textRotation="0" wrapText="false" indent="0" shrinkToFit="false"/>
      <protection locked="true" hidden="false"/>
    </xf>
    <xf numFmtId="164" fontId="5" fillId="6" borderId="0" xfId="0" applyFont="true" applyBorder="false" applyAlignment="true" applyProtection="true">
      <alignment horizontal="center" vertical="center" textRotation="0" wrapText="false" indent="0" shrinkToFit="false"/>
      <protection locked="true" hidden="false"/>
    </xf>
    <xf numFmtId="164" fontId="0" fillId="6" borderId="0" xfId="0" applyFont="false" applyBorder="false" applyAlignment="true" applyProtection="true">
      <alignment horizontal="general" vertical="bottom" textRotation="0" wrapText="false" indent="0" shrinkToFit="false"/>
      <protection locked="true" hidden="false"/>
    </xf>
    <xf numFmtId="164" fontId="13" fillId="6" borderId="0" xfId="0" applyFont="true" applyBorder="false" applyAlignment="true" applyProtection="true">
      <alignment horizontal="center" vertical="center" textRotation="0" wrapText="false" indent="0" shrinkToFit="false"/>
      <protection locked="true" hidden="false"/>
    </xf>
    <xf numFmtId="164" fontId="0" fillId="0" borderId="0" xfId="0" applyFont="true" applyBorder="false" applyAlignment="true" applyProtection="true">
      <alignment horizontal="center" vertical="bottom" textRotation="0" wrapText="true" indent="0" shrinkToFit="false"/>
      <protection locked="true" hidden="false"/>
    </xf>
    <xf numFmtId="164" fontId="0" fillId="0" borderId="0" xfId="0" applyFont="true" applyBorder="false" applyAlignment="true" applyProtection="true">
      <alignment horizontal="general" vertical="bottom" textRotation="0" wrapText="true" indent="0" shrinkToFit="false"/>
      <protection locked="true" hidden="false"/>
    </xf>
    <xf numFmtId="169" fontId="5" fillId="0" borderId="6" xfId="19" applyFont="true" applyBorder="true" applyAlignment="true" applyProtection="true">
      <alignment horizontal="center" vertical="center" textRotation="0" wrapText="false" indent="0" shrinkToFit="false"/>
      <protection locked="true" hidden="false"/>
    </xf>
    <xf numFmtId="164" fontId="8" fillId="7" borderId="26" xfId="0" applyFont="true" applyBorder="true" applyAlignment="true" applyProtection="true">
      <alignment horizontal="center" vertical="center" textRotation="0" wrapText="false" indent="0" shrinkToFit="false"/>
      <protection locked="true" hidden="false"/>
    </xf>
    <xf numFmtId="169" fontId="8" fillId="7" borderId="27" xfId="19" applyFont="true" applyBorder="true" applyAlignment="true" applyProtection="true">
      <alignment horizontal="center" vertical="center" textRotation="0" wrapText="false" indent="0" shrinkToFit="false"/>
      <protection locked="true" hidden="false"/>
    </xf>
    <xf numFmtId="169" fontId="5" fillId="5" borderId="11" xfId="0" applyFont="true" applyBorder="true" applyAlignment="true" applyProtection="true">
      <alignment horizontal="center" vertical="center" textRotation="0" wrapText="false" indent="0" shrinkToFit="false"/>
      <protection locked="true" hidden="false"/>
    </xf>
    <xf numFmtId="169" fontId="10" fillId="0" borderId="15" xfId="0" applyFont="true" applyBorder="true" applyAlignment="true" applyProtection="true">
      <alignment horizontal="center" vertical="center" textRotation="0" wrapText="false" indent="0" shrinkToFit="false"/>
      <protection locked="true" hidden="false"/>
    </xf>
    <xf numFmtId="172" fontId="5" fillId="0" borderId="11" xfId="0" applyFont="true" applyBorder="true" applyAlignment="true" applyProtection="true">
      <alignment horizontal="center" vertical="center" textRotation="0" wrapText="false" indent="0" shrinkToFit="false"/>
      <protection locked="true" hidden="false"/>
    </xf>
    <xf numFmtId="172" fontId="5" fillId="0" borderId="15"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left" vertical="center" textRotation="0" wrapText="false" indent="0" shrinkToFit="false"/>
      <protection locked="true" hidden="false"/>
    </xf>
    <xf numFmtId="172" fontId="5" fillId="4" borderId="18" xfId="0" applyFont="true" applyBorder="true" applyAlignment="true" applyProtection="true">
      <alignment horizontal="center" vertical="center" textRotation="0" wrapText="false" indent="0" shrinkToFit="false"/>
      <protection locked="true" hidden="false"/>
    </xf>
    <xf numFmtId="173" fontId="8" fillId="4" borderId="19" xfId="0" applyFont="true" applyBorder="true" applyAlignment="true" applyProtection="true">
      <alignment horizontal="center" vertical="center" textRotation="0" wrapText="false" indent="0" shrinkToFit="false"/>
      <protection locked="true" hidden="false"/>
    </xf>
    <xf numFmtId="172" fontId="5" fillId="0" borderId="13" xfId="0" applyFont="true" applyBorder="true" applyAlignment="true" applyProtection="true">
      <alignment horizontal="center" vertical="center" textRotation="0" wrapText="false" indent="0" shrinkToFit="false"/>
      <protection locked="true" hidden="false"/>
    </xf>
    <xf numFmtId="173" fontId="8" fillId="0" borderId="6" xfId="0" applyFont="true" applyBorder="true" applyAlignment="true" applyProtection="true">
      <alignment horizontal="center" vertical="center" textRotation="0" wrapText="false" indent="0" shrinkToFit="false"/>
      <protection locked="true" hidden="false"/>
    </xf>
    <xf numFmtId="168" fontId="5" fillId="4" borderId="18" xfId="19" applyFont="true" applyBorder="true" applyAlignment="true" applyProtection="true">
      <alignment horizontal="center" vertical="center" textRotation="0" wrapText="false" indent="0" shrinkToFit="false"/>
      <protection locked="true" hidden="false"/>
    </xf>
    <xf numFmtId="172" fontId="10" fillId="0" borderId="13" xfId="0" applyFont="true" applyBorder="true" applyAlignment="true" applyProtection="true">
      <alignment horizontal="center" vertical="center" textRotation="0" wrapText="false" indent="0" shrinkToFit="false"/>
      <protection locked="true" hidden="false"/>
    </xf>
    <xf numFmtId="167" fontId="10" fillId="0" borderId="15" xfId="0" applyFont="true" applyBorder="true" applyAlignment="true" applyProtection="true">
      <alignment horizontal="center" vertical="center" textRotation="0" wrapText="false" indent="0" shrinkToFit="false"/>
      <protection locked="true" hidden="false"/>
    </xf>
    <xf numFmtId="167" fontId="10" fillId="0" borderId="18" xfId="0" applyFont="true" applyBorder="true" applyAlignment="true" applyProtection="true">
      <alignment horizontal="center" vertical="center" textRotation="0" wrapText="false" indent="0" shrinkToFit="false"/>
      <protection locked="true" hidden="false"/>
    </xf>
    <xf numFmtId="167" fontId="11" fillId="0" borderId="19"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14" fillId="4" borderId="5" xfId="0" applyFont="true" applyBorder="true" applyAlignment="true" applyProtection="true">
      <alignment horizontal="center" vertical="center" textRotation="0" wrapText="false" indent="0" shrinkToFit="false"/>
      <protection locked="true" hidden="false"/>
    </xf>
    <xf numFmtId="167" fontId="5" fillId="4" borderId="13" xfId="0" applyFont="true" applyBorder="true" applyAlignment="true" applyProtection="true">
      <alignment horizontal="center" vertical="center" textRotation="0" wrapText="false" indent="0" shrinkToFit="false"/>
      <protection locked="true" hidden="false"/>
    </xf>
    <xf numFmtId="167" fontId="8" fillId="4" borderId="6" xfId="0" applyFont="true" applyBorder="true" applyAlignment="true" applyProtection="true">
      <alignment horizontal="center" vertical="center" textRotation="0" wrapText="false" indent="0" shrinkToFit="false"/>
      <protection locked="true" hidden="false"/>
    </xf>
    <xf numFmtId="167" fontId="5" fillId="0" borderId="28" xfId="0"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8" fillId="3" borderId="29" xfId="0" applyFont="true" applyBorder="true" applyAlignment="true" applyProtection="true">
      <alignment horizontal="center" vertical="center" textRotation="0" wrapText="true" indent="0" shrinkToFit="false"/>
      <protection locked="true" hidden="false"/>
    </xf>
    <xf numFmtId="164" fontId="5" fillId="0" borderId="3" xfId="0" applyFont="true" applyBorder="true" applyAlignment="true" applyProtection="true">
      <alignment horizontal="center" vertical="center" textRotation="0" wrapText="true" indent="0" shrinkToFit="false"/>
      <protection locked="true" hidden="false"/>
    </xf>
    <xf numFmtId="169" fontId="5" fillId="0" borderId="4" xfId="19" applyFont="true" applyBorder="true" applyAlignment="true" applyProtection="true">
      <alignment horizontal="center" vertical="center" textRotation="0" wrapText="false" indent="0" shrinkToFit="false"/>
      <protection locked="true" hidden="false"/>
    </xf>
    <xf numFmtId="164" fontId="5" fillId="8" borderId="14" xfId="0" applyFont="true" applyBorder="true" applyAlignment="true" applyProtection="true">
      <alignment horizontal="center" vertical="center" textRotation="0" wrapText="true" indent="0" shrinkToFit="false"/>
      <protection locked="true" hidden="false"/>
    </xf>
    <xf numFmtId="169" fontId="5" fillId="8" borderId="16" xfId="19" applyFont="true" applyBorder="true" applyAlignment="true" applyProtection="true">
      <alignment horizontal="center" vertical="center" textRotation="0" wrapText="false" indent="0" shrinkToFit="false"/>
      <protection locked="true" hidden="false"/>
    </xf>
    <xf numFmtId="164" fontId="5" fillId="0" borderId="14" xfId="0" applyFont="true" applyBorder="true" applyAlignment="true" applyProtection="true">
      <alignment horizontal="center" vertical="center" textRotation="0" wrapText="true" indent="0" shrinkToFit="false"/>
      <protection locked="true" hidden="false"/>
    </xf>
    <xf numFmtId="164" fontId="5" fillId="0" borderId="17" xfId="0" applyFont="true" applyBorder="true" applyAlignment="true" applyProtection="true">
      <alignment horizontal="center" vertical="center" textRotation="0" wrapText="true" indent="0" shrinkToFit="false"/>
      <protection locked="true" hidden="false"/>
    </xf>
    <xf numFmtId="169" fontId="5" fillId="0" borderId="19" xfId="19" applyFont="true" applyBorder="true" applyAlignment="true" applyProtection="true">
      <alignment horizontal="center" vertical="center" textRotation="0" wrapText="false" indent="0" shrinkToFit="false"/>
      <protection locked="true" hidden="false"/>
    </xf>
    <xf numFmtId="169" fontId="8" fillId="3" borderId="22" xfId="0" applyFont="true" applyBorder="true" applyAlignment="true" applyProtection="true">
      <alignment horizontal="center" vertical="center" textRotation="0" wrapText="false" indent="0" shrinkToFit="false"/>
      <protection locked="true" hidden="false"/>
    </xf>
    <xf numFmtId="164" fontId="5" fillId="4" borderId="18" xfId="0" applyFont="true" applyBorder="true" applyAlignment="true" applyProtection="true">
      <alignment horizontal="center" vertical="center" textRotation="0" wrapText="false" indent="0" shrinkToFit="false"/>
      <protection locked="true" hidden="false"/>
    </xf>
    <xf numFmtId="164" fontId="5" fillId="0" borderId="13"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general" vertical="center" textRotation="0" wrapText="false" indent="0" shrinkToFit="false"/>
      <protection locked="true" hidden="false"/>
    </xf>
    <xf numFmtId="164" fontId="8" fillId="3" borderId="30" xfId="0" applyFont="true" applyBorder="true" applyAlignment="true" applyProtection="true">
      <alignment horizontal="center" vertical="center" textRotation="0" wrapText="true" indent="0" shrinkToFit="false"/>
      <protection locked="true" hidden="false"/>
    </xf>
    <xf numFmtId="164" fontId="5" fillId="4" borderId="5" xfId="0" applyFont="true" applyBorder="true" applyAlignment="true" applyProtection="true">
      <alignment horizontal="center" vertical="center" textRotation="0" wrapText="false" indent="0" shrinkToFit="false"/>
      <protection locked="true" hidden="false"/>
    </xf>
    <xf numFmtId="169" fontId="5" fillId="4" borderId="13" xfId="0" applyFont="true" applyBorder="true" applyAlignment="true" applyProtection="true">
      <alignment horizontal="center" vertical="center" textRotation="0" wrapText="false" indent="0" shrinkToFit="false"/>
      <protection locked="true" hidden="false"/>
    </xf>
    <xf numFmtId="164" fontId="7" fillId="9" borderId="0" xfId="0" applyFont="true" applyBorder="true" applyAlignment="true" applyProtection="true">
      <alignment horizontal="left" vertical="center" textRotation="0" wrapText="true" indent="0" shrinkToFit="false"/>
      <protection locked="true" hidden="false"/>
    </xf>
    <xf numFmtId="174" fontId="5" fillId="0" borderId="11" xfId="0" applyFont="true" applyBorder="true" applyAlignment="true" applyProtection="true">
      <alignment horizontal="center" vertical="center" textRotation="0" wrapText="false" indent="0" shrinkToFit="false"/>
      <protection locked="true" hidden="false"/>
    </xf>
    <xf numFmtId="174" fontId="8" fillId="0" borderId="12" xfId="0" applyFont="true" applyBorder="true" applyAlignment="true" applyProtection="true">
      <alignment horizontal="center" vertical="center" textRotation="0" wrapText="false" indent="0" shrinkToFit="false"/>
      <protection locked="true" hidden="false"/>
    </xf>
    <xf numFmtId="174" fontId="5" fillId="0" borderId="15" xfId="0" applyFont="true" applyBorder="true" applyAlignment="true" applyProtection="true">
      <alignment horizontal="center" vertical="center" textRotation="0" wrapText="false" indent="0" shrinkToFit="false"/>
      <protection locked="true" hidden="false"/>
    </xf>
    <xf numFmtId="174" fontId="8" fillId="0" borderId="16" xfId="0" applyFont="true" applyBorder="true" applyAlignment="true" applyProtection="true">
      <alignment horizontal="center" vertical="center" textRotation="0" wrapText="false" indent="0" shrinkToFit="false"/>
      <protection locked="true" hidden="false"/>
    </xf>
    <xf numFmtId="174" fontId="5" fillId="4" borderId="18" xfId="0" applyFont="true" applyBorder="true" applyAlignment="true" applyProtection="true">
      <alignment horizontal="center" vertical="center" textRotation="0" wrapText="false" indent="0" shrinkToFit="false"/>
      <protection locked="true" hidden="false"/>
    </xf>
    <xf numFmtId="174" fontId="8" fillId="4" borderId="19" xfId="0" applyFont="true" applyBorder="true" applyAlignment="true" applyProtection="true">
      <alignment horizontal="center" vertical="center" textRotation="0" wrapText="false" indent="0" shrinkToFit="false"/>
      <protection locked="true" hidden="false"/>
    </xf>
    <xf numFmtId="174" fontId="5" fillId="0" borderId="13" xfId="0" applyFont="true" applyBorder="true" applyAlignment="true" applyProtection="true">
      <alignment horizontal="center" vertical="center" textRotation="0" wrapText="false" indent="0" shrinkToFit="false"/>
      <protection locked="true" hidden="false"/>
    </xf>
    <xf numFmtId="174" fontId="8" fillId="0" borderId="6" xfId="0" applyFont="true" applyBorder="true" applyAlignment="true" applyProtection="true">
      <alignment horizontal="center" vertical="center" textRotation="0" wrapText="false" indent="0" shrinkToFit="false"/>
      <protection locked="true" hidden="false"/>
    </xf>
    <xf numFmtId="174" fontId="5" fillId="4" borderId="13" xfId="0" applyFont="true" applyBorder="true" applyAlignment="true" applyProtection="true">
      <alignment horizontal="center" vertical="center" textRotation="0" wrapText="false" indent="0" shrinkToFit="false"/>
      <protection locked="true" hidden="false"/>
    </xf>
    <xf numFmtId="174" fontId="8" fillId="4" borderId="6" xfId="0" applyFont="true" applyBorder="true" applyAlignment="true" applyProtection="true">
      <alignment horizontal="center" vertical="center" textRotation="0" wrapText="false" indent="0" shrinkToFit="false"/>
      <protection locked="true" hidden="false"/>
    </xf>
    <xf numFmtId="164" fontId="8" fillId="3" borderId="31" xfId="0" applyFont="true" applyBorder="true" applyAlignment="true" applyProtection="true">
      <alignment horizontal="center" vertical="center" textRotation="0" wrapText="true" indent="0" shrinkToFit="false"/>
      <protection locked="true" hidden="false"/>
    </xf>
    <xf numFmtId="164" fontId="8" fillId="3" borderId="32" xfId="0" applyFont="true" applyBorder="true" applyAlignment="true" applyProtection="true">
      <alignment horizontal="center" vertical="center" textRotation="0" wrapText="true" indent="0" shrinkToFit="false"/>
      <protection locked="true" hidden="false"/>
    </xf>
    <xf numFmtId="164" fontId="5" fillId="0" borderId="10" xfId="0" applyFont="true" applyBorder="true" applyAlignment="true" applyProtection="true">
      <alignment horizontal="center" vertical="center" textRotation="0" wrapText="true" indent="0" shrinkToFit="false"/>
      <protection locked="true" hidden="false"/>
    </xf>
    <xf numFmtId="175" fontId="5" fillId="0" borderId="11" xfId="0" applyFont="true" applyBorder="true" applyAlignment="true" applyProtection="true">
      <alignment horizontal="center" vertical="center" textRotation="0" wrapText="true" indent="0" shrinkToFit="false"/>
      <protection locked="true" hidden="false"/>
    </xf>
    <xf numFmtId="164" fontId="5" fillId="10" borderId="33" xfId="0" applyFont="true" applyBorder="true" applyAlignment="true" applyProtection="true">
      <alignment horizontal="center" vertical="center" textRotation="0" wrapText="true" indent="0" shrinkToFit="false"/>
      <protection locked="true" hidden="false"/>
    </xf>
    <xf numFmtId="169" fontId="5" fillId="0" borderId="10" xfId="19" applyFont="true" applyBorder="true" applyAlignment="true" applyProtection="true">
      <alignment horizontal="center" vertical="center" textRotation="0" wrapText="true" indent="0" shrinkToFit="false"/>
      <protection locked="true" hidden="false"/>
    </xf>
    <xf numFmtId="176" fontId="8" fillId="0" borderId="12" xfId="15" applyFont="true" applyBorder="true" applyAlignment="true" applyProtection="true">
      <alignment horizontal="center" vertical="center" textRotation="0" wrapText="true" indent="0" shrinkToFit="false"/>
      <protection locked="true" hidden="false"/>
    </xf>
    <xf numFmtId="175" fontId="5" fillId="0" borderId="15" xfId="0" applyFont="true" applyBorder="true" applyAlignment="true" applyProtection="true">
      <alignment horizontal="center" vertical="center" textRotation="0" wrapText="true" indent="0" shrinkToFit="false"/>
      <protection locked="true" hidden="false"/>
    </xf>
    <xf numFmtId="164" fontId="5" fillId="10" borderId="34" xfId="0" applyFont="true" applyBorder="true" applyAlignment="true" applyProtection="true">
      <alignment horizontal="center" vertical="center" textRotation="0" wrapText="true" indent="0" shrinkToFit="false"/>
      <protection locked="true" hidden="false"/>
    </xf>
    <xf numFmtId="169" fontId="5" fillId="0" borderId="14" xfId="19" applyFont="true" applyBorder="true" applyAlignment="true" applyProtection="true">
      <alignment horizontal="center" vertical="center" textRotation="0" wrapText="true" indent="0" shrinkToFit="false"/>
      <protection locked="true" hidden="false"/>
    </xf>
    <xf numFmtId="176" fontId="8" fillId="0" borderId="16" xfId="15" applyFont="true" applyBorder="true" applyAlignment="true" applyProtection="true">
      <alignment horizontal="center" vertical="center" textRotation="0" wrapText="true" indent="0" shrinkToFit="false"/>
      <protection locked="true" hidden="false"/>
    </xf>
    <xf numFmtId="164" fontId="13" fillId="0" borderId="0" xfId="0" applyFont="true" applyBorder="false" applyAlignment="true" applyProtection="true">
      <alignment horizontal="center" vertical="center" textRotation="0" wrapText="false" indent="0" shrinkToFit="false"/>
      <protection locked="true" hidden="false"/>
    </xf>
    <xf numFmtId="164" fontId="5" fillId="0" borderId="5" xfId="0" applyFont="true" applyBorder="true" applyAlignment="true" applyProtection="true">
      <alignment horizontal="center" vertical="center" textRotation="0" wrapText="true" indent="0" shrinkToFit="false"/>
      <protection locked="true" hidden="false"/>
    </xf>
    <xf numFmtId="175" fontId="5" fillId="0" borderId="13" xfId="0" applyFont="true" applyBorder="true" applyAlignment="true" applyProtection="true">
      <alignment horizontal="center" vertical="center" textRotation="0" wrapText="true" indent="0" shrinkToFit="false"/>
      <protection locked="true" hidden="false"/>
    </xf>
    <xf numFmtId="164" fontId="5" fillId="10" borderId="35" xfId="0" applyFont="true" applyBorder="true" applyAlignment="true" applyProtection="true">
      <alignment horizontal="center" vertical="center" textRotation="0" wrapText="true" indent="0" shrinkToFit="false"/>
      <protection locked="true" hidden="false"/>
    </xf>
    <xf numFmtId="169" fontId="5" fillId="0" borderId="5" xfId="19" applyFont="true" applyBorder="true" applyAlignment="true" applyProtection="true">
      <alignment horizontal="center" vertical="center" textRotation="0" wrapText="true" indent="0" shrinkToFit="false"/>
      <protection locked="true" hidden="false"/>
    </xf>
    <xf numFmtId="176" fontId="8" fillId="0" borderId="6" xfId="15" applyFont="true" applyBorder="true" applyAlignment="true" applyProtection="true">
      <alignment horizontal="center" vertical="center" textRotation="0" wrapText="true" indent="0" shrinkToFit="false"/>
      <protection locked="true" hidden="false"/>
    </xf>
    <xf numFmtId="164" fontId="8" fillId="3" borderId="36" xfId="0" applyFont="true" applyBorder="true" applyAlignment="true" applyProtection="true">
      <alignment horizontal="center" vertical="center" textRotation="0" wrapText="true" indent="0" shrinkToFit="false"/>
      <protection locked="true" hidden="false"/>
    </xf>
    <xf numFmtId="164" fontId="8" fillId="3" borderId="20" xfId="0" applyFont="true" applyBorder="true" applyAlignment="true" applyProtection="true">
      <alignment horizontal="center" vertical="center" textRotation="0" wrapText="true" indent="0" shrinkToFit="false"/>
      <protection locked="true" hidden="false"/>
    </xf>
    <xf numFmtId="164" fontId="8" fillId="3" borderId="22" xfId="0" applyFont="true" applyBorder="true" applyAlignment="true" applyProtection="true">
      <alignment horizontal="center" vertical="center" textRotation="0" wrapText="true" indent="0" shrinkToFit="false"/>
      <protection locked="true" hidden="false"/>
    </xf>
    <xf numFmtId="175" fontId="5" fillId="0" borderId="12" xfId="0" applyFont="true" applyBorder="true" applyAlignment="true" applyProtection="true">
      <alignment horizontal="center" vertical="center" textRotation="0" wrapText="true" indent="0" shrinkToFit="false"/>
      <protection locked="true" hidden="false"/>
    </xf>
    <xf numFmtId="175" fontId="5" fillId="0" borderId="16" xfId="0" applyFont="true" applyBorder="true" applyAlignment="true" applyProtection="true">
      <alignment horizontal="center" vertical="center" textRotation="0" wrapText="true" indent="0" shrinkToFit="false"/>
      <protection locked="true" hidden="false"/>
    </xf>
    <xf numFmtId="175" fontId="5" fillId="0" borderId="18" xfId="0" applyFont="true" applyBorder="true" applyAlignment="true" applyProtection="true">
      <alignment horizontal="center" vertical="center" textRotation="0" wrapText="true" indent="0" shrinkToFit="false"/>
      <protection locked="true" hidden="false"/>
    </xf>
    <xf numFmtId="175" fontId="5" fillId="0" borderId="19" xfId="0" applyFont="true" applyBorder="true" applyAlignment="true" applyProtection="true">
      <alignment horizontal="center" vertical="center" textRotation="0" wrapText="true" indent="0" shrinkToFit="false"/>
      <protection locked="true" hidden="false"/>
    </xf>
    <xf numFmtId="175" fontId="8" fillId="3" borderId="21" xfId="0" applyFont="true" applyBorder="true" applyAlignment="true" applyProtection="true">
      <alignment horizontal="center" vertical="center" textRotation="0" wrapText="true" indent="0" shrinkToFit="false"/>
      <protection locked="true" hidden="false"/>
    </xf>
    <xf numFmtId="175" fontId="8" fillId="3" borderId="22" xfId="0" applyFont="true" applyBorder="true" applyAlignment="true" applyProtection="true">
      <alignment horizontal="center" vertical="center" textRotation="0" wrapText="true" indent="0" shrinkToFit="false"/>
      <protection locked="true" hidden="false"/>
    </xf>
    <xf numFmtId="175" fontId="5" fillId="0" borderId="11" xfId="0" applyFont="true" applyBorder="true" applyAlignment="true" applyProtection="true">
      <alignment horizontal="center" vertical="center" textRotation="0" wrapText="false" indent="0" shrinkToFit="false"/>
      <protection locked="true" hidden="false"/>
    </xf>
    <xf numFmtId="175" fontId="5" fillId="0" borderId="15" xfId="0" applyFont="true" applyBorder="true" applyAlignment="true" applyProtection="true">
      <alignment horizontal="center" vertical="center" textRotation="0" wrapText="false" indent="0" shrinkToFit="false"/>
      <protection locked="true" hidden="false"/>
    </xf>
    <xf numFmtId="175" fontId="5" fillId="4" borderId="18" xfId="0" applyFont="true" applyBorder="true" applyAlignment="true" applyProtection="true">
      <alignment horizontal="center" vertical="center" textRotation="0" wrapText="false" indent="0" shrinkToFit="false"/>
      <protection locked="true" hidden="false"/>
    </xf>
    <xf numFmtId="175" fontId="5" fillId="0" borderId="13" xfId="0" applyFont="true" applyBorder="true" applyAlignment="true" applyProtection="true">
      <alignment horizontal="center" vertical="center" textRotation="0" wrapText="false" indent="0" shrinkToFit="false"/>
      <protection locked="true" hidden="false"/>
    </xf>
    <xf numFmtId="164" fontId="8" fillId="3" borderId="29" xfId="0" applyFont="true" applyBorder="true" applyAlignment="true" applyProtection="true">
      <alignment horizontal="center" vertical="center" textRotation="0" wrapText="false" indent="0" shrinkToFit="false"/>
      <protection locked="true" hidden="false"/>
    </xf>
    <xf numFmtId="164" fontId="10" fillId="0" borderId="13" xfId="0" applyFont="true" applyBorder="true" applyAlignment="true" applyProtection="true">
      <alignment horizontal="center" vertical="center" textRotation="0" wrapText="false" indent="0" shrinkToFit="false"/>
      <protection locked="true" hidden="false"/>
    </xf>
    <xf numFmtId="164" fontId="9" fillId="3" borderId="2" xfId="0" applyFont="true" applyBorder="true" applyAlignment="true" applyProtection="true">
      <alignment horizontal="center" vertical="center" textRotation="0" wrapText="false" indent="0" shrinkToFit="false"/>
      <protection locked="true" hidden="false"/>
    </xf>
    <xf numFmtId="164" fontId="9" fillId="0" borderId="0" xfId="0" applyFont="true" applyBorder="true" applyAlignment="true" applyProtection="true">
      <alignment horizontal="general" vertical="center" textRotation="0" wrapText="false" indent="0" shrinkToFit="false"/>
      <protection locked="true" hidden="false"/>
    </xf>
    <xf numFmtId="165" fontId="9" fillId="3" borderId="2" xfId="21" applyFont="true" applyBorder="true" applyAlignment="true" applyProtection="true">
      <alignment horizontal="center" vertical="center" textRotation="0" wrapText="false" indent="0" shrinkToFit="false"/>
      <protection locked="true" hidden="false"/>
    </xf>
    <xf numFmtId="177" fontId="5" fillId="0" borderId="28" xfId="21" applyFont="true" applyBorder="true" applyAlignment="true" applyProtection="true">
      <alignment horizontal="center" vertical="center" textRotation="0" wrapText="false" indent="0" shrinkToFit="false"/>
      <protection locked="true" hidden="false"/>
    </xf>
    <xf numFmtId="165" fontId="5" fillId="0" borderId="28" xfId="21" applyFont="true" applyBorder="true" applyAlignment="true" applyProtection="true">
      <alignment horizontal="center" vertical="center" textRotation="0" wrapText="false" indent="0" shrinkToFit="false"/>
      <protection locked="true" hidden="false"/>
    </xf>
    <xf numFmtId="171" fontId="14" fillId="0" borderId="37" xfId="0" applyFont="true" applyBorder="true" applyAlignment="true" applyProtection="true">
      <alignment horizontal="center" vertical="center" textRotation="0" wrapText="false" indent="0" shrinkToFit="false"/>
      <protection locked="true" hidden="false"/>
    </xf>
    <xf numFmtId="177" fontId="5" fillId="0" borderId="15" xfId="21" applyFont="true" applyBorder="true" applyAlignment="true" applyProtection="true">
      <alignment horizontal="center" vertical="center" textRotation="0" wrapText="false" indent="0" shrinkToFit="false"/>
      <protection locked="true" hidden="false"/>
    </xf>
    <xf numFmtId="165" fontId="5" fillId="0" borderId="15" xfId="21" applyFont="true" applyBorder="true" applyAlignment="true" applyProtection="true">
      <alignment horizontal="center" vertical="center" textRotation="0" wrapText="false" indent="0" shrinkToFit="false"/>
      <protection locked="true" hidden="false"/>
    </xf>
    <xf numFmtId="171" fontId="14" fillId="0" borderId="38" xfId="0" applyFont="true" applyBorder="true" applyAlignment="true" applyProtection="true">
      <alignment horizontal="center" vertical="center" textRotation="0" wrapText="false" indent="0" shrinkToFit="false"/>
      <protection locked="true" hidden="false"/>
    </xf>
    <xf numFmtId="177" fontId="5" fillId="0" borderId="13" xfId="21" applyFont="true" applyBorder="true" applyAlignment="true" applyProtection="true">
      <alignment horizontal="center" vertical="center" textRotation="0" wrapText="false" indent="0" shrinkToFit="false"/>
      <protection locked="true" hidden="false"/>
    </xf>
    <xf numFmtId="165" fontId="5" fillId="0" borderId="13" xfId="21" applyFont="true" applyBorder="true" applyAlignment="true" applyProtection="true">
      <alignment horizontal="center" vertical="center" textRotation="0" wrapText="false" indent="0" shrinkToFit="false"/>
      <protection locked="true" hidden="false"/>
    </xf>
    <xf numFmtId="171" fontId="14" fillId="0" borderId="39" xfId="0" applyFont="true" applyBorder="true" applyAlignment="true" applyProtection="true">
      <alignment horizontal="center" vertical="center" textRotation="0" wrapText="false" indent="0" shrinkToFit="false"/>
      <protection locked="true" hidden="false"/>
    </xf>
    <xf numFmtId="171" fontId="9" fillId="3" borderId="40"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true" applyAlignment="true" applyProtection="true">
      <alignment horizontal="center" vertical="center" textRotation="0" wrapText="false" indent="0" shrinkToFit="false"/>
      <protection locked="true" hidden="false"/>
    </xf>
    <xf numFmtId="165" fontId="5" fillId="0" borderId="0" xfId="21" applyFont="true" applyBorder="true" applyAlignment="true" applyProtection="true">
      <alignment horizontal="center" vertical="center" textRotation="0" wrapText="false" indent="0" shrinkToFit="false"/>
      <protection locked="true" hidden="false"/>
    </xf>
    <xf numFmtId="165" fontId="5" fillId="0" borderId="0" xfId="0" applyFont="true" applyBorder="true" applyAlignment="true" applyProtection="true">
      <alignment horizontal="center" vertical="center" textRotation="0" wrapText="false" indent="0" shrinkToFit="false"/>
      <protection locked="true" hidden="false"/>
    </xf>
    <xf numFmtId="164" fontId="9" fillId="0" borderId="0" xfId="0" applyFont="true" applyBorder="true" applyAlignment="true" applyProtection="true">
      <alignment horizontal="center" vertical="center" textRotation="0" wrapText="false" indent="0" shrinkToFit="false"/>
      <protection locked="true" hidden="false"/>
    </xf>
    <xf numFmtId="164" fontId="9" fillId="3" borderId="7" xfId="0" applyFont="true" applyBorder="true" applyAlignment="true" applyProtection="true">
      <alignment horizontal="center" vertical="center" textRotation="0" wrapText="false" indent="0" shrinkToFit="false"/>
      <protection locked="true" hidden="false"/>
    </xf>
    <xf numFmtId="164" fontId="9" fillId="3" borderId="8" xfId="0" applyFont="true" applyBorder="true" applyAlignment="true" applyProtection="true">
      <alignment horizontal="center" vertical="center" textRotation="0" wrapText="false" indent="0" shrinkToFit="false"/>
      <protection locked="true" hidden="false"/>
    </xf>
    <xf numFmtId="164" fontId="9" fillId="3" borderId="9" xfId="0" applyFont="true" applyBorder="true" applyAlignment="true" applyProtection="true">
      <alignment horizontal="center" vertical="center" textRotation="0" wrapText="false" indent="0" shrinkToFit="false"/>
      <protection locked="true" hidden="false"/>
    </xf>
    <xf numFmtId="171" fontId="5" fillId="0" borderId="11" xfId="21" applyFont="true" applyBorder="true" applyAlignment="true" applyProtection="true">
      <alignment horizontal="center" vertical="center" textRotation="0" wrapText="false" indent="0" shrinkToFit="false"/>
      <protection locked="true" hidden="false"/>
    </xf>
    <xf numFmtId="171" fontId="9" fillId="0" borderId="12" xfId="21" applyFont="true" applyBorder="true" applyAlignment="true" applyProtection="true">
      <alignment horizontal="center" vertical="center" textRotation="0" wrapText="false" indent="0" shrinkToFit="false"/>
      <protection locked="true" hidden="false"/>
    </xf>
    <xf numFmtId="171" fontId="5" fillId="0" borderId="15" xfId="21" applyFont="true" applyBorder="true" applyAlignment="true" applyProtection="true">
      <alignment horizontal="center" vertical="center" textRotation="0" wrapText="false" indent="0" shrinkToFit="false"/>
      <protection locked="true" hidden="false"/>
    </xf>
    <xf numFmtId="171" fontId="9" fillId="0" borderId="16" xfId="21" applyFont="true" applyBorder="true" applyAlignment="true" applyProtection="true">
      <alignment horizontal="center" vertical="center" textRotation="0" wrapText="false" indent="0" shrinkToFit="false"/>
      <protection locked="true" hidden="false"/>
    </xf>
    <xf numFmtId="171" fontId="5" fillId="4" borderId="13" xfId="21" applyFont="true" applyBorder="true" applyAlignment="true" applyProtection="true">
      <alignment horizontal="center" vertical="center" textRotation="0" wrapText="false" indent="0" shrinkToFit="false"/>
      <protection locked="true" hidden="false"/>
    </xf>
    <xf numFmtId="171" fontId="9" fillId="4" borderId="6" xfId="21" applyFont="true" applyBorder="true" applyAlignment="true" applyProtection="true">
      <alignment horizontal="center" vertical="center" textRotation="0" wrapText="false" indent="0" shrinkToFit="false"/>
      <protection locked="true" hidden="false"/>
    </xf>
    <xf numFmtId="171" fontId="5" fillId="0" borderId="28" xfId="21" applyFont="true" applyBorder="true" applyAlignment="true" applyProtection="true">
      <alignment horizontal="center" vertical="center" textRotation="0" wrapText="false" indent="0" shrinkToFit="false"/>
      <protection locked="true" hidden="false"/>
    </xf>
    <xf numFmtId="171" fontId="9" fillId="0" borderId="4" xfId="21" applyFont="true" applyBorder="true" applyAlignment="true" applyProtection="true">
      <alignment horizontal="center" vertical="center" textRotation="0" wrapText="false" indent="0" shrinkToFit="false"/>
      <protection locked="true" hidden="false"/>
    </xf>
    <xf numFmtId="171" fontId="5" fillId="0" borderId="13" xfId="21" applyFont="true" applyBorder="true" applyAlignment="true" applyProtection="true">
      <alignment horizontal="center" vertical="center" textRotation="0" wrapText="false" indent="0" shrinkToFit="false"/>
      <protection locked="true" hidden="false"/>
    </xf>
    <xf numFmtId="171" fontId="9" fillId="0" borderId="6" xfId="21" applyFont="true" applyBorder="true" applyAlignment="true" applyProtection="true">
      <alignment horizontal="center" vertical="center" textRotation="0" wrapText="false" indent="0" shrinkToFit="false"/>
      <protection locked="true" hidden="false"/>
    </xf>
    <xf numFmtId="171" fontId="5" fillId="11" borderId="28" xfId="21" applyFont="true" applyBorder="true" applyAlignment="true" applyProtection="true">
      <alignment horizontal="center" vertical="center" textRotation="0" wrapText="false" indent="0" shrinkToFit="false"/>
      <protection locked="true" hidden="false"/>
    </xf>
    <xf numFmtId="172" fontId="5" fillId="0" borderId="28" xfId="21" applyFont="true" applyBorder="true" applyAlignment="true" applyProtection="true">
      <alignment horizontal="center" vertical="center" textRotation="0" wrapText="false" indent="0" shrinkToFit="false"/>
      <protection locked="true" hidden="false"/>
    </xf>
    <xf numFmtId="178" fontId="5" fillId="0" borderId="28" xfId="21" applyFont="true" applyBorder="true" applyAlignment="true" applyProtection="true">
      <alignment horizontal="center" vertical="center" textRotation="0" wrapText="false" indent="0" shrinkToFit="false"/>
      <protection locked="true" hidden="false"/>
    </xf>
    <xf numFmtId="171" fontId="5" fillId="0" borderId="4" xfId="0" applyFont="true" applyBorder="true" applyAlignment="true" applyProtection="true">
      <alignment horizontal="center" vertical="center" textRotation="0" wrapText="false" indent="0" shrinkToFit="false"/>
      <protection locked="true" hidden="false"/>
    </xf>
    <xf numFmtId="171" fontId="5" fillId="11" borderId="15" xfId="21" applyFont="true" applyBorder="true" applyAlignment="true" applyProtection="true">
      <alignment horizontal="center" vertical="center" textRotation="0" wrapText="false" indent="0" shrinkToFit="false"/>
      <protection locked="true" hidden="false"/>
    </xf>
    <xf numFmtId="172" fontId="5" fillId="0" borderId="15" xfId="21" applyFont="true" applyBorder="true" applyAlignment="true" applyProtection="true">
      <alignment horizontal="center" vertical="center" textRotation="0" wrapText="false" indent="0" shrinkToFit="false"/>
      <protection locked="true" hidden="false"/>
    </xf>
    <xf numFmtId="178" fontId="5" fillId="0" borderId="15" xfId="21" applyFont="true" applyBorder="true" applyAlignment="true" applyProtection="true">
      <alignment horizontal="center" vertical="center" textRotation="0" wrapText="false" indent="0" shrinkToFit="false"/>
      <protection locked="true" hidden="false"/>
    </xf>
    <xf numFmtId="171" fontId="5" fillId="0" borderId="16" xfId="0" applyFont="true" applyBorder="true" applyAlignment="true" applyProtection="true">
      <alignment horizontal="center" vertical="center" textRotation="0" wrapText="false" indent="0" shrinkToFit="false"/>
      <protection locked="true" hidden="false"/>
    </xf>
    <xf numFmtId="164" fontId="8" fillId="3" borderId="40" xfId="0" applyFont="true" applyBorder="true" applyAlignment="true" applyProtection="true">
      <alignment horizontal="center" vertical="center" textRotation="0" wrapText="false" indent="0" shrinkToFit="false"/>
      <protection locked="true" hidden="false"/>
    </xf>
    <xf numFmtId="171" fontId="9" fillId="3" borderId="41" xfId="0" applyFont="true" applyBorder="true" applyAlignment="true" applyProtection="true">
      <alignment horizontal="center" vertical="center" textRotation="0" wrapText="false" indent="0" shrinkToFit="false"/>
      <protection locked="true" hidden="false"/>
    </xf>
    <xf numFmtId="171" fontId="8" fillId="3" borderId="2" xfId="0" applyFont="true" applyBorder="true" applyAlignment="true" applyProtection="true">
      <alignment horizontal="center" vertical="center" textRotation="0" wrapText="false" indent="0" shrinkToFit="false"/>
      <protection locked="true" hidden="false"/>
    </xf>
    <xf numFmtId="164" fontId="9" fillId="3" borderId="20" xfId="0" applyFont="true" applyBorder="true" applyAlignment="true" applyProtection="true">
      <alignment horizontal="center" vertical="center" textRotation="0" wrapText="false" indent="0" shrinkToFit="false"/>
      <protection locked="true" hidden="false"/>
    </xf>
    <xf numFmtId="164" fontId="9" fillId="3" borderId="21" xfId="0" applyFont="true" applyBorder="true" applyAlignment="true" applyProtection="true">
      <alignment horizontal="center" vertical="center" textRotation="0" wrapText="false" indent="0" shrinkToFit="false"/>
      <protection locked="true" hidden="false"/>
    </xf>
    <xf numFmtId="165" fontId="9" fillId="3" borderId="22" xfId="0" applyFont="true" applyBorder="true" applyAlignment="true" applyProtection="true">
      <alignment horizontal="center" vertical="center" textRotation="0" wrapText="true" indent="0" shrinkToFit="false"/>
      <protection locked="true" hidden="false"/>
    </xf>
    <xf numFmtId="171" fontId="9" fillId="0" borderId="12" xfId="0" applyFont="true" applyBorder="true" applyAlignment="true" applyProtection="true">
      <alignment horizontal="center" vertical="center" textRotation="0" wrapText="false" indent="0" shrinkToFit="false"/>
      <protection locked="true" hidden="false"/>
    </xf>
    <xf numFmtId="171" fontId="9" fillId="0" borderId="16" xfId="0" applyFont="true" applyBorder="true" applyAlignment="true" applyProtection="true">
      <alignment horizontal="center" vertical="center" textRotation="0" wrapText="false" indent="0" shrinkToFit="false"/>
      <protection locked="true" hidden="false"/>
    </xf>
    <xf numFmtId="171" fontId="5" fillId="0" borderId="18" xfId="21" applyFont="true" applyBorder="true" applyAlignment="true" applyProtection="true">
      <alignment horizontal="center" vertical="center" textRotation="0" wrapText="false" indent="0" shrinkToFit="false"/>
      <protection locked="true" hidden="false"/>
    </xf>
    <xf numFmtId="171" fontId="9" fillId="0" borderId="19" xfId="0" applyFont="true" applyBorder="true" applyAlignment="true" applyProtection="true">
      <alignment horizontal="center" vertical="center" textRotation="0" wrapText="false" indent="0" shrinkToFit="false"/>
      <protection locked="true" hidden="false"/>
    </xf>
    <xf numFmtId="171" fontId="9" fillId="0" borderId="6" xfId="0" applyFont="true" applyBorder="true" applyAlignment="true" applyProtection="true">
      <alignment horizontal="center" vertical="center" textRotation="0" wrapText="false" indent="0" shrinkToFit="false"/>
      <protection locked="true" hidden="false"/>
    </xf>
    <xf numFmtId="164" fontId="9" fillId="3" borderId="29" xfId="0" applyFont="true" applyBorder="true" applyAlignment="true" applyProtection="true">
      <alignment horizontal="center" vertical="center" textRotation="0" wrapText="false" indent="0" shrinkToFit="false"/>
      <protection locked="true" hidden="false"/>
    </xf>
    <xf numFmtId="164" fontId="9" fillId="3" borderId="8" xfId="0" applyFont="true" applyBorder="true" applyAlignment="true" applyProtection="true">
      <alignment horizontal="center" vertical="center" textRotation="0" wrapText="true" indent="0" shrinkToFit="false"/>
      <protection locked="true" hidden="false"/>
    </xf>
    <xf numFmtId="171" fontId="14" fillId="0" borderId="12" xfId="0" applyFont="true" applyBorder="true" applyAlignment="true" applyProtection="true">
      <alignment horizontal="center" vertical="center" textRotation="0" wrapText="false" indent="0" shrinkToFit="false"/>
      <protection locked="true" hidden="false"/>
    </xf>
    <xf numFmtId="171" fontId="14" fillId="0" borderId="16" xfId="0" applyFont="true" applyBorder="true" applyAlignment="true" applyProtection="true">
      <alignment horizontal="center" vertical="center" textRotation="0" wrapText="false" indent="0" shrinkToFit="false"/>
      <protection locked="true" hidden="false"/>
    </xf>
    <xf numFmtId="171" fontId="14" fillId="4" borderId="19" xfId="0" applyFont="true" applyBorder="true" applyAlignment="true" applyProtection="true">
      <alignment horizontal="center" vertical="center" textRotation="0" wrapText="false" indent="0" shrinkToFit="false"/>
      <protection locked="true" hidden="false"/>
    </xf>
    <xf numFmtId="171" fontId="9" fillId="4" borderId="19" xfId="0" applyFont="true" applyBorder="true" applyAlignment="true" applyProtection="true">
      <alignment horizontal="center" vertical="center" textRotation="0" wrapText="false" indent="0" shrinkToFit="false"/>
      <protection locked="true" hidden="false"/>
    </xf>
    <xf numFmtId="171" fontId="14" fillId="0" borderId="6" xfId="0" applyFont="true" applyBorder="true" applyAlignment="true" applyProtection="true">
      <alignment horizontal="center" vertical="center" textRotation="0" wrapText="false" indent="0" shrinkToFit="false"/>
      <protection locked="true" hidden="false"/>
    </xf>
    <xf numFmtId="164" fontId="7" fillId="0" borderId="0" xfId="0" applyFont="true" applyBorder="true" applyAlignment="true" applyProtection="true">
      <alignment horizontal="center" vertical="center" textRotation="0" wrapText="false" indent="0" shrinkToFit="false"/>
      <protection locked="true" hidden="false"/>
    </xf>
    <xf numFmtId="164" fontId="9" fillId="3" borderId="37" xfId="0" applyFont="true" applyBorder="true" applyAlignment="true" applyProtection="true">
      <alignment horizontal="center" vertical="center" textRotation="0" wrapText="true" indent="0" shrinkToFit="false"/>
      <protection locked="true" hidden="false"/>
    </xf>
    <xf numFmtId="164" fontId="14" fillId="0" borderId="14" xfId="0" applyFont="true" applyBorder="true" applyAlignment="true" applyProtection="true">
      <alignment horizontal="center" vertical="center" textRotation="0" wrapText="false" indent="0" shrinkToFit="false"/>
      <protection locked="true" hidden="false"/>
    </xf>
    <xf numFmtId="169" fontId="14" fillId="0" borderId="16" xfId="19" applyFont="true" applyBorder="true" applyAlignment="true" applyProtection="true">
      <alignment horizontal="center" vertical="center" textRotation="0" wrapText="false" indent="0" shrinkToFit="false"/>
      <protection locked="true" hidden="false"/>
    </xf>
    <xf numFmtId="164" fontId="7" fillId="6" borderId="0" xfId="0" applyFont="true" applyBorder="false" applyAlignment="true" applyProtection="true">
      <alignment horizontal="center" vertical="center" textRotation="0" wrapText="false" indent="0" shrinkToFit="false"/>
      <protection locked="true" hidden="false"/>
    </xf>
    <xf numFmtId="164" fontId="14" fillId="0" borderId="5" xfId="0" applyFont="true" applyBorder="true" applyAlignment="true" applyProtection="true">
      <alignment horizontal="center" vertical="center" textRotation="0" wrapText="false" indent="0" shrinkToFit="false"/>
      <protection locked="true" hidden="false"/>
    </xf>
    <xf numFmtId="169" fontId="14" fillId="0" borderId="6" xfId="19" applyFont="true" applyBorder="true" applyAlignment="true" applyProtection="true">
      <alignment horizontal="center" vertical="center" textRotation="0" wrapText="false" indent="0" shrinkToFit="false"/>
      <protection locked="true" hidden="false"/>
    </xf>
    <xf numFmtId="179" fontId="5" fillId="0" borderId="11" xfId="22" applyFont="true" applyBorder="true" applyAlignment="true" applyProtection="true">
      <alignment horizontal="center" vertical="center" textRotation="0" wrapText="false" indent="0" shrinkToFit="false"/>
      <protection locked="true" hidden="false"/>
    </xf>
    <xf numFmtId="179" fontId="5" fillId="0" borderId="15" xfId="22" applyFont="true" applyBorder="true" applyAlignment="true" applyProtection="true">
      <alignment horizontal="center" vertical="center" textRotation="0" wrapText="false" indent="0" shrinkToFit="false"/>
      <protection locked="true" hidden="false"/>
    </xf>
    <xf numFmtId="179" fontId="5" fillId="4" borderId="18" xfId="22" applyFont="true" applyBorder="true" applyAlignment="true" applyProtection="true">
      <alignment horizontal="center" vertical="center" textRotation="0" wrapText="false" indent="0" shrinkToFit="false"/>
      <protection locked="true" hidden="false"/>
    </xf>
    <xf numFmtId="179" fontId="5" fillId="0" borderId="13" xfId="22" applyFont="true" applyBorder="true" applyAlignment="true" applyProtection="true">
      <alignment horizontal="center" vertical="center" textRotation="0" wrapText="false" indent="0" shrinkToFit="false"/>
      <protection locked="true" hidden="false"/>
    </xf>
    <xf numFmtId="180" fontId="10" fillId="0" borderId="15" xfId="0" applyFont="true" applyBorder="true" applyAlignment="true" applyProtection="true">
      <alignment horizontal="center" vertical="center" textRotation="0" wrapText="false" indent="0" shrinkToFit="false"/>
      <protection locked="true" hidden="false"/>
    </xf>
    <xf numFmtId="164" fontId="5" fillId="6" borderId="0" xfId="0" applyFont="true" applyBorder="false" applyAlignment="true" applyProtection="true">
      <alignment horizontal="general" vertical="bottom" textRotation="0" wrapText="false" indent="0" shrinkToFit="false"/>
      <protection locked="true" hidden="false"/>
    </xf>
    <xf numFmtId="164" fontId="8" fillId="3" borderId="7" xfId="0" applyFont="true" applyBorder="true" applyAlignment="true" applyProtection="true">
      <alignment horizontal="center" vertical="center" textRotation="0" wrapText="true" indent="0" shrinkToFit="false"/>
      <protection locked="true" hidden="false"/>
    </xf>
    <xf numFmtId="164" fontId="8" fillId="3" borderId="9" xfId="0" applyFont="true" applyBorder="true" applyAlignment="true" applyProtection="true">
      <alignment horizontal="center" vertical="center" textRotation="0" wrapText="true" indent="0" shrinkToFit="false"/>
      <protection locked="true" hidden="false"/>
    </xf>
    <xf numFmtId="167" fontId="5" fillId="4" borderId="12" xfId="0" applyFont="true" applyBorder="true" applyAlignment="true" applyProtection="true">
      <alignment horizontal="center" vertical="center" textRotation="0" wrapText="false" indent="0" shrinkToFit="false"/>
      <protection locked="true" hidden="false"/>
    </xf>
    <xf numFmtId="167" fontId="5" fillId="4" borderId="16" xfId="0" applyFont="true" applyBorder="true" applyAlignment="true" applyProtection="true">
      <alignment horizontal="center" vertical="center" textRotation="0" wrapText="false" indent="0" shrinkToFit="false"/>
      <protection locked="true" hidden="false"/>
    </xf>
    <xf numFmtId="164" fontId="15" fillId="0" borderId="5" xfId="0" applyFont="true" applyBorder="true" applyAlignment="true" applyProtection="true">
      <alignment horizontal="center" vertical="center" textRotation="0" wrapText="true" indent="0" shrinkToFit="false"/>
      <protection locked="true" hidden="false"/>
    </xf>
    <xf numFmtId="167" fontId="15" fillId="0" borderId="13" xfId="0" applyFont="true" applyBorder="true" applyAlignment="true" applyProtection="true">
      <alignment horizontal="center" vertical="center" textRotation="0" wrapText="false" indent="0" shrinkToFit="false"/>
      <protection locked="true" hidden="false"/>
    </xf>
    <xf numFmtId="167" fontId="15" fillId="4" borderId="6" xfId="0" applyFont="true" applyBorder="true" applyAlignment="true" applyProtection="true">
      <alignment horizontal="center" vertical="center" textRotation="0" wrapText="false" indent="0" shrinkToFit="false"/>
      <protection locked="true" hidden="false"/>
    </xf>
    <xf numFmtId="167" fontId="8" fillId="3" borderId="21" xfId="0" applyFont="true" applyBorder="true" applyAlignment="true" applyProtection="true">
      <alignment horizontal="center" vertical="center" textRotation="0" wrapText="false" indent="0" shrinkToFit="false"/>
      <protection locked="true" hidden="false"/>
    </xf>
    <xf numFmtId="167" fontId="8" fillId="3" borderId="22" xfId="0" applyFont="true" applyBorder="true" applyAlignment="true" applyProtection="true">
      <alignment horizontal="center" vertical="center" textRotation="0" wrapText="false" indent="0" shrinkToFit="false"/>
      <protection locked="true" hidden="false"/>
    </xf>
    <xf numFmtId="164" fontId="5" fillId="9" borderId="0" xfId="0" applyFont="true" applyBorder="fals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true" indent="0" shrinkToFit="false"/>
      <protection locked="true" hidden="false"/>
    </xf>
    <xf numFmtId="164" fontId="16" fillId="0" borderId="15" xfId="0" applyFont="true" applyBorder="true" applyAlignment="true" applyProtection="true">
      <alignment horizontal="center" vertical="center" textRotation="0" wrapText="true" indent="0" shrinkToFit="false"/>
      <protection locked="true" hidden="false"/>
    </xf>
    <xf numFmtId="170" fontId="8" fillId="6" borderId="15" xfId="0" applyFont="true" applyBorder="true" applyAlignment="true" applyProtection="true">
      <alignment horizontal="center" vertical="center" textRotation="0" wrapText="false" indent="0" shrinkToFit="false"/>
      <protection locked="true" hidden="false"/>
    </xf>
    <xf numFmtId="164" fontId="17" fillId="0" borderId="0" xfId="0" applyFont="true" applyBorder="true" applyAlignment="true" applyProtection="tru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7" fillId="0" borderId="0" xfId="0" applyFont="true" applyBorder="true" applyAlignment="true" applyProtection="true">
      <alignment horizontal="center" vertical="bottom" textRotation="0" wrapText="false" indent="0" shrinkToFit="false"/>
      <protection locked="true" hidden="false"/>
    </xf>
    <xf numFmtId="164" fontId="8" fillId="3" borderId="0" xfId="0" applyFont="true" applyBorder="true" applyAlignment="true" applyProtection="true">
      <alignment horizontal="center" vertical="center" textRotation="0" wrapText="false" indent="0" shrinkToFit="false"/>
      <protection locked="true" hidden="false"/>
    </xf>
    <xf numFmtId="164" fontId="8" fillId="0" borderId="2" xfId="0" applyFont="true" applyBorder="true" applyAlignment="true" applyProtection="true">
      <alignment horizontal="center" vertical="center" textRotation="0" wrapText="true" indent="0" shrinkToFit="false"/>
      <protection locked="true" hidden="false"/>
    </xf>
    <xf numFmtId="164" fontId="8" fillId="0" borderId="32" xfId="0" applyFont="true" applyBorder="true" applyAlignment="true" applyProtection="true">
      <alignment horizontal="center" vertical="center" textRotation="0" wrapText="true" indent="0" shrinkToFit="false"/>
      <protection locked="true" hidden="false"/>
    </xf>
    <xf numFmtId="164" fontId="5" fillId="0" borderId="40" xfId="0" applyFont="true" applyBorder="true" applyAlignment="true" applyProtection="true">
      <alignment horizontal="center" vertical="center" textRotation="0" wrapText="true" indent="0" shrinkToFit="false"/>
      <protection locked="true" hidden="false"/>
    </xf>
    <xf numFmtId="164" fontId="5" fillId="0" borderId="41" xfId="0" applyFont="true" applyBorder="true" applyAlignment="true" applyProtection="true">
      <alignment horizontal="general" vertical="center" textRotation="0" wrapText="true" indent="0" shrinkToFit="false"/>
      <protection locked="true" hidden="false"/>
    </xf>
    <xf numFmtId="167" fontId="5" fillId="0" borderId="41" xfId="0" applyFont="true" applyBorder="true" applyAlignment="true" applyProtection="true">
      <alignment horizontal="center" vertical="center" textRotation="0" wrapText="true" indent="0" shrinkToFit="false"/>
      <protection locked="true" hidden="false"/>
    </xf>
    <xf numFmtId="164" fontId="5" fillId="0" borderId="41" xfId="0" applyFont="true" applyBorder="true" applyAlignment="true" applyProtection="true">
      <alignment horizontal="center" vertical="center" textRotation="0" wrapText="true" indent="0" shrinkToFit="false"/>
      <protection locked="true" hidden="false"/>
    </xf>
    <xf numFmtId="170" fontId="5" fillId="0" borderId="41" xfId="0" applyFont="true" applyBorder="true" applyAlignment="true" applyProtection="true">
      <alignment horizontal="center" vertical="center" textRotation="0" wrapText="true" indent="0" shrinkToFit="false"/>
      <protection locked="true" hidden="false"/>
    </xf>
    <xf numFmtId="164" fontId="8" fillId="0" borderId="0" xfId="0" applyFont="true" applyBorder="false" applyAlignment="true" applyProtection="true">
      <alignment horizontal="general" vertical="center" textRotation="0" wrapText="false" indent="0" shrinkToFit="false"/>
      <protection locked="true" hidden="false"/>
    </xf>
    <xf numFmtId="164" fontId="8" fillId="12" borderId="0" xfId="0" applyFont="true" applyBorder="true" applyAlignment="true" applyProtection="true">
      <alignment horizontal="center" vertical="center" textRotation="0" wrapText="false" indent="0" shrinkToFit="false"/>
      <protection locked="true" hidden="false"/>
    </xf>
    <xf numFmtId="178" fontId="5" fillId="0" borderId="41" xfId="0" applyFont="true" applyBorder="true" applyAlignment="true" applyProtection="true">
      <alignment horizontal="center" vertical="center" textRotation="0" wrapText="true" indent="0" shrinkToFit="false"/>
      <protection locked="true" hidden="false"/>
    </xf>
    <xf numFmtId="164" fontId="8" fillId="12" borderId="0" xfId="0" applyFont="true" applyBorder="true" applyAlignment="true" applyProtection="true">
      <alignment horizontal="center" vertical="center" textRotation="0" wrapText="true" indent="0" shrinkToFit="false"/>
      <protection locked="true" hidden="false"/>
    </xf>
    <xf numFmtId="169" fontId="5" fillId="0" borderId="41" xfId="0" applyFont="true" applyBorder="true" applyAlignment="true" applyProtection="true">
      <alignment horizontal="center" vertical="center" textRotation="0" wrapText="true" indent="0" shrinkToFit="false"/>
      <protection locked="true" hidden="false"/>
    </xf>
    <xf numFmtId="169" fontId="5" fillId="5" borderId="41" xfId="0" applyFont="true" applyBorder="true" applyAlignment="true" applyProtection="true">
      <alignment horizontal="center" vertical="center" textRotation="0" wrapText="true" indent="0" shrinkToFit="false"/>
      <protection locked="true" hidden="false"/>
    </xf>
    <xf numFmtId="164" fontId="5" fillId="0" borderId="41" xfId="0" applyFont="true" applyBorder="true" applyAlignment="true" applyProtection="true">
      <alignment horizontal="justify" vertical="center" textRotation="0" wrapText="true" indent="0" shrinkToFit="false"/>
      <protection locked="true" hidden="false"/>
    </xf>
    <xf numFmtId="164" fontId="8" fillId="0" borderId="32" xfId="0" applyFont="true" applyBorder="true" applyAlignment="true" applyProtection="true">
      <alignment horizontal="general" vertical="center" textRotation="0" wrapText="true" indent="0" shrinkToFit="false"/>
      <protection locked="true" hidden="false"/>
    </xf>
    <xf numFmtId="164" fontId="8" fillId="0" borderId="40" xfId="0" applyFont="true" applyBorder="true" applyAlignment="true" applyProtection="true">
      <alignment horizontal="center" vertical="center" textRotation="0" wrapText="true" indent="0" shrinkToFit="false"/>
      <protection locked="true" hidden="false"/>
    </xf>
    <xf numFmtId="164" fontId="17" fillId="0" borderId="15" xfId="0" applyFont="true" applyBorder="true" applyAlignment="true" applyProtection="true">
      <alignment horizontal="center" vertical="center" textRotation="0" wrapText="true" indent="0" shrinkToFit="false"/>
      <protection locked="true" hidden="false"/>
    </xf>
    <xf numFmtId="170" fontId="5" fillId="0" borderId="15" xfId="0" applyFont="true" applyBorder="true" applyAlignment="true" applyProtection="true">
      <alignment horizontal="center" vertical="center" textRotation="0" wrapText="false" indent="0" shrinkToFit="false"/>
      <protection locked="true" hidden="false"/>
    </xf>
    <xf numFmtId="170" fontId="5" fillId="0" borderId="0" xfId="0" applyFont="true" applyBorder="tru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 name="Vírgula 2" xfId="21"/>
    <cellStyle name="Vírgula 3" xfId="22"/>
    <cellStyle name="Vírgula 3 2" xfId="23"/>
    <cellStyle name="Vírgula 4" xfId="24"/>
    <cellStyle name="Vírgula 4 2" xfId="25"/>
    <cellStyle name="Vírgula 5" xfId="26"/>
    <cellStyle name="Vírgula 5 2" xfId="27"/>
    <cellStyle name="Vírgula 6"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FFD7D7"/>
      <rgbColor rgb="FF808080"/>
      <rgbColor rgb="FF9999FF"/>
      <rgbColor rgb="FF993366"/>
      <rgbColor rgb="FFFBE5D6"/>
      <rgbColor rgb="FFDEEBF7"/>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DBB6"/>
      <rgbColor rgb="FF9DC3E6"/>
      <rgbColor rgb="FFF4B183"/>
      <rgbColor rgb="FFCC99FF"/>
      <rgbColor rgb="FFF8CBAD"/>
      <rgbColor rgb="FF2E75B6"/>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s://www.planalto.gov.br/ccivil_03/decreto/D3048anexov-vol1.htm" TargetMode="External"/><Relationship Id="rId3"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W1048576"/>
  <sheetViews>
    <sheetView showFormulas="false" showGridLines="false" showRowColHeaders="true" showZeros="true" rightToLeft="false" tabSelected="true" showOutlineSymbols="true" defaultGridColor="true" view="normal" topLeftCell="A1" colorId="64" zoomScale="120" zoomScaleNormal="120" zoomScalePageLayoutView="100" workbookViewId="0">
      <selection pane="topLeft" activeCell="A542" activeCellId="0" sqref="A1:H542"/>
    </sheetView>
  </sheetViews>
  <sheetFormatPr defaultColWidth="8.6796875" defaultRowHeight="24" zeroHeight="false" outlineLevelRow="0" outlineLevelCol="0"/>
  <cols>
    <col collapsed="false" customWidth="true" hidden="false" outlineLevel="0" max="1" min="1" style="1" width="32.15"/>
    <col collapsed="false" customWidth="true" hidden="false" outlineLevel="0" max="2" min="2" style="1" width="19.31"/>
    <col collapsed="false" customWidth="true" hidden="false" outlineLevel="0" max="4" min="3" style="1" width="22.28"/>
    <col collapsed="false" customWidth="true" hidden="false" outlineLevel="0" max="5" min="5" style="1" width="18.58"/>
    <col collapsed="false" customWidth="true" hidden="false" outlineLevel="0" max="6" min="6" style="1" width="17.71"/>
    <col collapsed="false" customWidth="true" hidden="false" outlineLevel="0" max="7" min="7" style="1" width="15.88"/>
    <col collapsed="false" customWidth="true" hidden="false" outlineLevel="0" max="1025" min="8" style="1" width="9.13"/>
  </cols>
  <sheetData>
    <row r="1" customFormat="false" ht="24" hidden="false" customHeight="true" outlineLevel="0" collapsed="false">
      <c r="A1" s="2" t="s">
        <v>0</v>
      </c>
      <c r="B1" s="2"/>
      <c r="C1" s="2"/>
      <c r="D1" s="2"/>
      <c r="E1" s="2"/>
      <c r="F1" s="2"/>
      <c r="G1" s="2"/>
      <c r="H1" s="2"/>
    </row>
    <row r="2" customFormat="false" ht="24" hidden="false" customHeight="true" outlineLevel="0" collapsed="false">
      <c r="A2" s="2" t="s">
        <v>1</v>
      </c>
      <c r="B2" s="2"/>
      <c r="C2" s="2"/>
      <c r="D2" s="2"/>
      <c r="E2" s="2"/>
      <c r="F2" s="2"/>
      <c r="G2" s="2"/>
      <c r="H2" s="2"/>
    </row>
    <row r="3" customFormat="false" ht="49.1" hidden="true" customHeight="true" outlineLevel="0" collapsed="false">
      <c r="A3" s="3"/>
      <c r="B3" s="3"/>
      <c r="C3" s="3"/>
      <c r="D3" s="3"/>
      <c r="E3" s="3"/>
      <c r="F3" s="3"/>
      <c r="G3" s="3"/>
      <c r="H3" s="3"/>
    </row>
    <row r="4" customFormat="false" ht="24" hidden="false" customHeight="true" outlineLevel="0" collapsed="false">
      <c r="A4" s="4"/>
      <c r="B4" s="4"/>
      <c r="C4" s="4"/>
      <c r="D4" s="4"/>
      <c r="E4" s="4"/>
      <c r="F4" s="4"/>
      <c r="G4" s="5"/>
      <c r="H4" s="5"/>
    </row>
    <row r="5" customFormat="false" ht="24" hidden="false" customHeight="true" outlineLevel="0" collapsed="false">
      <c r="A5" s="6" t="s">
        <v>2</v>
      </c>
      <c r="B5" s="6"/>
      <c r="C5" s="6"/>
      <c r="D5" s="6"/>
      <c r="E5" s="6"/>
      <c r="F5" s="6"/>
      <c r="G5" s="6"/>
      <c r="H5" s="6"/>
    </row>
    <row r="6" customFormat="false" ht="40.5" hidden="true" customHeight="true" outlineLevel="0" collapsed="false">
      <c r="A6" s="3" t="s">
        <v>3</v>
      </c>
      <c r="B6" s="3"/>
      <c r="C6" s="3"/>
      <c r="D6" s="3"/>
      <c r="E6" s="3"/>
      <c r="F6" s="3"/>
      <c r="G6" s="3"/>
      <c r="H6" s="3"/>
    </row>
    <row r="7" customFormat="false" ht="24" hidden="false" customHeight="true" outlineLevel="0" collapsed="false">
      <c r="A7" s="4"/>
      <c r="B7" s="4"/>
      <c r="C7" s="7"/>
      <c r="D7" s="7"/>
      <c r="E7" s="4"/>
      <c r="F7" s="4"/>
      <c r="G7" s="5"/>
      <c r="H7" s="5"/>
    </row>
    <row r="8" customFormat="false" ht="24" hidden="false" customHeight="true" outlineLevel="0" collapsed="false">
      <c r="A8" s="8" t="s">
        <v>4</v>
      </c>
      <c r="B8" s="8"/>
      <c r="C8" s="8"/>
      <c r="D8" s="8"/>
      <c r="E8" s="8"/>
      <c r="F8" s="8"/>
      <c r="G8" s="8"/>
      <c r="H8" s="8"/>
    </row>
    <row r="9" customFormat="false" ht="33.75" hidden="false" customHeight="true" outlineLevel="0" collapsed="false">
      <c r="A9" s="3" t="s">
        <v>5</v>
      </c>
      <c r="B9" s="3"/>
      <c r="C9" s="3"/>
      <c r="D9" s="3"/>
      <c r="E9" s="3"/>
      <c r="F9" s="3"/>
      <c r="G9" s="3"/>
      <c r="H9" s="3"/>
    </row>
    <row r="11" customFormat="false" ht="24" hidden="false" customHeight="true" outlineLevel="0" collapsed="false">
      <c r="A11" s="9" t="s">
        <v>4</v>
      </c>
      <c r="B11" s="9"/>
    </row>
    <row r="12" customFormat="false" ht="24" hidden="false" customHeight="true" outlineLevel="0" collapsed="false">
      <c r="A12" s="10" t="s">
        <v>6</v>
      </c>
      <c r="B12" s="11" t="n">
        <v>1989.9</v>
      </c>
    </row>
    <row r="13" customFormat="false" ht="24" hidden="false" customHeight="true" outlineLevel="0" collapsed="false">
      <c r="A13" s="12" t="s">
        <v>7</v>
      </c>
      <c r="B13" s="13" t="n">
        <v>1102.95</v>
      </c>
    </row>
    <row r="14" customFormat="false" ht="36.05" hidden="false" customHeight="true" outlineLevel="0" collapsed="false"/>
    <row r="15" customFormat="false" ht="24" hidden="false" customHeight="true" outlineLevel="0" collapsed="false">
      <c r="A15" s="8" t="s">
        <v>8</v>
      </c>
      <c r="B15" s="8"/>
      <c r="C15" s="8"/>
      <c r="D15" s="8"/>
      <c r="E15" s="8"/>
      <c r="F15" s="8"/>
      <c r="G15" s="8"/>
      <c r="H15" s="8"/>
    </row>
    <row r="16" customFormat="false" ht="33.55" hidden="true" customHeight="true" outlineLevel="0" collapsed="false">
      <c r="A16" s="3" t="s">
        <v>9</v>
      </c>
      <c r="B16" s="3"/>
      <c r="C16" s="3"/>
      <c r="D16" s="3"/>
      <c r="E16" s="3"/>
      <c r="F16" s="3"/>
      <c r="G16" s="3"/>
      <c r="H16" s="3"/>
    </row>
    <row r="17" customFormat="false" ht="24" hidden="false" customHeight="true" outlineLevel="0" collapsed="false">
      <c r="A17" s="4"/>
      <c r="B17" s="4"/>
      <c r="C17" s="4"/>
      <c r="D17" s="4"/>
      <c r="E17" s="4"/>
      <c r="F17" s="4"/>
    </row>
    <row r="18" customFormat="false" ht="24" hidden="false" customHeight="true" outlineLevel="0" collapsed="false">
      <c r="A18" s="9" t="s">
        <v>10</v>
      </c>
      <c r="B18" s="9"/>
      <c r="C18" s="9"/>
      <c r="D18" s="9"/>
    </row>
    <row r="19" customFormat="false" ht="24" hidden="false" customHeight="true" outlineLevel="0" collapsed="false">
      <c r="A19" s="14" t="s">
        <v>11</v>
      </c>
      <c r="B19" s="15" t="s">
        <v>12</v>
      </c>
      <c r="C19" s="15" t="s">
        <v>13</v>
      </c>
      <c r="D19" s="16" t="s">
        <v>14</v>
      </c>
    </row>
    <row r="20" customFormat="false" ht="24" hidden="false" customHeight="true" outlineLevel="0" collapsed="false">
      <c r="A20" s="17"/>
      <c r="B20" s="18"/>
      <c r="C20" s="19"/>
      <c r="D20" s="20" t="n">
        <f aca="false">B20*C20</f>
        <v>0</v>
      </c>
      <c r="E20" s="5"/>
      <c r="G20" s="5"/>
      <c r="H20" s="5"/>
    </row>
    <row r="21" customFormat="false" ht="24" hidden="false" customHeight="true" outlineLevel="0" collapsed="false">
      <c r="A21" s="21"/>
      <c r="B21" s="22"/>
      <c r="C21" s="23"/>
      <c r="D21" s="24" t="n">
        <f aca="false">B21*C21</f>
        <v>0</v>
      </c>
      <c r="E21" s="5"/>
      <c r="G21" s="5"/>
      <c r="H21" s="5"/>
    </row>
    <row r="22" customFormat="false" ht="33.55" hidden="false" customHeight="true" outlineLevel="0" collapsed="false"/>
    <row r="23" customFormat="false" ht="24" hidden="false" customHeight="true" outlineLevel="0" collapsed="false">
      <c r="A23" s="8" t="s">
        <v>15</v>
      </c>
      <c r="B23" s="8"/>
      <c r="C23" s="8"/>
      <c r="D23" s="8"/>
      <c r="E23" s="8"/>
      <c r="F23" s="8"/>
      <c r="G23" s="8"/>
      <c r="H23" s="8"/>
    </row>
    <row r="24" customFormat="false" ht="55.3" hidden="true" customHeight="true" outlineLevel="0" collapsed="false">
      <c r="A24" s="3" t="s">
        <v>16</v>
      </c>
      <c r="B24" s="3"/>
      <c r="C24" s="3"/>
      <c r="D24" s="3"/>
      <c r="E24" s="3"/>
      <c r="F24" s="3"/>
      <c r="G24" s="3"/>
      <c r="H24" s="3"/>
    </row>
    <row r="25" customFormat="false" ht="24" hidden="false" customHeight="true" outlineLevel="0" collapsed="false">
      <c r="A25" s="5"/>
      <c r="B25" s="5"/>
      <c r="C25" s="5"/>
      <c r="D25" s="5"/>
      <c r="F25" s="5"/>
    </row>
    <row r="26" customFormat="false" ht="24" hidden="false" customHeight="true" outlineLevel="0" collapsed="false">
      <c r="A26" s="9" t="s">
        <v>17</v>
      </c>
      <c r="B26" s="9"/>
      <c r="C26" s="9"/>
      <c r="D26" s="9"/>
    </row>
    <row r="27" customFormat="false" ht="24" hidden="false" customHeight="true" outlineLevel="0" collapsed="false">
      <c r="A27" s="14" t="s">
        <v>11</v>
      </c>
      <c r="B27" s="15" t="s">
        <v>12</v>
      </c>
      <c r="C27" s="15" t="s">
        <v>13</v>
      </c>
      <c r="D27" s="16" t="s">
        <v>18</v>
      </c>
    </row>
    <row r="28" customFormat="false" ht="24" hidden="false" customHeight="true" outlineLevel="0" collapsed="false">
      <c r="A28" s="25"/>
      <c r="B28" s="26"/>
      <c r="C28" s="27"/>
      <c r="D28" s="28" t="n">
        <f aca="false">B28*C28</f>
        <v>0</v>
      </c>
    </row>
    <row r="29" customFormat="false" ht="24" hidden="false" customHeight="true" outlineLevel="0" collapsed="false">
      <c r="A29" s="29"/>
      <c r="B29" s="30"/>
      <c r="C29" s="31" t="n">
        <f aca="false">C28</f>
        <v>0</v>
      </c>
      <c r="D29" s="32" t="n">
        <f aca="false">B29*C29</f>
        <v>0</v>
      </c>
    </row>
    <row r="30" customFormat="false" ht="24" hidden="true" customHeight="true" outlineLevel="0" collapsed="false">
      <c r="A30" s="33"/>
      <c r="B30" s="34"/>
      <c r="C30" s="35" t="n">
        <f aca="false">C29</f>
        <v>0</v>
      </c>
      <c r="D30" s="36" t="n">
        <f aca="false">B30*C30</f>
        <v>0</v>
      </c>
    </row>
    <row r="31" customFormat="false" ht="24" hidden="true" customHeight="true" outlineLevel="0" collapsed="false">
      <c r="A31" s="25"/>
      <c r="B31" s="26"/>
      <c r="C31" s="37" t="n">
        <f aca="false">C30</f>
        <v>0</v>
      </c>
      <c r="D31" s="38" t="n">
        <f aca="false">B31*C31</f>
        <v>0</v>
      </c>
    </row>
    <row r="32" customFormat="false" ht="24" hidden="true" customHeight="true" outlineLevel="0" collapsed="false">
      <c r="A32" s="29"/>
      <c r="B32" s="30"/>
      <c r="C32" s="39" t="n">
        <f aca="false">C31</f>
        <v>0</v>
      </c>
      <c r="D32" s="40" t="n">
        <f aca="false">B32*C32</f>
        <v>0</v>
      </c>
    </row>
    <row r="33" customFormat="false" ht="24" hidden="true" customHeight="true" outlineLevel="0" collapsed="false">
      <c r="A33" s="12" t="s">
        <v>19</v>
      </c>
      <c r="B33" s="41"/>
      <c r="C33" s="42" t="n">
        <f aca="false">C32</f>
        <v>0</v>
      </c>
      <c r="D33" s="13" t="n">
        <f aca="false">B33*C33</f>
        <v>0</v>
      </c>
      <c r="G33" s="5"/>
      <c r="H33" s="5"/>
    </row>
    <row r="34" customFormat="false" ht="24" hidden="true" customHeight="false" outlineLevel="0" collapsed="false"/>
    <row r="36" customFormat="false" ht="24" hidden="false" customHeight="true" outlineLevel="0" collapsed="false">
      <c r="A36" s="8" t="s">
        <v>20</v>
      </c>
      <c r="B36" s="8"/>
      <c r="C36" s="8"/>
      <c r="D36" s="8"/>
      <c r="E36" s="8"/>
      <c r="F36" s="8"/>
      <c r="G36" s="8"/>
      <c r="H36" s="8"/>
    </row>
    <row r="37" customFormat="false" ht="54.1" hidden="false" customHeight="true" outlineLevel="0" collapsed="false">
      <c r="A37" s="3" t="s">
        <v>21</v>
      </c>
      <c r="B37" s="3"/>
      <c r="C37" s="3"/>
      <c r="D37" s="3"/>
      <c r="E37" s="3"/>
      <c r="F37" s="3"/>
      <c r="G37" s="3"/>
      <c r="H37" s="3"/>
    </row>
    <row r="38" customFormat="false" ht="25.45" hidden="false" customHeight="true" outlineLevel="0" collapsed="false"/>
    <row r="39" customFormat="false" ht="24" hidden="false" customHeight="true" outlineLevel="0" collapsed="false">
      <c r="A39" s="9" t="s">
        <v>22</v>
      </c>
      <c r="B39" s="9"/>
      <c r="C39" s="9"/>
      <c r="D39" s="9"/>
      <c r="E39" s="9"/>
    </row>
    <row r="40" customFormat="false" ht="24" hidden="false" customHeight="true" outlineLevel="0" collapsed="false">
      <c r="A40" s="14" t="s">
        <v>11</v>
      </c>
      <c r="B40" s="15" t="s">
        <v>23</v>
      </c>
      <c r="C40" s="15" t="s">
        <v>24</v>
      </c>
      <c r="D40" s="15" t="s">
        <v>13</v>
      </c>
      <c r="E40" s="16" t="s">
        <v>18</v>
      </c>
    </row>
    <row r="41" customFormat="false" ht="24" hidden="false" customHeight="true" outlineLevel="0" collapsed="false">
      <c r="A41" s="25"/>
      <c r="B41" s="18" t="n">
        <f aca="false">B12+D29</f>
        <v>1989.9</v>
      </c>
      <c r="C41" s="19" t="n">
        <f aca="false">7/12</f>
        <v>0.583333333333333</v>
      </c>
      <c r="D41" s="27"/>
      <c r="E41" s="28" t="n">
        <f aca="false">B41*C41*D41</f>
        <v>0</v>
      </c>
    </row>
    <row r="42" customFormat="false" ht="24" hidden="false" customHeight="true" outlineLevel="0" collapsed="false">
      <c r="A42" s="12"/>
      <c r="B42" s="22" t="n">
        <f aca="false">B13+D32</f>
        <v>1102.95</v>
      </c>
      <c r="C42" s="23" t="n">
        <f aca="false">7/12</f>
        <v>0.583333333333333</v>
      </c>
      <c r="D42" s="43" t="n">
        <f aca="false">D41</f>
        <v>0</v>
      </c>
      <c r="E42" s="44" t="n">
        <f aca="false">B42*C42*D42</f>
        <v>0</v>
      </c>
    </row>
    <row r="43" customFormat="false" ht="24" hidden="false" customHeight="true" outlineLevel="0" collapsed="false">
      <c r="A43" s="9" t="s">
        <v>25</v>
      </c>
      <c r="B43" s="9"/>
      <c r="C43" s="9"/>
      <c r="D43" s="9"/>
      <c r="E43" s="9"/>
    </row>
    <row r="44" customFormat="false" ht="24" hidden="false" customHeight="true" outlineLevel="0" collapsed="false">
      <c r="A44" s="14" t="s">
        <v>11</v>
      </c>
      <c r="B44" s="15" t="s">
        <v>23</v>
      </c>
      <c r="C44" s="15" t="s">
        <v>24</v>
      </c>
      <c r="D44" s="15" t="s">
        <v>13</v>
      </c>
      <c r="E44" s="16" t="s">
        <v>18</v>
      </c>
    </row>
    <row r="45" customFormat="false" ht="24" hidden="false" customHeight="true" outlineLevel="0" collapsed="false">
      <c r="A45" s="25"/>
      <c r="B45" s="18" t="n">
        <f aca="false">B12+D29</f>
        <v>1989.9</v>
      </c>
      <c r="C45" s="19" t="n">
        <f aca="false">1/12</f>
        <v>0.0833333333333333</v>
      </c>
      <c r="D45" s="27"/>
      <c r="E45" s="28" t="n">
        <f aca="false">B45*C45*D45</f>
        <v>0</v>
      </c>
    </row>
    <row r="46" customFormat="false" ht="24" hidden="false" customHeight="true" outlineLevel="0" collapsed="false">
      <c r="A46" s="12"/>
      <c r="B46" s="22" t="n">
        <f aca="false">B13+D32</f>
        <v>1102.95</v>
      </c>
      <c r="C46" s="23" t="n">
        <f aca="false">1/12</f>
        <v>0.0833333333333333</v>
      </c>
      <c r="D46" s="43"/>
      <c r="E46" s="44" t="n">
        <f aca="false">B46*C46*D46</f>
        <v>0</v>
      </c>
    </row>
    <row r="47" customFormat="false" ht="34.8" hidden="false" customHeight="true" outlineLevel="0" collapsed="false"/>
    <row r="48" customFormat="false" ht="24" hidden="false" customHeight="true" outlineLevel="0" collapsed="false">
      <c r="A48" s="9" t="s">
        <v>26</v>
      </c>
      <c r="B48" s="9"/>
      <c r="C48" s="9"/>
      <c r="D48" s="9"/>
    </row>
    <row r="49" customFormat="false" ht="30.75" hidden="false" customHeight="true" outlineLevel="0" collapsed="false">
      <c r="A49" s="14" t="s">
        <v>11</v>
      </c>
      <c r="B49" s="15" t="s">
        <v>27</v>
      </c>
      <c r="C49" s="45" t="s">
        <v>28</v>
      </c>
      <c r="D49" s="16" t="s">
        <v>18</v>
      </c>
    </row>
    <row r="50" customFormat="false" ht="24" hidden="false" customHeight="true" outlineLevel="0" collapsed="false">
      <c r="A50" s="25"/>
      <c r="B50" s="18" t="n">
        <f aca="false">E41</f>
        <v>0</v>
      </c>
      <c r="C50" s="18" t="n">
        <f aca="false">E45</f>
        <v>0</v>
      </c>
      <c r="D50" s="28" t="n">
        <f aca="false">SUM(B50:C50)</f>
        <v>0</v>
      </c>
    </row>
    <row r="51" customFormat="false" ht="24" hidden="false" customHeight="true" outlineLevel="0" collapsed="false">
      <c r="A51" s="12"/>
      <c r="B51" s="22" t="n">
        <f aca="false">E42</f>
        <v>0</v>
      </c>
      <c r="C51" s="22" t="n">
        <f aca="false">E46</f>
        <v>0</v>
      </c>
      <c r="D51" s="44" t="n">
        <f aca="false">SUM(B51:C51)</f>
        <v>0</v>
      </c>
      <c r="G51" s="5"/>
      <c r="H51" s="5"/>
    </row>
    <row r="52" customFormat="false" ht="74" hidden="false" customHeight="true" outlineLevel="0" collapsed="false"/>
    <row r="53" customFormat="false" ht="24" hidden="false" customHeight="true" outlineLevel="0" collapsed="false">
      <c r="A53" s="46" t="s">
        <v>29</v>
      </c>
      <c r="B53" s="46"/>
      <c r="C53" s="46"/>
      <c r="D53" s="46"/>
      <c r="E53" s="5"/>
      <c r="F53" s="5"/>
    </row>
    <row r="54" customFormat="false" ht="48" hidden="false" customHeight="true" outlineLevel="0" collapsed="false">
      <c r="A54" s="3" t="s">
        <v>30</v>
      </c>
      <c r="B54" s="3"/>
      <c r="C54" s="3"/>
      <c r="D54" s="3"/>
      <c r="E54" s="3"/>
      <c r="F54" s="3"/>
    </row>
    <row r="55" customFormat="false" ht="24" hidden="true" customHeight="false" outlineLevel="0" collapsed="false"/>
    <row r="56" customFormat="false" ht="24" hidden="false" customHeight="true" outlineLevel="0" collapsed="false">
      <c r="A56" s="9" t="s">
        <v>31</v>
      </c>
      <c r="B56" s="9"/>
      <c r="C56" s="9"/>
      <c r="D56" s="9"/>
    </row>
    <row r="57" customFormat="false" ht="24" hidden="false" customHeight="true" outlineLevel="0" collapsed="false">
      <c r="A57" s="14" t="s">
        <v>11</v>
      </c>
      <c r="B57" s="15" t="s">
        <v>12</v>
      </c>
      <c r="C57" s="15" t="s">
        <v>13</v>
      </c>
      <c r="D57" s="16" t="s">
        <v>18</v>
      </c>
    </row>
    <row r="58" customFormat="false" ht="24" hidden="true" customHeight="true" outlineLevel="0" collapsed="false">
      <c r="A58" s="25"/>
      <c r="B58" s="47"/>
      <c r="C58" s="47"/>
      <c r="D58" s="48"/>
    </row>
    <row r="59" customFormat="false" ht="24" hidden="false" customHeight="true" outlineLevel="0" collapsed="false">
      <c r="A59" s="29"/>
      <c r="B59" s="49"/>
      <c r="C59" s="49"/>
      <c r="D59" s="50"/>
    </row>
    <row r="60" customFormat="false" ht="24" hidden="false" customHeight="true" outlineLevel="0" collapsed="false">
      <c r="A60" s="12" t="s">
        <v>6</v>
      </c>
      <c r="B60" s="51" t="n">
        <f aca="false">B12/6</f>
        <v>331.65</v>
      </c>
      <c r="C60" s="52" t="n">
        <v>1</v>
      </c>
      <c r="D60" s="53" t="n">
        <f aca="false">B60*C60</f>
        <v>331.65</v>
      </c>
    </row>
    <row r="61" customFormat="false" ht="24" hidden="true" customHeight="true" outlineLevel="0" collapsed="false">
      <c r="A61" s="25"/>
      <c r="B61" s="47"/>
      <c r="C61" s="47"/>
      <c r="D61" s="48"/>
    </row>
    <row r="62" customFormat="false" ht="24" hidden="false" customHeight="true" outlineLevel="0" collapsed="false">
      <c r="A62" s="29"/>
      <c r="B62" s="49"/>
      <c r="C62" s="49"/>
      <c r="D62" s="50"/>
    </row>
    <row r="63" customFormat="false" ht="24" hidden="false" customHeight="true" outlineLevel="0" collapsed="false">
      <c r="A63" s="12" t="s">
        <v>7</v>
      </c>
      <c r="B63" s="51" t="n">
        <f aca="false">B13/6</f>
        <v>183.825</v>
      </c>
      <c r="C63" s="52" t="n">
        <v>1</v>
      </c>
      <c r="D63" s="53" t="n">
        <f aca="false">B63*C63</f>
        <v>183.825</v>
      </c>
      <c r="H63" s="5"/>
    </row>
    <row r="64" customFormat="false" ht="51.6" hidden="false" customHeight="true" outlineLevel="0" collapsed="false"/>
    <row r="65" customFormat="false" ht="24" hidden="false" customHeight="true" outlineLevel="0" collapsed="false">
      <c r="A65" s="6" t="s">
        <v>2</v>
      </c>
      <c r="B65" s="6"/>
      <c r="C65" s="6"/>
      <c r="D65" s="6"/>
      <c r="E65" s="6"/>
      <c r="F65" s="6"/>
      <c r="G65" s="6"/>
      <c r="H65" s="6"/>
    </row>
    <row r="66" customFormat="false" ht="42" hidden="false" customHeight="true" outlineLevel="0" collapsed="false">
      <c r="A66" s="54" t="s">
        <v>32</v>
      </c>
      <c r="B66" s="54"/>
      <c r="C66" s="54"/>
      <c r="D66" s="54"/>
      <c r="E66" s="54"/>
      <c r="F66" s="54"/>
      <c r="G66" s="54"/>
      <c r="H66" s="54"/>
    </row>
    <row r="67" customFormat="false" ht="30.75" hidden="true" customHeight="true" outlineLevel="0" collapsed="false"/>
    <row r="68" customFormat="false" ht="24" hidden="false" customHeight="true" outlineLevel="0" collapsed="false">
      <c r="A68" s="9" t="s">
        <v>2</v>
      </c>
      <c r="B68" s="9"/>
      <c r="C68" s="9"/>
      <c r="D68" s="9"/>
      <c r="E68" s="9"/>
      <c r="F68" s="9"/>
      <c r="G68" s="9"/>
    </row>
    <row r="69" customFormat="false" ht="40.4" hidden="false" customHeight="false" outlineLevel="0" collapsed="false">
      <c r="A69" s="55" t="s">
        <v>11</v>
      </c>
      <c r="B69" s="56" t="s">
        <v>33</v>
      </c>
      <c r="C69" s="57" t="s">
        <v>34</v>
      </c>
      <c r="D69" s="57" t="s">
        <v>35</v>
      </c>
      <c r="E69" s="56" t="s">
        <v>27</v>
      </c>
      <c r="F69" s="57" t="s">
        <v>36</v>
      </c>
      <c r="G69" s="58" t="s">
        <v>37</v>
      </c>
    </row>
    <row r="70" customFormat="false" ht="24" hidden="true" customHeight="true" outlineLevel="0" collapsed="false">
      <c r="A70" s="25"/>
      <c r="B70" s="26"/>
      <c r="C70" s="26"/>
      <c r="D70" s="26"/>
      <c r="E70" s="47"/>
      <c r="F70" s="59"/>
      <c r="G70" s="38"/>
    </row>
    <row r="71" customFormat="false" ht="24" hidden="false" customHeight="true" outlineLevel="0" collapsed="false">
      <c r="A71" s="29"/>
      <c r="B71" s="30"/>
      <c r="C71" s="30"/>
      <c r="D71" s="30"/>
      <c r="E71" s="30"/>
      <c r="F71" s="60"/>
      <c r="G71" s="40"/>
    </row>
    <row r="72" customFormat="false" ht="24" hidden="false" customHeight="true" outlineLevel="0" collapsed="false">
      <c r="A72" s="61" t="s">
        <v>6</v>
      </c>
      <c r="B72" s="62" t="n">
        <f aca="false">B12</f>
        <v>1989.9</v>
      </c>
      <c r="C72" s="62" t="n">
        <f aca="false">D20</f>
        <v>0</v>
      </c>
      <c r="D72" s="62" t="n">
        <f aca="false">D30</f>
        <v>0</v>
      </c>
      <c r="E72" s="62" t="n">
        <v>0</v>
      </c>
      <c r="F72" s="63" t="n">
        <f aca="false">D60</f>
        <v>331.65</v>
      </c>
      <c r="G72" s="64" t="n">
        <f aca="false">SUM(B72:F72)</f>
        <v>2321.55</v>
      </c>
    </row>
    <row r="73" customFormat="false" ht="24" hidden="true" customHeight="true" outlineLevel="0" collapsed="false">
      <c r="A73" s="25"/>
      <c r="B73" s="26"/>
      <c r="C73" s="26"/>
      <c r="D73" s="26"/>
      <c r="E73" s="47"/>
      <c r="F73" s="59"/>
      <c r="G73" s="38"/>
    </row>
    <row r="74" customFormat="false" ht="24" hidden="false" customHeight="true" outlineLevel="0" collapsed="false">
      <c r="A74" s="29"/>
      <c r="B74" s="30"/>
      <c r="C74" s="30"/>
      <c r="D74" s="30"/>
      <c r="E74" s="30"/>
      <c r="F74" s="60"/>
      <c r="G74" s="40"/>
    </row>
    <row r="75" customFormat="false" ht="24" hidden="false" customHeight="true" outlineLevel="0" collapsed="false">
      <c r="A75" s="12" t="s">
        <v>7</v>
      </c>
      <c r="B75" s="41" t="n">
        <f aca="false">B13</f>
        <v>1102.95</v>
      </c>
      <c r="C75" s="41" t="n">
        <f aca="false">D21</f>
        <v>0</v>
      </c>
      <c r="D75" s="41" t="n">
        <f aca="false">D33</f>
        <v>0</v>
      </c>
      <c r="E75" s="41" t="n">
        <v>0</v>
      </c>
      <c r="F75" s="65" t="n">
        <f aca="false">D63</f>
        <v>183.825</v>
      </c>
      <c r="G75" s="13" t="n">
        <f aca="false">SUM(B75:F75)</f>
        <v>1286.775</v>
      </c>
      <c r="H75" s="5"/>
    </row>
    <row r="76" customFormat="false" ht="91.4" hidden="false" customHeight="true" outlineLevel="0" collapsed="false"/>
    <row r="77" customFormat="false" ht="24" hidden="false" customHeight="true" outlineLevel="0" collapsed="false">
      <c r="A77" s="6" t="s">
        <v>38</v>
      </c>
      <c r="B77" s="6"/>
      <c r="C77" s="6"/>
      <c r="D77" s="6"/>
      <c r="E77" s="6"/>
      <c r="F77" s="6"/>
      <c r="G77" s="6"/>
      <c r="H77" s="6"/>
    </row>
    <row r="79" customFormat="false" ht="24" hidden="false" customHeight="true" outlineLevel="0" collapsed="false">
      <c r="A79" s="8" t="s">
        <v>39</v>
      </c>
      <c r="B79" s="8"/>
      <c r="C79" s="8"/>
      <c r="D79" s="8"/>
      <c r="E79" s="8"/>
      <c r="F79" s="8"/>
      <c r="G79" s="8"/>
      <c r="H79" s="8"/>
    </row>
    <row r="80" customFormat="false" ht="16.5" hidden="false" customHeight="false" outlineLevel="0" collapsed="false"/>
    <row r="81" customFormat="false" ht="31.5" hidden="false" customHeight="true" outlineLevel="0" collapsed="false">
      <c r="A81" s="66" t="s">
        <v>40</v>
      </c>
      <c r="B81" s="66"/>
      <c r="C81" s="66"/>
      <c r="D81" s="66"/>
      <c r="E81" s="67"/>
    </row>
    <row r="82" customFormat="false" ht="32.25" hidden="false" customHeight="false" outlineLevel="0" collapsed="false">
      <c r="A82" s="68" t="s">
        <v>11</v>
      </c>
      <c r="B82" s="69" t="s">
        <v>12</v>
      </c>
      <c r="C82" s="70" t="s">
        <v>41</v>
      </c>
      <c r="D82" s="71" t="s">
        <v>18</v>
      </c>
    </row>
    <row r="83" customFormat="false" ht="24" hidden="true" customHeight="true" outlineLevel="0" collapsed="false">
      <c r="A83" s="25"/>
      <c r="B83" s="26"/>
      <c r="C83" s="72"/>
      <c r="D83" s="38"/>
    </row>
    <row r="84" customFormat="false" ht="24" hidden="false" customHeight="true" outlineLevel="0" collapsed="false">
      <c r="A84" s="29"/>
      <c r="B84" s="30"/>
      <c r="C84" s="73"/>
      <c r="D84" s="40"/>
    </row>
    <row r="85" customFormat="false" ht="24" hidden="false" customHeight="true" outlineLevel="0" collapsed="false">
      <c r="A85" s="61" t="s">
        <v>6</v>
      </c>
      <c r="B85" s="62" t="n">
        <f aca="false">G72</f>
        <v>2321.55</v>
      </c>
      <c r="C85" s="74" t="n">
        <f aca="false">1/12</f>
        <v>0.0833333333333333</v>
      </c>
      <c r="D85" s="64" t="n">
        <f aca="false">B85*C85</f>
        <v>193.4625</v>
      </c>
    </row>
    <row r="86" customFormat="false" ht="24" hidden="true" customHeight="true" outlineLevel="0" collapsed="false">
      <c r="A86" s="25"/>
      <c r="B86" s="26"/>
      <c r="C86" s="72"/>
      <c r="D86" s="38" t="n">
        <f aca="false">B86*C86</f>
        <v>0</v>
      </c>
    </row>
    <row r="87" customFormat="false" ht="24" hidden="false" customHeight="true" outlineLevel="0" collapsed="false">
      <c r="A87" s="29"/>
      <c r="B87" s="30"/>
      <c r="C87" s="73"/>
      <c r="D87" s="32" t="n">
        <f aca="false">B87*C87</f>
        <v>0</v>
      </c>
    </row>
    <row r="88" customFormat="false" ht="24" hidden="false" customHeight="true" outlineLevel="0" collapsed="false">
      <c r="A88" s="12" t="s">
        <v>7</v>
      </c>
      <c r="B88" s="41" t="n">
        <f aca="false">G75</f>
        <v>1286.775</v>
      </c>
      <c r="C88" s="52" t="n">
        <v>0.0833</v>
      </c>
      <c r="D88" s="13" t="n">
        <f aca="false">B88*C88</f>
        <v>107.1883575</v>
      </c>
    </row>
    <row r="89" customFormat="false" ht="43.5" hidden="false" customHeight="true" outlineLevel="0" collapsed="false"/>
    <row r="90" customFormat="false" ht="36.75" hidden="false" customHeight="true" outlineLevel="0" collapsed="false">
      <c r="A90" s="66" t="s">
        <v>42</v>
      </c>
      <c r="B90" s="66"/>
      <c r="C90" s="66"/>
      <c r="D90" s="66"/>
    </row>
    <row r="91" customFormat="false" ht="30.75" hidden="false" customHeight="true" outlineLevel="0" collapsed="false">
      <c r="A91" s="68" t="s">
        <v>11</v>
      </c>
      <c r="B91" s="69" t="s">
        <v>12</v>
      </c>
      <c r="C91" s="70" t="s">
        <v>41</v>
      </c>
      <c r="D91" s="71" t="s">
        <v>18</v>
      </c>
    </row>
    <row r="92" customFormat="false" ht="24" hidden="true" customHeight="true" outlineLevel="0" collapsed="false">
      <c r="A92" s="25"/>
      <c r="B92" s="26"/>
      <c r="C92" s="72"/>
      <c r="D92" s="38"/>
    </row>
    <row r="93" customFormat="false" ht="24" hidden="false" customHeight="true" outlineLevel="0" collapsed="false">
      <c r="A93" s="29"/>
      <c r="B93" s="30"/>
      <c r="C93" s="73"/>
      <c r="D93" s="40"/>
    </row>
    <row r="94" customFormat="false" ht="24" hidden="false" customHeight="true" outlineLevel="0" collapsed="false">
      <c r="A94" s="61" t="s">
        <v>6</v>
      </c>
      <c r="B94" s="62" t="n">
        <f aca="false">G72</f>
        <v>2321.55</v>
      </c>
      <c r="C94" s="74" t="n">
        <f aca="false">1/12</f>
        <v>0.0833333333333333</v>
      </c>
      <c r="D94" s="64" t="n">
        <f aca="false">B94*C94</f>
        <v>193.4625</v>
      </c>
    </row>
    <row r="95" customFormat="false" ht="24" hidden="true" customHeight="true" outlineLevel="0" collapsed="false">
      <c r="A95" s="25"/>
      <c r="B95" s="26"/>
      <c r="C95" s="72"/>
      <c r="D95" s="38" t="n">
        <f aca="false">B95*C95</f>
        <v>0</v>
      </c>
    </row>
    <row r="96" customFormat="false" ht="24" hidden="false" customHeight="true" outlineLevel="0" collapsed="false">
      <c r="A96" s="29"/>
      <c r="B96" s="30"/>
      <c r="C96" s="73"/>
      <c r="D96" s="32" t="n">
        <f aca="false">B96*C96</f>
        <v>0</v>
      </c>
    </row>
    <row r="97" customFormat="false" ht="24" hidden="false" customHeight="true" outlineLevel="0" collapsed="false">
      <c r="A97" s="12" t="s">
        <v>7</v>
      </c>
      <c r="B97" s="41" t="n">
        <f aca="false">G75</f>
        <v>1286.775</v>
      </c>
      <c r="C97" s="52" t="n">
        <f aca="false">1/12</f>
        <v>0.0833333333333333</v>
      </c>
      <c r="D97" s="13" t="n">
        <f aca="false">B97*C97</f>
        <v>107.23125</v>
      </c>
    </row>
    <row r="98" customFormat="false" ht="126.85" hidden="false" customHeight="true" outlineLevel="0" collapsed="false"/>
    <row r="99" customFormat="false" ht="24" hidden="false" customHeight="true" outlineLevel="0" collapsed="false">
      <c r="A99" s="66" t="s">
        <v>43</v>
      </c>
      <c r="B99" s="66"/>
      <c r="C99" s="66"/>
      <c r="D99" s="66"/>
      <c r="E99" s="66"/>
    </row>
    <row r="100" customFormat="false" ht="30" hidden="false" customHeight="true" outlineLevel="0" collapsed="false">
      <c r="A100" s="68" t="s">
        <v>11</v>
      </c>
      <c r="B100" s="69" t="s">
        <v>12</v>
      </c>
      <c r="C100" s="70" t="s">
        <v>44</v>
      </c>
      <c r="D100" s="70" t="s">
        <v>41</v>
      </c>
      <c r="E100" s="71" t="s">
        <v>18</v>
      </c>
    </row>
    <row r="101" customFormat="false" ht="24" hidden="true" customHeight="true" outlineLevel="0" collapsed="false">
      <c r="A101" s="25"/>
      <c r="B101" s="26"/>
      <c r="C101" s="75"/>
      <c r="D101" s="72"/>
      <c r="E101" s="38"/>
    </row>
    <row r="102" customFormat="false" ht="24" hidden="false" customHeight="true" outlineLevel="0" collapsed="false">
      <c r="A102" s="29"/>
      <c r="B102" s="30"/>
      <c r="C102" s="76"/>
      <c r="D102" s="73"/>
      <c r="E102" s="40"/>
    </row>
    <row r="103" customFormat="false" ht="24" hidden="false" customHeight="true" outlineLevel="0" collapsed="false">
      <c r="A103" s="61" t="s">
        <v>6</v>
      </c>
      <c r="B103" s="62" t="n">
        <f aca="false">G72</f>
        <v>2321.55</v>
      </c>
      <c r="C103" s="77" t="n">
        <f aca="false">1/3</f>
        <v>0.333333333333333</v>
      </c>
      <c r="D103" s="74" t="n">
        <f aca="false">1/12</f>
        <v>0.0833333333333333</v>
      </c>
      <c r="E103" s="64" t="n">
        <f aca="false">B103*C103*D103</f>
        <v>64.4875</v>
      </c>
    </row>
    <row r="104" customFormat="false" ht="24" hidden="true" customHeight="true" outlineLevel="0" collapsed="false">
      <c r="A104" s="25"/>
      <c r="B104" s="26"/>
      <c r="C104" s="75"/>
      <c r="D104" s="72"/>
      <c r="E104" s="38"/>
    </row>
    <row r="105" customFormat="false" ht="24" hidden="false" customHeight="true" outlineLevel="0" collapsed="false">
      <c r="A105" s="29"/>
      <c r="B105" s="30"/>
      <c r="C105" s="76"/>
      <c r="D105" s="73"/>
      <c r="E105" s="40"/>
    </row>
    <row r="106" customFormat="false" ht="24" hidden="false" customHeight="true" outlineLevel="0" collapsed="false">
      <c r="A106" s="12" t="s">
        <v>7</v>
      </c>
      <c r="B106" s="41" t="n">
        <f aca="false">G75</f>
        <v>1286.775</v>
      </c>
      <c r="C106" s="78" t="n">
        <v>0.3333</v>
      </c>
      <c r="D106" s="52" t="n">
        <v>0.0833</v>
      </c>
      <c r="E106" s="13" t="n">
        <f aca="false">B106*C106*D106</f>
        <v>35.72587955475</v>
      </c>
    </row>
    <row r="108" customFormat="false" ht="24" hidden="false" customHeight="true" outlineLevel="0" collapsed="false">
      <c r="A108" s="9" t="s">
        <v>39</v>
      </c>
      <c r="B108" s="9"/>
      <c r="C108" s="9"/>
      <c r="D108" s="9"/>
      <c r="E108" s="9"/>
    </row>
    <row r="109" customFormat="false" ht="24" hidden="false" customHeight="true" outlineLevel="0" collapsed="false">
      <c r="A109" s="68" t="s">
        <v>11</v>
      </c>
      <c r="B109" s="69" t="s">
        <v>45</v>
      </c>
      <c r="C109" s="69" t="s">
        <v>46</v>
      </c>
      <c r="D109" s="69" t="s">
        <v>47</v>
      </c>
      <c r="E109" s="71" t="s">
        <v>37</v>
      </c>
    </row>
    <row r="110" customFormat="false" ht="24" hidden="true" customHeight="true" outlineLevel="0" collapsed="false">
      <c r="A110" s="25"/>
      <c r="B110" s="26"/>
      <c r="C110" s="26"/>
      <c r="D110" s="26"/>
      <c r="E110" s="38"/>
    </row>
    <row r="111" customFormat="false" ht="24" hidden="false" customHeight="true" outlineLevel="0" collapsed="false">
      <c r="A111" s="29"/>
      <c r="B111" s="30"/>
      <c r="C111" s="30"/>
      <c r="D111" s="30"/>
      <c r="E111" s="40"/>
    </row>
    <row r="112" customFormat="false" ht="24" hidden="false" customHeight="true" outlineLevel="0" collapsed="false">
      <c r="A112" s="61" t="s">
        <v>6</v>
      </c>
      <c r="B112" s="62" t="n">
        <f aca="false">D85</f>
        <v>193.4625</v>
      </c>
      <c r="C112" s="62" t="n">
        <f aca="false">D94</f>
        <v>193.4625</v>
      </c>
      <c r="D112" s="62" t="n">
        <f aca="false">E103</f>
        <v>64.4875</v>
      </c>
      <c r="E112" s="64" t="n">
        <f aca="false">SUM(B112:D112)</f>
        <v>451.4125</v>
      </c>
    </row>
    <row r="113" customFormat="false" ht="24" hidden="true" customHeight="true" outlineLevel="0" collapsed="false">
      <c r="A113" s="25"/>
      <c r="B113" s="26"/>
      <c r="C113" s="26"/>
      <c r="D113" s="26"/>
      <c r="E113" s="38"/>
    </row>
    <row r="114" customFormat="false" ht="24" hidden="false" customHeight="true" outlineLevel="0" collapsed="false">
      <c r="A114" s="29"/>
      <c r="B114" s="30"/>
      <c r="C114" s="30"/>
      <c r="D114" s="30"/>
      <c r="E114" s="40"/>
    </row>
    <row r="115" customFormat="false" ht="24" hidden="false" customHeight="true" outlineLevel="0" collapsed="false">
      <c r="A115" s="12" t="s">
        <v>7</v>
      </c>
      <c r="B115" s="41" t="n">
        <f aca="false">D88</f>
        <v>107.1883575</v>
      </c>
      <c r="C115" s="41" t="n">
        <f aca="false">D97</f>
        <v>107.23125</v>
      </c>
      <c r="D115" s="41" t="n">
        <f aca="false">E106</f>
        <v>35.72587955475</v>
      </c>
      <c r="E115" s="13" t="n">
        <f aca="false">SUM(B115:D115)</f>
        <v>250.14548705475</v>
      </c>
      <c r="H115" s="5"/>
    </row>
    <row r="117" customFormat="false" ht="24" hidden="false" customHeight="true" outlineLevel="0" collapsed="false">
      <c r="A117" s="8" t="s">
        <v>48</v>
      </c>
      <c r="B117" s="8"/>
      <c r="C117" s="8"/>
      <c r="D117" s="8"/>
      <c r="E117" s="8"/>
      <c r="F117" s="8"/>
      <c r="G117" s="8"/>
      <c r="H117" s="8"/>
    </row>
    <row r="118" customFormat="false" ht="51.75" hidden="false" customHeight="true" outlineLevel="0" collapsed="false">
      <c r="A118" s="3" t="s">
        <v>49</v>
      </c>
      <c r="B118" s="3"/>
      <c r="C118" s="3"/>
      <c r="D118" s="3"/>
      <c r="E118" s="3"/>
      <c r="F118" s="3"/>
      <c r="G118" s="3"/>
      <c r="H118" s="3"/>
    </row>
    <row r="120" customFormat="false" ht="24" hidden="false" customHeight="true" outlineLevel="0" collapsed="false">
      <c r="A120" s="9" t="s">
        <v>50</v>
      </c>
      <c r="B120" s="9"/>
    </row>
    <row r="121" customFormat="false" ht="24" hidden="false" customHeight="true" outlineLevel="0" collapsed="false">
      <c r="A121" s="68" t="s">
        <v>51</v>
      </c>
      <c r="B121" s="71" t="s">
        <v>13</v>
      </c>
    </row>
    <row r="122" customFormat="false" ht="24" hidden="false" customHeight="true" outlineLevel="0" collapsed="false">
      <c r="A122" s="25" t="s">
        <v>52</v>
      </c>
      <c r="B122" s="79" t="n">
        <v>0.2</v>
      </c>
    </row>
    <row r="123" customFormat="false" ht="24" hidden="false" customHeight="true" outlineLevel="0" collapsed="false">
      <c r="A123" s="29" t="s">
        <v>53</v>
      </c>
      <c r="B123" s="80" t="n">
        <v>0.025</v>
      </c>
    </row>
    <row r="124" customFormat="false" ht="24" hidden="false" customHeight="true" outlineLevel="0" collapsed="false">
      <c r="A124" s="29" t="s">
        <v>54</v>
      </c>
      <c r="B124" s="81" t="n">
        <v>0.02</v>
      </c>
      <c r="D124" s="82"/>
      <c r="E124" s="83"/>
      <c r="F124" s="84" t="s">
        <v>55</v>
      </c>
      <c r="G124" s="82"/>
      <c r="H124" s="82"/>
    </row>
    <row r="125" customFormat="false" ht="24" hidden="false" customHeight="true" outlineLevel="0" collapsed="false">
      <c r="A125" s="29" t="s">
        <v>56</v>
      </c>
      <c r="B125" s="80" t="n">
        <v>0.015</v>
      </c>
      <c r="E125" s="85" t="s">
        <v>57</v>
      </c>
      <c r="F125" s="86" t="s">
        <v>58</v>
      </c>
    </row>
    <row r="126" customFormat="false" ht="24" hidden="false" customHeight="true" outlineLevel="0" collapsed="false">
      <c r="A126" s="29" t="s">
        <v>59</v>
      </c>
      <c r="B126" s="80" t="n">
        <v>0.01</v>
      </c>
    </row>
    <row r="127" customFormat="false" ht="24" hidden="false" customHeight="true" outlineLevel="0" collapsed="false">
      <c r="A127" s="29" t="s">
        <v>60</v>
      </c>
      <c r="B127" s="80" t="n">
        <v>0.006</v>
      </c>
    </row>
    <row r="128" customFormat="false" ht="24" hidden="false" customHeight="true" outlineLevel="0" collapsed="false">
      <c r="A128" s="29" t="s">
        <v>61</v>
      </c>
      <c r="B128" s="80" t="n">
        <v>0.002</v>
      </c>
    </row>
    <row r="129" customFormat="false" ht="24" hidden="false" customHeight="true" outlineLevel="0" collapsed="false">
      <c r="A129" s="12" t="s">
        <v>62</v>
      </c>
      <c r="B129" s="87" t="n">
        <v>0.08</v>
      </c>
    </row>
    <row r="130" customFormat="false" ht="24" hidden="false" customHeight="true" outlineLevel="0" collapsed="false">
      <c r="A130" s="88" t="s">
        <v>63</v>
      </c>
      <c r="B130" s="89" t="n">
        <f aca="false">SUM(B122:B129)</f>
        <v>0.358</v>
      </c>
    </row>
    <row r="131" customFormat="false" ht="46.6" hidden="false" customHeight="true" outlineLevel="0" collapsed="false"/>
    <row r="132" customFormat="false" ht="24" hidden="false" customHeight="true" outlineLevel="0" collapsed="false">
      <c r="A132" s="9" t="s">
        <v>64</v>
      </c>
      <c r="B132" s="9"/>
      <c r="C132" s="9"/>
      <c r="D132" s="9"/>
    </row>
    <row r="133" customFormat="false" ht="24" hidden="false" customHeight="true" outlineLevel="0" collapsed="false">
      <c r="A133" s="68" t="s">
        <v>11</v>
      </c>
      <c r="B133" s="69" t="s">
        <v>12</v>
      </c>
      <c r="C133" s="69" t="s">
        <v>13</v>
      </c>
      <c r="D133" s="71" t="s">
        <v>18</v>
      </c>
    </row>
    <row r="134" customFormat="false" ht="24" hidden="true" customHeight="true" outlineLevel="0" collapsed="false">
      <c r="A134" s="25"/>
      <c r="B134" s="26"/>
      <c r="C134" s="90"/>
      <c r="D134" s="38"/>
    </row>
    <row r="135" customFormat="false" ht="24" hidden="false" customHeight="true" outlineLevel="0" collapsed="false">
      <c r="A135" s="29"/>
      <c r="B135" s="30"/>
      <c r="C135" s="73"/>
      <c r="D135" s="40"/>
    </row>
    <row r="136" customFormat="false" ht="24" hidden="false" customHeight="true" outlineLevel="0" collapsed="false">
      <c r="A136" s="61" t="s">
        <v>6</v>
      </c>
      <c r="B136" s="62" t="n">
        <f aca="false">G72+E112</f>
        <v>2772.9625</v>
      </c>
      <c r="C136" s="74" t="n">
        <f aca="false">SUM($B$122:$B$128)</f>
        <v>0.278</v>
      </c>
      <c r="D136" s="64" t="n">
        <f aca="false">B136*C136</f>
        <v>770.883575</v>
      </c>
    </row>
    <row r="137" customFormat="false" ht="24" hidden="true" customHeight="true" outlineLevel="0" collapsed="false">
      <c r="A137" s="25"/>
      <c r="B137" s="26"/>
      <c r="C137" s="90"/>
      <c r="D137" s="38"/>
    </row>
    <row r="138" customFormat="false" ht="24" hidden="false" customHeight="true" outlineLevel="0" collapsed="false">
      <c r="A138" s="29"/>
      <c r="B138" s="30"/>
      <c r="C138" s="91"/>
      <c r="D138" s="40"/>
    </row>
    <row r="139" customFormat="false" ht="24" hidden="false" customHeight="true" outlineLevel="0" collapsed="false">
      <c r="A139" s="12" t="s">
        <v>7</v>
      </c>
      <c r="B139" s="41" t="n">
        <f aca="false">G75+E115</f>
        <v>1536.92048705475</v>
      </c>
      <c r="C139" s="52" t="n">
        <f aca="false">SUM($B$122:$B$128)</f>
        <v>0.278</v>
      </c>
      <c r="D139" s="13" t="n">
        <f aca="false">B139*C139</f>
        <v>427.263895401221</v>
      </c>
    </row>
    <row r="140" customFormat="false" ht="41" hidden="false" customHeight="true" outlineLevel="0" collapsed="false"/>
    <row r="141" customFormat="false" ht="24" hidden="false" customHeight="true" outlineLevel="0" collapsed="false">
      <c r="A141" s="9" t="s">
        <v>65</v>
      </c>
      <c r="B141" s="9"/>
      <c r="C141" s="9"/>
      <c r="D141" s="9"/>
    </row>
    <row r="142" customFormat="false" ht="24" hidden="false" customHeight="true" outlineLevel="0" collapsed="false">
      <c r="A142" s="68" t="s">
        <v>11</v>
      </c>
      <c r="B142" s="69" t="s">
        <v>12</v>
      </c>
      <c r="C142" s="69" t="s">
        <v>13</v>
      </c>
      <c r="D142" s="71" t="s">
        <v>18</v>
      </c>
    </row>
    <row r="143" customFormat="false" ht="24" hidden="true" customHeight="true" outlineLevel="0" collapsed="false">
      <c r="A143" s="25"/>
      <c r="B143" s="26"/>
      <c r="C143" s="72"/>
      <c r="D143" s="38"/>
    </row>
    <row r="144" customFormat="false" ht="24" hidden="false" customHeight="true" outlineLevel="0" collapsed="false">
      <c r="A144" s="29"/>
      <c r="B144" s="30"/>
      <c r="C144" s="73"/>
      <c r="D144" s="40"/>
    </row>
    <row r="145" customFormat="false" ht="24" hidden="false" customHeight="true" outlineLevel="0" collapsed="false">
      <c r="A145" s="61" t="s">
        <v>6</v>
      </c>
      <c r="B145" s="62" t="n">
        <f aca="false">G72+E112</f>
        <v>2772.9625</v>
      </c>
      <c r="C145" s="74" t="n">
        <f aca="false">$B$129</f>
        <v>0.08</v>
      </c>
      <c r="D145" s="64" t="n">
        <f aca="false">B145*C145</f>
        <v>221.837</v>
      </c>
    </row>
    <row r="146" customFormat="false" ht="24" hidden="true" customHeight="true" outlineLevel="0" collapsed="false">
      <c r="A146" s="25"/>
      <c r="B146" s="26"/>
      <c r="C146" s="72"/>
      <c r="D146" s="38"/>
    </row>
    <row r="147" customFormat="false" ht="24" hidden="false" customHeight="true" outlineLevel="0" collapsed="false">
      <c r="A147" s="29"/>
      <c r="B147" s="30"/>
      <c r="C147" s="73"/>
      <c r="D147" s="40"/>
    </row>
    <row r="148" customFormat="false" ht="24" hidden="false" customHeight="true" outlineLevel="0" collapsed="false">
      <c r="A148" s="12" t="s">
        <v>7</v>
      </c>
      <c r="B148" s="41" t="n">
        <f aca="false">G75+E115</f>
        <v>1536.92048705475</v>
      </c>
      <c r="C148" s="52" t="n">
        <f aca="false">$B$129</f>
        <v>0.08</v>
      </c>
      <c r="D148" s="13" t="n">
        <f aca="false">B148*C148</f>
        <v>122.95363896438</v>
      </c>
    </row>
    <row r="149" customFormat="false" ht="83.95" hidden="false" customHeight="true" outlineLevel="0" collapsed="false"/>
    <row r="150" customFormat="false" ht="24" hidden="false" customHeight="true" outlineLevel="0" collapsed="false">
      <c r="A150" s="9" t="s">
        <v>48</v>
      </c>
      <c r="B150" s="9"/>
      <c r="C150" s="9"/>
      <c r="D150" s="9"/>
    </row>
    <row r="151" customFormat="false" ht="24" hidden="false" customHeight="true" outlineLevel="0" collapsed="false">
      <c r="A151" s="68" t="s">
        <v>11</v>
      </c>
      <c r="B151" s="69" t="s">
        <v>66</v>
      </c>
      <c r="C151" s="69" t="s">
        <v>62</v>
      </c>
      <c r="D151" s="71" t="s">
        <v>37</v>
      </c>
    </row>
    <row r="152" customFormat="false" ht="24" hidden="true" customHeight="true" outlineLevel="0" collapsed="false">
      <c r="A152" s="25"/>
      <c r="B152" s="26"/>
      <c r="C152" s="26"/>
      <c r="D152" s="38"/>
    </row>
    <row r="153" customFormat="false" ht="24" hidden="false" customHeight="true" outlineLevel="0" collapsed="false">
      <c r="A153" s="29"/>
      <c r="B153" s="30"/>
      <c r="C153" s="30"/>
      <c r="D153" s="40"/>
    </row>
    <row r="154" customFormat="false" ht="24" hidden="false" customHeight="true" outlineLevel="0" collapsed="false">
      <c r="A154" s="61" t="s">
        <v>6</v>
      </c>
      <c r="B154" s="62" t="n">
        <f aca="false">D136</f>
        <v>770.883575</v>
      </c>
      <c r="C154" s="62" t="n">
        <f aca="false">D145</f>
        <v>221.837</v>
      </c>
      <c r="D154" s="64" t="n">
        <f aca="false">B154+C154</f>
        <v>992.720575</v>
      </c>
    </row>
    <row r="155" customFormat="false" ht="24" hidden="true" customHeight="true" outlineLevel="0" collapsed="false">
      <c r="A155" s="25"/>
      <c r="B155" s="26"/>
      <c r="C155" s="26"/>
      <c r="D155" s="38"/>
    </row>
    <row r="156" customFormat="false" ht="24" hidden="false" customHeight="true" outlineLevel="0" collapsed="false">
      <c r="A156" s="29"/>
      <c r="B156" s="30"/>
      <c r="C156" s="30"/>
      <c r="D156" s="40"/>
    </row>
    <row r="157" customFormat="false" ht="24" hidden="false" customHeight="true" outlineLevel="0" collapsed="false">
      <c r="A157" s="12" t="s">
        <v>7</v>
      </c>
      <c r="B157" s="41" t="n">
        <f aca="false">D139</f>
        <v>427.263895401221</v>
      </c>
      <c r="C157" s="41" t="n">
        <f aca="false">D148</f>
        <v>122.95363896438</v>
      </c>
      <c r="D157" s="13" t="n">
        <f aca="false">B157+C157</f>
        <v>550.217534365601</v>
      </c>
      <c r="H157" s="5"/>
    </row>
    <row r="159" customFormat="false" ht="24" hidden="false" customHeight="true" outlineLevel="0" collapsed="false">
      <c r="A159" s="8" t="s">
        <v>67</v>
      </c>
      <c r="B159" s="8"/>
      <c r="C159" s="8"/>
      <c r="D159" s="8"/>
      <c r="E159" s="8"/>
      <c r="F159" s="8"/>
      <c r="G159" s="8"/>
      <c r="H159" s="8"/>
    </row>
    <row r="160" customFormat="false" ht="27.35" hidden="false" customHeight="true" outlineLevel="0" collapsed="false">
      <c r="A160" s="3" t="s">
        <v>68</v>
      </c>
      <c r="B160" s="3"/>
      <c r="C160" s="3"/>
      <c r="D160" s="3"/>
      <c r="E160" s="3"/>
      <c r="F160" s="3"/>
      <c r="G160" s="3"/>
      <c r="H160" s="3"/>
    </row>
    <row r="161" customFormat="false" ht="24" hidden="true" customHeight="false" outlineLevel="0" collapsed="false"/>
    <row r="162" customFormat="false" ht="24" hidden="false" customHeight="true" outlineLevel="0" collapsed="false">
      <c r="A162" s="46" t="s">
        <v>69</v>
      </c>
      <c r="B162" s="46"/>
      <c r="C162" s="46"/>
      <c r="D162" s="46"/>
      <c r="E162" s="46"/>
      <c r="F162" s="46"/>
      <c r="G162" s="5"/>
    </row>
    <row r="163" customFormat="false" ht="20.5" hidden="true" customHeight="true" outlineLevel="0" collapsed="false"/>
    <row r="164" customFormat="false" ht="24" hidden="false" customHeight="true" outlineLevel="0" collapsed="false">
      <c r="A164" s="9" t="s">
        <v>70</v>
      </c>
      <c r="B164" s="9"/>
      <c r="C164" s="9"/>
      <c r="D164" s="9"/>
      <c r="E164" s="9"/>
    </row>
    <row r="165" customFormat="false" ht="53.45" hidden="false" customHeight="false" outlineLevel="0" collapsed="false">
      <c r="A165" s="68" t="s">
        <v>11</v>
      </c>
      <c r="B165" s="70" t="s">
        <v>71</v>
      </c>
      <c r="C165" s="69" t="s">
        <v>72</v>
      </c>
      <c r="D165" s="70" t="s">
        <v>73</v>
      </c>
      <c r="E165" s="71" t="s">
        <v>74</v>
      </c>
    </row>
    <row r="166" customFormat="false" ht="24" hidden="true" customHeight="true" outlineLevel="0" collapsed="false">
      <c r="A166" s="25"/>
      <c r="B166" s="26"/>
      <c r="C166" s="92"/>
      <c r="D166" s="92"/>
      <c r="E166" s="38"/>
    </row>
    <row r="167" customFormat="false" ht="24" hidden="false" customHeight="true" outlineLevel="0" collapsed="false">
      <c r="A167" s="29"/>
      <c r="B167" s="30"/>
      <c r="C167" s="93"/>
      <c r="D167" s="93"/>
      <c r="E167" s="40"/>
      <c r="G167" s="94"/>
    </row>
    <row r="168" customFormat="false" ht="24" hidden="false" customHeight="true" outlineLevel="0" collapsed="false">
      <c r="A168" s="61" t="s">
        <v>6</v>
      </c>
      <c r="B168" s="62" t="n">
        <v>0.63</v>
      </c>
      <c r="C168" s="95" t="n">
        <v>75</v>
      </c>
      <c r="D168" s="96" t="n">
        <v>4.5</v>
      </c>
      <c r="E168" s="64" t="n">
        <f aca="false">B168*C168*D168/(2)</f>
        <v>106.3125</v>
      </c>
    </row>
    <row r="169" customFormat="false" ht="24" hidden="false" customHeight="true" outlineLevel="0" collapsed="false">
      <c r="A169" s="25"/>
      <c r="B169" s="26"/>
      <c r="C169" s="92"/>
      <c r="D169" s="92"/>
      <c r="E169" s="38"/>
      <c r="F169" s="94"/>
    </row>
    <row r="170" customFormat="false" ht="24" hidden="true" customHeight="true" outlineLevel="0" collapsed="false">
      <c r="A170" s="29"/>
      <c r="B170" s="30"/>
      <c r="C170" s="93"/>
      <c r="D170" s="93"/>
      <c r="E170" s="40"/>
    </row>
    <row r="171" customFormat="false" ht="24" hidden="false" customHeight="true" outlineLevel="0" collapsed="false">
      <c r="A171" s="12" t="s">
        <v>7</v>
      </c>
      <c r="B171" s="41" t="n">
        <v>0.63</v>
      </c>
      <c r="C171" s="97" t="n">
        <v>75</v>
      </c>
      <c r="D171" s="98" t="n">
        <v>4.5</v>
      </c>
      <c r="E171" s="13" t="n">
        <f aca="false">B171*C171*D171/(2)</f>
        <v>106.3125</v>
      </c>
    </row>
    <row r="173" customFormat="false" ht="24" hidden="false" customHeight="true" outlineLevel="0" collapsed="false">
      <c r="A173" s="9" t="s">
        <v>75</v>
      </c>
      <c r="B173" s="9"/>
      <c r="C173" s="9"/>
      <c r="D173" s="9"/>
      <c r="E173" s="9"/>
    </row>
    <row r="174" customFormat="false" ht="24" hidden="false" customHeight="true" outlineLevel="0" collapsed="false">
      <c r="A174" s="68" t="s">
        <v>11</v>
      </c>
      <c r="B174" s="69" t="s">
        <v>12</v>
      </c>
      <c r="C174" s="69" t="s">
        <v>76</v>
      </c>
      <c r="D174" s="69" t="s">
        <v>13</v>
      </c>
      <c r="E174" s="71" t="s">
        <v>77</v>
      </c>
    </row>
    <row r="175" customFormat="false" ht="24" hidden="true" customHeight="true" outlineLevel="0" collapsed="false">
      <c r="A175" s="25"/>
      <c r="B175" s="26"/>
      <c r="C175" s="37"/>
      <c r="D175" s="37"/>
      <c r="E175" s="38"/>
    </row>
    <row r="176" customFormat="false" ht="24" hidden="false" customHeight="true" outlineLevel="0" collapsed="false">
      <c r="A176" s="29"/>
      <c r="B176" s="30"/>
      <c r="C176" s="39"/>
      <c r="D176" s="39"/>
      <c r="E176" s="40"/>
    </row>
    <row r="177" customFormat="false" ht="24" hidden="false" customHeight="true" outlineLevel="0" collapsed="false">
      <c r="A177" s="61" t="s">
        <v>6</v>
      </c>
      <c r="B177" s="62"/>
      <c r="C177" s="99" t="n">
        <v>1</v>
      </c>
      <c r="D177" s="99" t="n">
        <v>0.06</v>
      </c>
      <c r="E177" s="64" t="n">
        <f aca="false">B177*C177*D177</f>
        <v>0</v>
      </c>
    </row>
    <row r="178" customFormat="false" ht="24" hidden="false" customHeight="true" outlineLevel="0" collapsed="false">
      <c r="A178" s="25"/>
      <c r="B178" s="26"/>
      <c r="C178" s="37"/>
      <c r="D178" s="37"/>
      <c r="E178" s="38"/>
      <c r="F178" s="94"/>
    </row>
    <row r="179" customFormat="false" ht="24" hidden="true" customHeight="true" outlineLevel="0" collapsed="false">
      <c r="A179" s="29"/>
      <c r="B179" s="30"/>
      <c r="C179" s="39"/>
      <c r="D179" s="39"/>
      <c r="E179" s="40"/>
    </row>
    <row r="180" customFormat="false" ht="24" hidden="false" customHeight="true" outlineLevel="0" collapsed="false">
      <c r="A180" s="12" t="s">
        <v>7</v>
      </c>
      <c r="B180" s="41"/>
      <c r="C180" s="42" t="n">
        <v>1</v>
      </c>
      <c r="D180" s="42" t="n">
        <v>0.06</v>
      </c>
      <c r="E180" s="13" t="n">
        <f aca="false">B180*C180*D180</f>
        <v>0</v>
      </c>
    </row>
    <row r="182" customFormat="false" ht="24" hidden="false" customHeight="true" outlineLevel="0" collapsed="false">
      <c r="A182" s="9" t="s">
        <v>78</v>
      </c>
      <c r="B182" s="9"/>
      <c r="C182" s="9"/>
      <c r="D182" s="9"/>
    </row>
    <row r="183" customFormat="false" ht="24" hidden="false" customHeight="true" outlineLevel="0" collapsed="false">
      <c r="A183" s="68" t="s">
        <v>11</v>
      </c>
      <c r="B183" s="69" t="s">
        <v>74</v>
      </c>
      <c r="C183" s="69" t="s">
        <v>79</v>
      </c>
      <c r="D183" s="71" t="s">
        <v>80</v>
      </c>
    </row>
    <row r="184" customFormat="false" ht="24" hidden="true" customHeight="true" outlineLevel="0" collapsed="false">
      <c r="A184" s="25"/>
      <c r="B184" s="26"/>
      <c r="C184" s="26"/>
      <c r="D184" s="38"/>
    </row>
    <row r="185" customFormat="false" ht="24" hidden="false" customHeight="true" outlineLevel="0" collapsed="false">
      <c r="A185" s="29"/>
      <c r="B185" s="30"/>
      <c r="C185" s="30"/>
      <c r="D185" s="40"/>
    </row>
    <row r="186" customFormat="false" ht="24" hidden="false" customHeight="true" outlineLevel="0" collapsed="false">
      <c r="A186" s="61" t="s">
        <v>6</v>
      </c>
      <c r="B186" s="62" t="n">
        <f aca="false">E168</f>
        <v>106.3125</v>
      </c>
      <c r="C186" s="62" t="n">
        <f aca="false">E177</f>
        <v>0</v>
      </c>
      <c r="D186" s="64" t="n">
        <f aca="false">B186-C186</f>
        <v>106.3125</v>
      </c>
    </row>
    <row r="187" customFormat="false" ht="24" hidden="true" customHeight="true" outlineLevel="0" collapsed="false">
      <c r="A187" s="25"/>
      <c r="B187" s="26"/>
      <c r="C187" s="26"/>
      <c r="D187" s="38"/>
    </row>
    <row r="188" customFormat="false" ht="24" hidden="false" customHeight="true" outlineLevel="0" collapsed="false">
      <c r="A188" s="29"/>
      <c r="B188" s="30"/>
      <c r="C188" s="30"/>
      <c r="D188" s="40"/>
    </row>
    <row r="189" customFormat="false" ht="24" hidden="false" customHeight="true" outlineLevel="0" collapsed="false">
      <c r="A189" s="12" t="s">
        <v>7</v>
      </c>
      <c r="B189" s="41" t="n">
        <f aca="false">E171</f>
        <v>106.3125</v>
      </c>
      <c r="C189" s="41" t="n">
        <f aca="false">E180</f>
        <v>0</v>
      </c>
      <c r="D189" s="13" t="n">
        <f aca="false">B189-C189</f>
        <v>106.3125</v>
      </c>
      <c r="H189" s="5"/>
    </row>
    <row r="191" customFormat="false" ht="24" hidden="false" customHeight="true" outlineLevel="0" collapsed="false">
      <c r="A191" s="46" t="s">
        <v>81</v>
      </c>
      <c r="B191" s="46"/>
      <c r="C191" s="46"/>
      <c r="D191" s="46"/>
      <c r="E191" s="46"/>
      <c r="F191" s="46"/>
      <c r="G191" s="5"/>
    </row>
    <row r="192" customFormat="false" ht="31.5" hidden="false" customHeight="true" outlineLevel="0" collapsed="false"/>
    <row r="193" customFormat="false" ht="24" hidden="false" customHeight="true" outlineLevel="0" collapsed="false">
      <c r="A193" s="9" t="s">
        <v>82</v>
      </c>
      <c r="B193" s="9"/>
      <c r="C193" s="9"/>
      <c r="D193" s="9"/>
    </row>
    <row r="194" customFormat="false" ht="27" hidden="false" customHeight="true" outlineLevel="0" collapsed="false">
      <c r="A194" s="14" t="s">
        <v>11</v>
      </c>
      <c r="B194" s="15" t="s">
        <v>83</v>
      </c>
      <c r="C194" s="45" t="s">
        <v>84</v>
      </c>
      <c r="D194" s="16" t="s">
        <v>18</v>
      </c>
    </row>
    <row r="195" customFormat="false" ht="24" hidden="true" customHeight="true" outlineLevel="0" collapsed="false">
      <c r="A195" s="25"/>
      <c r="B195" s="26"/>
      <c r="C195" s="92"/>
      <c r="D195" s="38"/>
    </row>
    <row r="196" customFormat="false" ht="24" hidden="false" customHeight="true" outlineLevel="0" collapsed="false">
      <c r="A196" s="29"/>
      <c r="B196" s="30"/>
      <c r="C196" s="93"/>
      <c r="D196" s="40"/>
    </row>
    <row r="197" customFormat="false" ht="24" hidden="false" customHeight="true" outlineLevel="0" collapsed="false">
      <c r="A197" s="12"/>
      <c r="B197" s="41"/>
      <c r="C197" s="97"/>
      <c r="D197" s="44" t="n">
        <f aca="false">B197*C197</f>
        <v>0</v>
      </c>
    </row>
    <row r="198" customFormat="false" ht="24" hidden="true" customHeight="true" outlineLevel="0" collapsed="false">
      <c r="A198" s="25"/>
      <c r="B198" s="26"/>
      <c r="C198" s="92"/>
      <c r="D198" s="38"/>
    </row>
    <row r="199" customFormat="false" ht="24" hidden="true" customHeight="true" outlineLevel="0" collapsed="false">
      <c r="A199" s="29"/>
      <c r="B199" s="30"/>
      <c r="C199" s="93"/>
      <c r="D199" s="40"/>
    </row>
    <row r="200" customFormat="false" ht="24" hidden="true" customHeight="true" outlineLevel="0" collapsed="false">
      <c r="A200" s="12"/>
      <c r="B200" s="22" t="n">
        <f aca="false">B199</f>
        <v>0</v>
      </c>
      <c r="C200" s="100"/>
      <c r="D200" s="44" t="n">
        <f aca="false">B200*C200</f>
        <v>0</v>
      </c>
    </row>
    <row r="202" customFormat="false" ht="24" hidden="false" customHeight="true" outlineLevel="0" collapsed="false">
      <c r="A202" s="9" t="s">
        <v>85</v>
      </c>
      <c r="B202" s="9"/>
      <c r="C202" s="9"/>
      <c r="D202" s="9"/>
    </row>
    <row r="203" customFormat="false" ht="24" hidden="false" customHeight="true" outlineLevel="0" collapsed="false">
      <c r="A203" s="68" t="s">
        <v>11</v>
      </c>
      <c r="B203" s="69" t="s">
        <v>12</v>
      </c>
      <c r="C203" s="69" t="s">
        <v>86</v>
      </c>
      <c r="D203" s="71" t="s">
        <v>77</v>
      </c>
    </row>
    <row r="204" customFormat="false" ht="24" hidden="true" customHeight="true" outlineLevel="0" collapsed="false">
      <c r="A204" s="25"/>
      <c r="B204" s="26"/>
      <c r="C204" s="37"/>
      <c r="D204" s="38"/>
    </row>
    <row r="205" customFormat="false" ht="24" hidden="false" customHeight="true" outlineLevel="0" collapsed="false">
      <c r="A205" s="29"/>
      <c r="B205" s="30"/>
      <c r="C205" s="39"/>
      <c r="D205" s="40"/>
    </row>
    <row r="206" customFormat="false" ht="24" hidden="false" customHeight="true" outlineLevel="0" collapsed="false">
      <c r="A206" s="29"/>
      <c r="B206" s="101" t="n">
        <f aca="false">D197</f>
        <v>0</v>
      </c>
      <c r="C206" s="31" t="n">
        <f aca="false">C205</f>
        <v>0</v>
      </c>
      <c r="D206" s="32" t="n">
        <f aca="false">B206*C206</f>
        <v>0</v>
      </c>
    </row>
    <row r="207" customFormat="false" ht="24" hidden="true" customHeight="true" outlineLevel="0" collapsed="false">
      <c r="A207" s="29"/>
      <c r="B207" s="101"/>
      <c r="C207" s="31"/>
      <c r="D207" s="32"/>
    </row>
    <row r="208" customFormat="false" ht="24" hidden="true" customHeight="true" outlineLevel="0" collapsed="false">
      <c r="A208" s="29"/>
      <c r="B208" s="101"/>
      <c r="C208" s="31"/>
      <c r="D208" s="32"/>
    </row>
    <row r="209" customFormat="false" ht="24" hidden="true" customHeight="true" outlineLevel="0" collapsed="false">
      <c r="A209" s="12"/>
      <c r="B209" s="22" t="n">
        <f aca="false">D200</f>
        <v>0</v>
      </c>
      <c r="C209" s="43" t="n">
        <f aca="false">C208</f>
        <v>0</v>
      </c>
      <c r="D209" s="44" t="n">
        <f aca="false">B209*C209</f>
        <v>0</v>
      </c>
    </row>
    <row r="211" customFormat="false" ht="24" hidden="false" customHeight="true" outlineLevel="0" collapsed="false">
      <c r="A211" s="9" t="s">
        <v>87</v>
      </c>
      <c r="B211" s="9"/>
      <c r="C211" s="9"/>
      <c r="D211" s="9"/>
    </row>
    <row r="212" customFormat="false" ht="24" hidden="false" customHeight="true" outlineLevel="0" collapsed="false">
      <c r="A212" s="68" t="s">
        <v>11</v>
      </c>
      <c r="B212" s="69" t="s">
        <v>74</v>
      </c>
      <c r="C212" s="69" t="s">
        <v>77</v>
      </c>
      <c r="D212" s="71" t="s">
        <v>80</v>
      </c>
    </row>
    <row r="213" customFormat="false" ht="24" hidden="true" customHeight="true" outlineLevel="0" collapsed="false">
      <c r="A213" s="25"/>
      <c r="B213" s="26"/>
      <c r="C213" s="26"/>
      <c r="D213" s="38"/>
    </row>
    <row r="214" customFormat="false" ht="24" hidden="false" customHeight="true" outlineLevel="0" collapsed="false">
      <c r="A214" s="29"/>
      <c r="B214" s="30"/>
      <c r="C214" s="30"/>
      <c r="D214" s="40"/>
    </row>
    <row r="215" customFormat="false" ht="24" hidden="true" customHeight="true" outlineLevel="0" collapsed="false">
      <c r="A215" s="33"/>
      <c r="B215" s="102" t="n">
        <f aca="false">D197</f>
        <v>0</v>
      </c>
      <c r="C215" s="102" t="n">
        <f aca="false">D206</f>
        <v>0</v>
      </c>
      <c r="D215" s="103" t="n">
        <f aca="false">B215-C215</f>
        <v>0</v>
      </c>
    </row>
    <row r="216" customFormat="false" ht="24" hidden="true" customHeight="true" outlineLevel="0" collapsed="false">
      <c r="A216" s="25"/>
      <c r="B216" s="18"/>
      <c r="C216" s="18"/>
      <c r="D216" s="28"/>
    </row>
    <row r="217" customFormat="false" ht="24" hidden="true" customHeight="true" outlineLevel="0" collapsed="false">
      <c r="A217" s="29"/>
      <c r="B217" s="101"/>
      <c r="C217" s="101"/>
      <c r="D217" s="32"/>
    </row>
    <row r="218" customFormat="false" ht="24" hidden="false" customHeight="true" outlineLevel="0" collapsed="false">
      <c r="A218" s="12"/>
      <c r="B218" s="22" t="n">
        <f aca="false">D200</f>
        <v>0</v>
      </c>
      <c r="C218" s="22" t="n">
        <f aca="false">D209</f>
        <v>0</v>
      </c>
      <c r="D218" s="44" t="n">
        <f aca="false">B218-C218</f>
        <v>0</v>
      </c>
      <c r="H218" s="5"/>
    </row>
    <row r="219" customFormat="false" ht="24" hidden="true" customHeight="false" outlineLevel="0" collapsed="false"/>
    <row r="220" customFormat="false" ht="46" hidden="false" customHeight="true" outlineLevel="0" collapsed="false">
      <c r="A220" s="104" t="s">
        <v>88</v>
      </c>
      <c r="B220" s="104"/>
      <c r="C220" s="104"/>
      <c r="D220" s="104"/>
      <c r="E220" s="104"/>
      <c r="F220" s="104"/>
      <c r="G220" s="104"/>
      <c r="H220" s="104"/>
    </row>
    <row r="221" customFormat="false" ht="21.75" hidden="false" customHeight="true" outlineLevel="0" collapsed="false"/>
    <row r="222" customFormat="false" ht="24" hidden="false" customHeight="true" outlineLevel="0" collapsed="false">
      <c r="A222" s="9" t="s">
        <v>89</v>
      </c>
      <c r="B222" s="9"/>
      <c r="C222" s="9"/>
      <c r="D222" s="9"/>
    </row>
    <row r="223" customFormat="false" ht="24" hidden="false" customHeight="true" outlineLevel="0" collapsed="false">
      <c r="A223" s="68" t="s">
        <v>11</v>
      </c>
      <c r="B223" s="69"/>
      <c r="C223" s="69"/>
      <c r="D223" s="71"/>
    </row>
    <row r="224" customFormat="false" ht="24" hidden="true" customHeight="true" outlineLevel="0" collapsed="false">
      <c r="A224" s="25"/>
      <c r="B224" s="26"/>
      <c r="C224" s="26"/>
      <c r="D224" s="38"/>
    </row>
    <row r="225" customFormat="false" ht="24" hidden="false" customHeight="true" outlineLevel="0" collapsed="false">
      <c r="A225" s="29"/>
      <c r="B225" s="30"/>
      <c r="C225" s="30"/>
      <c r="D225" s="40"/>
    </row>
    <row r="226" customFormat="false" ht="24" hidden="true" customHeight="true" outlineLevel="0" collapsed="false">
      <c r="A226" s="61"/>
      <c r="B226" s="62"/>
      <c r="C226" s="62"/>
      <c r="D226" s="64"/>
    </row>
    <row r="227" customFormat="false" ht="24" hidden="true" customHeight="true" outlineLevel="0" collapsed="false">
      <c r="A227" s="25"/>
      <c r="B227" s="26"/>
      <c r="C227" s="26"/>
      <c r="D227" s="38"/>
    </row>
    <row r="228" customFormat="false" ht="24" hidden="true" customHeight="true" outlineLevel="0" collapsed="false">
      <c r="A228" s="29"/>
      <c r="B228" s="30"/>
      <c r="C228" s="30"/>
      <c r="D228" s="40"/>
    </row>
    <row r="229" customFormat="false" ht="24" hidden="true" customHeight="true" outlineLevel="0" collapsed="false">
      <c r="A229" s="12"/>
      <c r="B229" s="41"/>
      <c r="C229" s="41"/>
      <c r="D229" s="13"/>
      <c r="H229" s="5"/>
    </row>
    <row r="231" customFormat="false" ht="46.5" hidden="true" customHeight="true" outlineLevel="0" collapsed="false">
      <c r="A231" s="104" t="s">
        <v>90</v>
      </c>
      <c r="B231" s="104"/>
      <c r="C231" s="104"/>
      <c r="D231" s="104"/>
      <c r="E231" s="104"/>
      <c r="F231" s="104"/>
      <c r="G231" s="104"/>
      <c r="H231" s="104"/>
    </row>
    <row r="232" customFormat="false" ht="24" hidden="true" customHeight="false" outlineLevel="0" collapsed="false"/>
    <row r="233" customFormat="false" ht="24" hidden="true" customHeight="true" outlineLevel="0" collapsed="false">
      <c r="A233" s="9" t="s">
        <v>91</v>
      </c>
      <c r="B233" s="9"/>
      <c r="C233" s="9"/>
      <c r="D233" s="9"/>
    </row>
    <row r="234" customFormat="false" ht="24" hidden="true" customHeight="true" outlineLevel="0" collapsed="false">
      <c r="A234" s="68" t="s">
        <v>11</v>
      </c>
      <c r="B234" s="69"/>
      <c r="C234" s="69"/>
      <c r="D234" s="71"/>
    </row>
    <row r="235" customFormat="false" ht="24" hidden="true" customHeight="true" outlineLevel="0" collapsed="false">
      <c r="A235" s="25"/>
      <c r="B235" s="26"/>
      <c r="C235" s="26"/>
      <c r="D235" s="38"/>
    </row>
    <row r="236" customFormat="false" ht="24" hidden="true" customHeight="true" outlineLevel="0" collapsed="false">
      <c r="A236" s="29"/>
      <c r="B236" s="30"/>
      <c r="C236" s="30"/>
      <c r="D236" s="40"/>
    </row>
    <row r="237" customFormat="false" ht="24" hidden="true" customHeight="true" outlineLevel="0" collapsed="false">
      <c r="A237" s="33"/>
      <c r="B237" s="34"/>
      <c r="C237" s="34"/>
      <c r="D237" s="36"/>
    </row>
    <row r="238" customFormat="false" ht="24" hidden="true" customHeight="true" outlineLevel="0" collapsed="false">
      <c r="A238" s="25"/>
      <c r="B238" s="26"/>
      <c r="C238" s="26"/>
      <c r="D238" s="38"/>
    </row>
    <row r="239" customFormat="false" ht="24" hidden="true" customHeight="true" outlineLevel="0" collapsed="false">
      <c r="A239" s="29"/>
      <c r="B239" s="30"/>
      <c r="C239" s="30"/>
      <c r="D239" s="40"/>
    </row>
    <row r="240" customFormat="false" ht="24" hidden="true" customHeight="true" outlineLevel="0" collapsed="false">
      <c r="A240" s="12"/>
      <c r="B240" s="41"/>
      <c r="C240" s="41"/>
      <c r="D240" s="13"/>
      <c r="H240" s="105"/>
    </row>
    <row r="241" customFormat="false" ht="20.5" hidden="true" customHeight="true" outlineLevel="0" collapsed="false"/>
    <row r="242" customFormat="false" ht="24" hidden="false" customHeight="true" outlineLevel="0" collapsed="false">
      <c r="A242" s="9" t="s">
        <v>67</v>
      </c>
      <c r="B242" s="9"/>
      <c r="C242" s="9"/>
      <c r="D242" s="9"/>
      <c r="E242" s="9"/>
      <c r="F242" s="9"/>
      <c r="G242" s="105"/>
    </row>
    <row r="243" customFormat="false" ht="24" hidden="false" customHeight="true" outlineLevel="0" collapsed="false">
      <c r="A243" s="68" t="s">
        <v>11</v>
      </c>
      <c r="B243" s="69" t="s">
        <v>92</v>
      </c>
      <c r="C243" s="69" t="s">
        <v>93</v>
      </c>
      <c r="D243" s="69" t="s">
        <v>94</v>
      </c>
      <c r="E243" s="69" t="s">
        <v>95</v>
      </c>
      <c r="F243" s="71" t="s">
        <v>37</v>
      </c>
    </row>
    <row r="244" customFormat="false" ht="24" hidden="true" customHeight="true" outlineLevel="0" collapsed="false">
      <c r="A244" s="25"/>
      <c r="B244" s="26"/>
      <c r="C244" s="26"/>
      <c r="D244" s="26"/>
      <c r="E244" s="26"/>
      <c r="F244" s="38"/>
    </row>
    <row r="245" customFormat="false" ht="24" hidden="false" customHeight="true" outlineLevel="0" collapsed="false">
      <c r="A245" s="29"/>
      <c r="B245" s="30"/>
      <c r="C245" s="30"/>
      <c r="D245" s="30"/>
      <c r="E245" s="30"/>
      <c r="F245" s="40"/>
    </row>
    <row r="246" customFormat="false" ht="24" hidden="false" customHeight="true" outlineLevel="0" collapsed="false">
      <c r="A246" s="61" t="s">
        <v>6</v>
      </c>
      <c r="B246" s="62" t="n">
        <f aca="false">D186</f>
        <v>106.3125</v>
      </c>
      <c r="C246" s="62" t="n">
        <f aca="false">D215</f>
        <v>0</v>
      </c>
      <c r="D246" s="62" t="n">
        <f aca="false">D226</f>
        <v>0</v>
      </c>
      <c r="E246" s="62" t="n">
        <f aca="false">D237</f>
        <v>0</v>
      </c>
      <c r="F246" s="64" t="n">
        <f aca="false">SUM(B246:E246)</f>
        <v>106.3125</v>
      </c>
    </row>
    <row r="247" customFormat="false" ht="24" hidden="true" customHeight="true" outlineLevel="0" collapsed="false">
      <c r="A247" s="25"/>
      <c r="B247" s="26"/>
      <c r="C247" s="26"/>
      <c r="D247" s="26"/>
      <c r="E247" s="26"/>
      <c r="F247" s="38"/>
    </row>
    <row r="248" customFormat="false" ht="24" hidden="false" customHeight="true" outlineLevel="0" collapsed="false">
      <c r="A248" s="29"/>
      <c r="B248" s="30"/>
      <c r="C248" s="30"/>
      <c r="D248" s="30"/>
      <c r="E248" s="30"/>
      <c r="F248" s="40"/>
    </row>
    <row r="249" customFormat="false" ht="24" hidden="false" customHeight="true" outlineLevel="0" collapsed="false">
      <c r="A249" s="12" t="s">
        <v>7</v>
      </c>
      <c r="B249" s="41" t="n">
        <f aca="false">D189</f>
        <v>106.3125</v>
      </c>
      <c r="C249" s="41" t="n">
        <f aca="false">D218</f>
        <v>0</v>
      </c>
      <c r="D249" s="41" t="n">
        <f aca="false">D229</f>
        <v>0</v>
      </c>
      <c r="E249" s="41" t="n">
        <f aca="false">D240</f>
        <v>0</v>
      </c>
      <c r="F249" s="13" t="n">
        <f aca="false">SUM(B249:E249)</f>
        <v>106.3125</v>
      </c>
      <c r="H249" s="5"/>
    </row>
    <row r="251" customFormat="false" ht="24" hidden="false" customHeight="true" outlineLevel="0" collapsed="false">
      <c r="A251" s="6" t="s">
        <v>38</v>
      </c>
      <c r="B251" s="6"/>
      <c r="C251" s="6"/>
      <c r="D251" s="6"/>
      <c r="E251" s="6"/>
      <c r="F251" s="6"/>
      <c r="G251" s="6"/>
      <c r="H251" s="6"/>
    </row>
    <row r="253" customFormat="false" ht="24" hidden="false" customHeight="true" outlineLevel="0" collapsed="false">
      <c r="A253" s="9" t="s">
        <v>38</v>
      </c>
      <c r="B253" s="9"/>
      <c r="C253" s="9"/>
      <c r="D253" s="9"/>
      <c r="E253" s="9"/>
    </row>
    <row r="254" customFormat="false" ht="24" hidden="false" customHeight="true" outlineLevel="0" collapsed="false">
      <c r="A254" s="68" t="s">
        <v>11</v>
      </c>
      <c r="B254" s="69" t="s">
        <v>96</v>
      </c>
      <c r="C254" s="69" t="s">
        <v>97</v>
      </c>
      <c r="D254" s="69" t="s">
        <v>98</v>
      </c>
      <c r="E254" s="71" t="s">
        <v>37</v>
      </c>
    </row>
    <row r="255" customFormat="false" ht="24" hidden="false" customHeight="true" outlineLevel="0" collapsed="false">
      <c r="A255" s="25"/>
      <c r="B255" s="26"/>
      <c r="C255" s="26"/>
      <c r="D255" s="26"/>
      <c r="E255" s="38"/>
    </row>
    <row r="256" customFormat="false" ht="24" hidden="false" customHeight="true" outlineLevel="0" collapsed="false">
      <c r="A256" s="29"/>
      <c r="B256" s="30"/>
      <c r="C256" s="30"/>
      <c r="D256" s="30"/>
      <c r="E256" s="40"/>
    </row>
    <row r="257" customFormat="false" ht="24" hidden="false" customHeight="true" outlineLevel="0" collapsed="false">
      <c r="A257" s="106" t="s">
        <v>6</v>
      </c>
      <c r="B257" s="107" t="n">
        <f aca="false">E112</f>
        <v>451.4125</v>
      </c>
      <c r="C257" s="107" t="n">
        <f aca="false">D154</f>
        <v>992.720575</v>
      </c>
      <c r="D257" s="107" t="n">
        <f aca="false">F246</f>
        <v>106.3125</v>
      </c>
      <c r="E257" s="108" t="n">
        <f aca="false">SUM(B257:D257)</f>
        <v>1550.445575</v>
      </c>
    </row>
    <row r="258" customFormat="false" ht="24" hidden="false" customHeight="true" outlineLevel="0" collapsed="false">
      <c r="A258" s="10"/>
      <c r="B258" s="109"/>
      <c r="C258" s="109"/>
      <c r="D258" s="109"/>
      <c r="E258" s="11"/>
    </row>
    <row r="259" customFormat="false" ht="24" hidden="false" customHeight="true" outlineLevel="0" collapsed="false">
      <c r="A259" s="29"/>
      <c r="B259" s="30"/>
      <c r="C259" s="30"/>
      <c r="D259" s="30"/>
      <c r="E259" s="40"/>
    </row>
    <row r="260" customFormat="false" ht="24" hidden="false" customHeight="true" outlineLevel="0" collapsed="false">
      <c r="A260" s="12" t="s">
        <v>7</v>
      </c>
      <c r="B260" s="41" t="n">
        <f aca="false">E115</f>
        <v>250.14548705475</v>
      </c>
      <c r="C260" s="41" t="n">
        <f aca="false">D157</f>
        <v>550.217534365601</v>
      </c>
      <c r="D260" s="41" t="n">
        <f aca="false">F249</f>
        <v>106.3125</v>
      </c>
      <c r="E260" s="13" t="n">
        <f aca="false">SUM(B260:D260)</f>
        <v>906.675521420351</v>
      </c>
      <c r="H260" s="5"/>
    </row>
    <row r="261" customFormat="false" ht="23.6" hidden="false" customHeight="true" outlineLevel="0" collapsed="false"/>
    <row r="262" customFormat="false" ht="24" hidden="false" customHeight="true" outlineLevel="0" collapsed="false">
      <c r="A262" s="6" t="s">
        <v>99</v>
      </c>
      <c r="B262" s="6"/>
      <c r="C262" s="6"/>
      <c r="D262" s="6"/>
      <c r="E262" s="6"/>
      <c r="F262" s="6"/>
      <c r="G262" s="6"/>
      <c r="H262" s="6"/>
    </row>
    <row r="263" customFormat="false" ht="37.3" hidden="false" customHeight="true" outlineLevel="0" collapsed="false">
      <c r="A263" s="3" t="s">
        <v>100</v>
      </c>
      <c r="B263" s="3"/>
      <c r="C263" s="3"/>
      <c r="D263" s="3"/>
      <c r="E263" s="3"/>
      <c r="F263" s="3"/>
      <c r="G263" s="3"/>
      <c r="H263" s="3"/>
    </row>
    <row r="264" customFormat="false" ht="15" hidden="false" customHeight="false" outlineLevel="0" collapsed="false">
      <c r="C264" s="110"/>
    </row>
    <row r="265" customFormat="false" ht="27.35" hidden="false" customHeight="true" outlineLevel="0" collapsed="false">
      <c r="A265" s="111" t="s">
        <v>101</v>
      </c>
      <c r="B265" s="111"/>
    </row>
    <row r="266" customFormat="false" ht="16.5" hidden="false" customHeight="false" outlineLevel="0" collapsed="false">
      <c r="A266" s="55" t="s">
        <v>102</v>
      </c>
      <c r="B266" s="58" t="s">
        <v>13</v>
      </c>
    </row>
    <row r="267" customFormat="false" ht="31.5" hidden="false" customHeight="false" outlineLevel="0" collapsed="false">
      <c r="A267" s="112" t="s">
        <v>103</v>
      </c>
      <c r="B267" s="113" t="n">
        <v>0.362</v>
      </c>
    </row>
    <row r="268" customFormat="false" ht="31.5" hidden="false" customHeight="false" outlineLevel="0" collapsed="false">
      <c r="A268" s="114" t="s">
        <v>104</v>
      </c>
      <c r="B268" s="115" t="n">
        <f aca="false">B267*45%</f>
        <v>0.1629</v>
      </c>
    </row>
    <row r="269" customFormat="false" ht="31.5" hidden="false" customHeight="false" outlineLevel="0" collapsed="false">
      <c r="A269" s="114" t="s">
        <v>105</v>
      </c>
      <c r="B269" s="115" t="n">
        <f aca="false">B267*55%</f>
        <v>0.1991</v>
      </c>
    </row>
    <row r="270" customFormat="false" ht="32.25" hidden="false" customHeight="true" outlineLevel="0" collapsed="false">
      <c r="A270" s="116" t="s">
        <v>106</v>
      </c>
      <c r="B270" s="80" t="n">
        <v>0.016</v>
      </c>
    </row>
    <row r="271" customFormat="false" ht="30" hidden="false" customHeight="true" outlineLevel="0" collapsed="false">
      <c r="A271" s="117" t="s">
        <v>107</v>
      </c>
      <c r="B271" s="118" t="n">
        <v>0.622</v>
      </c>
    </row>
    <row r="272" customFormat="false" ht="24" hidden="false" customHeight="true" outlineLevel="0" collapsed="false">
      <c r="A272" s="55" t="s">
        <v>63</v>
      </c>
      <c r="B272" s="119" t="n">
        <f aca="false">SUM(B268:B271)</f>
        <v>1</v>
      </c>
      <c r="H272" s="5"/>
    </row>
    <row r="274" customFormat="false" ht="24" hidden="false" customHeight="true" outlineLevel="0" collapsed="false">
      <c r="A274" s="8" t="s">
        <v>108</v>
      </c>
      <c r="B274" s="8"/>
      <c r="C274" s="8"/>
      <c r="D274" s="8"/>
      <c r="E274" s="8"/>
      <c r="F274" s="8"/>
      <c r="G274" s="8"/>
      <c r="H274" s="8"/>
    </row>
    <row r="275" customFormat="false" ht="72.75" hidden="false" customHeight="true" outlineLevel="0" collapsed="false">
      <c r="A275" s="3" t="s">
        <v>109</v>
      </c>
      <c r="B275" s="3"/>
      <c r="C275" s="3"/>
      <c r="D275" s="3"/>
      <c r="E275" s="3"/>
      <c r="F275" s="3"/>
      <c r="G275" s="3"/>
      <c r="H275" s="3"/>
    </row>
    <row r="276" customFormat="false" ht="16.5" hidden="true" customHeight="false" outlineLevel="0" collapsed="false"/>
    <row r="277" customFormat="false" ht="24" hidden="false" customHeight="true" outlineLevel="0" collapsed="false">
      <c r="A277" s="9" t="s">
        <v>110</v>
      </c>
      <c r="B277" s="9"/>
      <c r="C277" s="9"/>
      <c r="D277" s="9"/>
    </row>
    <row r="278" customFormat="false" ht="30" hidden="false" customHeight="true" outlineLevel="0" collapsed="false">
      <c r="A278" s="68" t="s">
        <v>11</v>
      </c>
      <c r="B278" s="69" t="s">
        <v>12</v>
      </c>
      <c r="C278" s="70" t="s">
        <v>41</v>
      </c>
      <c r="D278" s="71" t="s">
        <v>18</v>
      </c>
    </row>
    <row r="279" customFormat="false" ht="24" hidden="false" customHeight="true" outlineLevel="0" collapsed="false">
      <c r="A279" s="25"/>
      <c r="B279" s="26"/>
      <c r="C279" s="47"/>
      <c r="D279" s="38"/>
    </row>
    <row r="280" customFormat="false" ht="24" hidden="true" customHeight="true" outlineLevel="0" collapsed="false">
      <c r="A280" s="29"/>
      <c r="B280" s="30"/>
      <c r="C280" s="49"/>
      <c r="D280" s="40"/>
    </row>
    <row r="281" customFormat="false" ht="24" hidden="false" customHeight="true" outlineLevel="0" collapsed="false">
      <c r="A281" s="61" t="s">
        <v>6</v>
      </c>
      <c r="B281" s="62" t="n">
        <f aca="false">G72+(E257-D136)</f>
        <v>3101.112</v>
      </c>
      <c r="C281" s="120" t="n">
        <v>12</v>
      </c>
      <c r="D281" s="64" t="n">
        <f aca="false">B281/C281</f>
        <v>258.426</v>
      </c>
    </row>
    <row r="282" customFormat="false" ht="24" hidden="true" customHeight="true" outlineLevel="0" collapsed="false">
      <c r="A282" s="25"/>
      <c r="B282" s="26"/>
      <c r="C282" s="47"/>
      <c r="D282" s="38"/>
    </row>
    <row r="283" customFormat="false" ht="24" hidden="false" customHeight="true" outlineLevel="0" collapsed="false">
      <c r="A283" s="29"/>
      <c r="B283" s="30"/>
      <c r="C283" s="49"/>
      <c r="D283" s="40"/>
    </row>
    <row r="284" customFormat="false" ht="33" hidden="false" customHeight="true" outlineLevel="0" collapsed="false">
      <c r="A284" s="12" t="s">
        <v>7</v>
      </c>
      <c r="B284" s="41" t="n">
        <f aca="false">G75+(E260-D139)</f>
        <v>1766.18662601913</v>
      </c>
      <c r="C284" s="121" t="n">
        <v>12</v>
      </c>
      <c r="D284" s="13" t="n">
        <f aca="false">B284/C284</f>
        <v>147.182218834928</v>
      </c>
    </row>
    <row r="285" customFormat="false" ht="16.5" hidden="false" customHeight="false" outlineLevel="0" collapsed="false"/>
    <row r="286" customFormat="false" ht="25.5" hidden="false" customHeight="true" outlineLevel="0" collapsed="false">
      <c r="A286" s="66" t="s">
        <v>111</v>
      </c>
      <c r="B286" s="66"/>
      <c r="C286" s="66"/>
      <c r="D286" s="66"/>
      <c r="E286" s="122"/>
    </row>
    <row r="287" customFormat="false" ht="28.5" hidden="false" customHeight="true" outlineLevel="0" collapsed="false">
      <c r="A287" s="68" t="s">
        <v>11</v>
      </c>
      <c r="B287" s="69" t="s">
        <v>12</v>
      </c>
      <c r="C287" s="123" t="s">
        <v>112</v>
      </c>
      <c r="D287" s="71" t="s">
        <v>18</v>
      </c>
    </row>
    <row r="288" customFormat="false" ht="24" hidden="true" customHeight="true" outlineLevel="0" collapsed="false">
      <c r="A288" s="25"/>
      <c r="B288" s="26"/>
      <c r="C288" s="37"/>
      <c r="D288" s="38"/>
    </row>
    <row r="289" customFormat="false" ht="19.25" hidden="false" customHeight="true" outlineLevel="0" collapsed="false">
      <c r="A289" s="29"/>
      <c r="B289" s="30"/>
      <c r="C289" s="39"/>
      <c r="D289" s="40"/>
    </row>
    <row r="290" customFormat="false" ht="24" hidden="false" customHeight="true" outlineLevel="0" collapsed="false">
      <c r="A290" s="61" t="s">
        <v>6</v>
      </c>
      <c r="B290" s="62"/>
      <c r="C290" s="99"/>
      <c r="D290" s="64" t="n">
        <f aca="false">B290*C290</f>
        <v>0</v>
      </c>
    </row>
    <row r="291" customFormat="false" ht="24" hidden="true" customHeight="true" outlineLevel="0" collapsed="false">
      <c r="A291" s="25"/>
      <c r="B291" s="26"/>
      <c r="C291" s="37"/>
      <c r="D291" s="38"/>
    </row>
    <row r="292" customFormat="false" ht="18" hidden="false" customHeight="true" outlineLevel="0" collapsed="false">
      <c r="A292" s="29"/>
      <c r="B292" s="30"/>
      <c r="C292" s="39"/>
      <c r="D292" s="40"/>
    </row>
    <row r="293" customFormat="false" ht="24" hidden="false" customHeight="true" outlineLevel="0" collapsed="false">
      <c r="A293" s="12" t="s">
        <v>7</v>
      </c>
      <c r="B293" s="41"/>
      <c r="C293" s="42"/>
      <c r="D293" s="13" t="n">
        <f aca="false">B293*C293</f>
        <v>0</v>
      </c>
    </row>
    <row r="294" customFormat="false" ht="19.25" hidden="false" customHeight="true" outlineLevel="0" collapsed="false"/>
    <row r="295" customFormat="false" ht="24" hidden="false" customHeight="true" outlineLevel="0" collapsed="false">
      <c r="A295" s="9" t="s">
        <v>113</v>
      </c>
      <c r="B295" s="9"/>
      <c r="C295" s="9"/>
      <c r="D295" s="9"/>
    </row>
    <row r="296" customFormat="false" ht="24" hidden="false" customHeight="true" outlineLevel="0" collapsed="false">
      <c r="A296" s="68" t="s">
        <v>11</v>
      </c>
      <c r="B296" s="69" t="s">
        <v>12</v>
      </c>
      <c r="C296" s="69" t="s">
        <v>13</v>
      </c>
      <c r="D296" s="71" t="s">
        <v>18</v>
      </c>
    </row>
    <row r="297" customFormat="false" ht="24" hidden="true" customHeight="true" outlineLevel="0" collapsed="false">
      <c r="A297" s="25"/>
      <c r="B297" s="26"/>
      <c r="C297" s="72"/>
      <c r="D297" s="38"/>
    </row>
    <row r="298" customFormat="false" ht="18.65" hidden="false" customHeight="true" outlineLevel="0" collapsed="false">
      <c r="A298" s="29"/>
      <c r="B298" s="30"/>
      <c r="C298" s="73"/>
      <c r="D298" s="40"/>
    </row>
    <row r="299" customFormat="false" ht="24" hidden="false" customHeight="true" outlineLevel="0" collapsed="false">
      <c r="A299" s="61" t="s">
        <v>6</v>
      </c>
      <c r="B299" s="62" t="n">
        <f aca="false">D281+D290</f>
        <v>258.426</v>
      </c>
      <c r="C299" s="74" t="n">
        <f aca="false">$B$268</f>
        <v>0.1629</v>
      </c>
      <c r="D299" s="64" t="n">
        <f aca="false">B299*C299</f>
        <v>42.0975954</v>
      </c>
    </row>
    <row r="300" customFormat="false" ht="24" hidden="true" customHeight="true" outlineLevel="0" collapsed="false">
      <c r="A300" s="25"/>
      <c r="B300" s="26"/>
      <c r="C300" s="72"/>
      <c r="D300" s="38"/>
    </row>
    <row r="301" customFormat="false" ht="18.65" hidden="false" customHeight="true" outlineLevel="0" collapsed="false">
      <c r="A301" s="29"/>
      <c r="B301" s="30"/>
      <c r="C301" s="73"/>
      <c r="D301" s="40"/>
    </row>
    <row r="302" customFormat="false" ht="24" hidden="false" customHeight="true" outlineLevel="0" collapsed="false">
      <c r="A302" s="12" t="s">
        <v>7</v>
      </c>
      <c r="B302" s="41" t="n">
        <f aca="false">D284+D293</f>
        <v>147.182218834928</v>
      </c>
      <c r="C302" s="52" t="n">
        <f aca="false">$B$268</f>
        <v>0.1629</v>
      </c>
      <c r="D302" s="13" t="n">
        <f aca="false">B302*C302</f>
        <v>23.9759834482097</v>
      </c>
      <c r="H302" s="5"/>
    </row>
    <row r="303" customFormat="false" ht="17.4" hidden="false" customHeight="true" outlineLevel="0" collapsed="false"/>
    <row r="304" customFormat="false" ht="24" hidden="false" customHeight="true" outlineLevel="0" collapsed="false">
      <c r="A304" s="8" t="s">
        <v>114</v>
      </c>
      <c r="B304" s="8"/>
      <c r="C304" s="8"/>
      <c r="D304" s="8"/>
      <c r="E304" s="8"/>
      <c r="F304" s="8"/>
      <c r="G304" s="8"/>
      <c r="H304" s="8"/>
    </row>
    <row r="305" customFormat="false" ht="75.2" hidden="false" customHeight="true" outlineLevel="0" collapsed="false">
      <c r="A305" s="3" t="s">
        <v>115</v>
      </c>
      <c r="B305" s="3"/>
      <c r="C305" s="3"/>
      <c r="D305" s="3"/>
      <c r="E305" s="3"/>
      <c r="F305" s="3"/>
      <c r="G305" s="3"/>
      <c r="H305" s="3"/>
    </row>
    <row r="306" customFormat="false" ht="20.5" hidden="false" customHeight="true" outlineLevel="0" collapsed="false"/>
    <row r="307" customFormat="false" ht="24" hidden="false" customHeight="true" outlineLevel="0" collapsed="false">
      <c r="A307" s="9" t="s">
        <v>116</v>
      </c>
      <c r="B307" s="9"/>
      <c r="C307" s="9"/>
      <c r="D307" s="9"/>
    </row>
    <row r="308" customFormat="false" ht="33" hidden="false" customHeight="true" outlineLevel="0" collapsed="false">
      <c r="A308" s="68" t="s">
        <v>11</v>
      </c>
      <c r="B308" s="69" t="s">
        <v>12</v>
      </c>
      <c r="C308" s="70" t="s">
        <v>41</v>
      </c>
      <c r="D308" s="71" t="s">
        <v>18</v>
      </c>
    </row>
    <row r="309" customFormat="false" ht="24" hidden="true" customHeight="true" outlineLevel="0" collapsed="false">
      <c r="A309" s="25"/>
      <c r="B309" s="26"/>
      <c r="C309" s="47"/>
      <c r="D309" s="38"/>
    </row>
    <row r="310" customFormat="false" ht="24" hidden="false" customHeight="true" outlineLevel="0" collapsed="false">
      <c r="A310" s="29"/>
      <c r="B310" s="30"/>
      <c r="C310" s="49"/>
      <c r="D310" s="40"/>
    </row>
    <row r="311" customFormat="false" ht="24" hidden="false" customHeight="true" outlineLevel="0" collapsed="false">
      <c r="A311" s="61" t="s">
        <v>6</v>
      </c>
      <c r="B311" s="62" t="n">
        <f aca="false">G72+E257</f>
        <v>3871.995575</v>
      </c>
      <c r="C311" s="120" t="n">
        <v>12</v>
      </c>
      <c r="D311" s="64" t="n">
        <f aca="false">B311/C311</f>
        <v>322.666297916667</v>
      </c>
    </row>
    <row r="312" customFormat="false" ht="24" hidden="true" customHeight="true" outlineLevel="0" collapsed="false">
      <c r="A312" s="25"/>
      <c r="B312" s="26"/>
      <c r="C312" s="47"/>
      <c r="D312" s="38"/>
    </row>
    <row r="313" customFormat="false" ht="24" hidden="false" customHeight="true" outlineLevel="0" collapsed="false">
      <c r="A313" s="29"/>
      <c r="B313" s="30"/>
      <c r="C313" s="49"/>
      <c r="D313" s="40"/>
    </row>
    <row r="314" customFormat="false" ht="36.75" hidden="false" customHeight="true" outlineLevel="0" collapsed="false">
      <c r="A314" s="12" t="s">
        <v>7</v>
      </c>
      <c r="B314" s="41" t="n">
        <f aca="false">G75+E260</f>
        <v>2193.45052142035</v>
      </c>
      <c r="C314" s="121" t="n">
        <v>12</v>
      </c>
      <c r="D314" s="13" t="n">
        <f aca="false">B314/C314</f>
        <v>182.787543451696</v>
      </c>
    </row>
    <row r="315" customFormat="false" ht="16.5" hidden="false" customHeight="false" outlineLevel="0" collapsed="false"/>
    <row r="316" customFormat="false" ht="31.5" hidden="false" customHeight="true" outlineLevel="0" collapsed="false">
      <c r="A316" s="66" t="s">
        <v>117</v>
      </c>
      <c r="B316" s="66"/>
      <c r="C316" s="66"/>
      <c r="D316" s="66"/>
    </row>
    <row r="317" customFormat="false" ht="34.5" hidden="false" customHeight="true" outlineLevel="0" collapsed="false">
      <c r="A317" s="68" t="s">
        <v>11</v>
      </c>
      <c r="B317" s="69" t="s">
        <v>12</v>
      </c>
      <c r="C317" s="123" t="s">
        <v>112</v>
      </c>
      <c r="D317" s="71" t="s">
        <v>18</v>
      </c>
    </row>
    <row r="318" customFormat="false" ht="24" hidden="true" customHeight="true" outlineLevel="0" collapsed="false">
      <c r="A318" s="25"/>
      <c r="B318" s="26"/>
      <c r="C318" s="37"/>
      <c r="D318" s="38"/>
    </row>
    <row r="319" customFormat="false" ht="24" hidden="false" customHeight="true" outlineLevel="0" collapsed="false">
      <c r="A319" s="29"/>
      <c r="B319" s="30"/>
      <c r="C319" s="39"/>
      <c r="D319" s="40"/>
    </row>
    <row r="320" customFormat="false" ht="24" hidden="false" customHeight="true" outlineLevel="0" collapsed="false">
      <c r="A320" s="61" t="s">
        <v>6</v>
      </c>
      <c r="B320" s="62" t="n">
        <f aca="false">D145</f>
        <v>221.837</v>
      </c>
      <c r="C320" s="99" t="n">
        <v>0.4</v>
      </c>
      <c r="D320" s="64" t="n">
        <f aca="false">B320*C320</f>
        <v>88.7348</v>
      </c>
    </row>
    <row r="321" customFormat="false" ht="24" hidden="true" customHeight="true" outlineLevel="0" collapsed="false">
      <c r="A321" s="25"/>
      <c r="B321" s="26"/>
      <c r="C321" s="37"/>
      <c r="D321" s="38"/>
    </row>
    <row r="322" customFormat="false" ht="24" hidden="false" customHeight="true" outlineLevel="0" collapsed="false">
      <c r="A322" s="29"/>
      <c r="B322" s="30"/>
      <c r="C322" s="39"/>
      <c r="D322" s="40"/>
    </row>
    <row r="323" customFormat="false" ht="24" hidden="false" customHeight="true" outlineLevel="0" collapsed="false">
      <c r="A323" s="12" t="s">
        <v>7</v>
      </c>
      <c r="B323" s="41" t="n">
        <f aca="false">D148</f>
        <v>122.95363896438</v>
      </c>
      <c r="C323" s="42" t="n">
        <v>0.4</v>
      </c>
      <c r="D323" s="13" t="n">
        <f aca="false">B323*C323</f>
        <v>49.181455585752</v>
      </c>
    </row>
    <row r="324" customFormat="false" ht="16.75" hidden="false" customHeight="true" outlineLevel="0" collapsed="false"/>
    <row r="325" customFormat="false" ht="24" hidden="false" customHeight="true" outlineLevel="0" collapsed="false">
      <c r="A325" s="9" t="s">
        <v>118</v>
      </c>
      <c r="B325" s="9"/>
      <c r="C325" s="9"/>
      <c r="D325" s="9"/>
    </row>
    <row r="326" customFormat="false" ht="24" hidden="false" customHeight="true" outlineLevel="0" collapsed="false">
      <c r="A326" s="68" t="s">
        <v>11</v>
      </c>
      <c r="B326" s="69" t="s">
        <v>12</v>
      </c>
      <c r="C326" s="69" t="s">
        <v>13</v>
      </c>
      <c r="D326" s="71" t="s">
        <v>18</v>
      </c>
    </row>
    <row r="327" customFormat="false" ht="24" hidden="true" customHeight="true" outlineLevel="0" collapsed="false">
      <c r="A327" s="25"/>
      <c r="B327" s="26"/>
      <c r="C327" s="72"/>
      <c r="D327" s="38"/>
    </row>
    <row r="328" customFormat="false" ht="24" hidden="false" customHeight="true" outlineLevel="0" collapsed="false">
      <c r="A328" s="29"/>
      <c r="B328" s="30"/>
      <c r="C328" s="73"/>
      <c r="D328" s="40"/>
    </row>
    <row r="329" customFormat="false" ht="24" hidden="false" customHeight="true" outlineLevel="0" collapsed="false">
      <c r="A329" s="124" t="s">
        <v>6</v>
      </c>
      <c r="B329" s="107" t="n">
        <f aca="false">D311+D320</f>
        <v>411.401097916667</v>
      </c>
      <c r="C329" s="125" t="n">
        <f aca="false">$B$269</f>
        <v>0.1991</v>
      </c>
      <c r="D329" s="108" t="n">
        <f aca="false">B329*C329</f>
        <v>81.9099585952083</v>
      </c>
    </row>
    <row r="330" customFormat="false" ht="24" hidden="true" customHeight="true" outlineLevel="0" collapsed="false">
      <c r="A330" s="25"/>
      <c r="B330" s="26"/>
      <c r="C330" s="72"/>
      <c r="D330" s="38"/>
    </row>
    <row r="331" customFormat="false" ht="24" hidden="false" customHeight="true" outlineLevel="0" collapsed="false">
      <c r="A331" s="29"/>
      <c r="B331" s="30"/>
      <c r="C331" s="73"/>
      <c r="D331" s="40"/>
    </row>
    <row r="332" customFormat="false" ht="24" hidden="false" customHeight="true" outlineLevel="0" collapsed="false">
      <c r="A332" s="12" t="s">
        <v>7</v>
      </c>
      <c r="B332" s="41" t="n">
        <f aca="false">D314+D323</f>
        <v>231.968999037448</v>
      </c>
      <c r="C332" s="52" t="n">
        <v>0.264</v>
      </c>
      <c r="D332" s="13" t="n">
        <f aca="false">B332*C332</f>
        <v>61.2398157458863</v>
      </c>
      <c r="H332" s="5"/>
    </row>
    <row r="333" customFormat="false" ht="18" hidden="false" customHeight="true" outlineLevel="0" collapsed="false"/>
    <row r="334" customFormat="false" ht="24" hidden="false" customHeight="true" outlineLevel="0" collapsed="false">
      <c r="A334" s="8" t="s">
        <v>119</v>
      </c>
      <c r="B334" s="8"/>
      <c r="C334" s="8"/>
      <c r="D334" s="8"/>
      <c r="E334" s="8"/>
      <c r="F334" s="8"/>
      <c r="G334" s="8"/>
      <c r="H334" s="8"/>
    </row>
    <row r="335" customFormat="false" ht="48.5" hidden="false" customHeight="true" outlineLevel="0" collapsed="false">
      <c r="A335" s="126" t="s">
        <v>120</v>
      </c>
      <c r="B335" s="126"/>
      <c r="C335" s="126"/>
      <c r="D335" s="126"/>
      <c r="E335" s="126"/>
      <c r="F335" s="126"/>
      <c r="G335" s="126"/>
      <c r="H335" s="126"/>
    </row>
    <row r="336" customFormat="false" ht="20.25" hidden="true" customHeight="true" outlineLevel="0" collapsed="false"/>
    <row r="337" customFormat="false" ht="24" hidden="false" customHeight="true" outlineLevel="0" collapsed="false">
      <c r="A337" s="9" t="s">
        <v>121</v>
      </c>
      <c r="B337" s="9"/>
      <c r="C337" s="9"/>
      <c r="D337" s="9"/>
      <c r="E337" s="9"/>
    </row>
    <row r="338" customFormat="false" ht="46.5" hidden="false" customHeight="true" outlineLevel="0" collapsed="false">
      <c r="A338" s="68" t="s">
        <v>11</v>
      </c>
      <c r="B338" s="70" t="s">
        <v>122</v>
      </c>
      <c r="C338" s="70" t="s">
        <v>123</v>
      </c>
      <c r="D338" s="70" t="s">
        <v>124</v>
      </c>
      <c r="E338" s="71" t="s">
        <v>18</v>
      </c>
    </row>
    <row r="339" customFormat="false" ht="24" hidden="true" customHeight="true" outlineLevel="0" collapsed="false">
      <c r="A339" s="25"/>
      <c r="B339" s="127"/>
      <c r="C339" s="127"/>
      <c r="D339" s="127"/>
      <c r="E339" s="128"/>
    </row>
    <row r="340" customFormat="false" ht="24" hidden="false" customHeight="true" outlineLevel="0" collapsed="false">
      <c r="A340" s="29"/>
      <c r="B340" s="129"/>
      <c r="C340" s="129"/>
      <c r="D340" s="129"/>
      <c r="E340" s="130"/>
    </row>
    <row r="341" customFormat="false" ht="24" hidden="false" customHeight="true" outlineLevel="0" collapsed="false">
      <c r="A341" s="61" t="s">
        <v>6</v>
      </c>
      <c r="B341" s="131" t="n">
        <f aca="false">-D85</f>
        <v>-193.4625</v>
      </c>
      <c r="C341" s="131" t="n">
        <f aca="false">-D94</f>
        <v>-193.4625</v>
      </c>
      <c r="D341" s="131" t="n">
        <f aca="false">-E103</f>
        <v>-64.4875</v>
      </c>
      <c r="E341" s="132" t="n">
        <f aca="false">SUM(B341:D341)</f>
        <v>-451.4125</v>
      </c>
    </row>
    <row r="342" customFormat="false" ht="24" hidden="true" customHeight="true" outlineLevel="0" collapsed="false">
      <c r="A342" s="25"/>
      <c r="B342" s="127"/>
      <c r="C342" s="127"/>
      <c r="D342" s="127"/>
      <c r="E342" s="128"/>
    </row>
    <row r="343" customFormat="false" ht="24" hidden="false" customHeight="true" outlineLevel="0" collapsed="false">
      <c r="A343" s="29"/>
      <c r="B343" s="129"/>
      <c r="C343" s="129"/>
      <c r="D343" s="129"/>
      <c r="E343" s="130"/>
    </row>
    <row r="344" customFormat="false" ht="24" hidden="false" customHeight="true" outlineLevel="0" collapsed="false">
      <c r="A344" s="12" t="s">
        <v>7</v>
      </c>
      <c r="B344" s="133" t="n">
        <f aca="false">-D88</f>
        <v>-107.1883575</v>
      </c>
      <c r="C344" s="133" t="n">
        <f aca="false">-D97</f>
        <v>-107.23125</v>
      </c>
      <c r="D344" s="133" t="n">
        <f aca="false">-E106</f>
        <v>-35.72587955475</v>
      </c>
      <c r="E344" s="134" t="n">
        <f aca="false">SUM(B344:D344)</f>
        <v>-250.14548705475</v>
      </c>
    </row>
    <row r="345" customFormat="false" ht="31.05" hidden="false" customHeight="true" outlineLevel="0" collapsed="false"/>
    <row r="346" customFormat="false" ht="24" hidden="false" customHeight="true" outlineLevel="0" collapsed="false">
      <c r="A346" s="9" t="s">
        <v>125</v>
      </c>
      <c r="B346" s="9"/>
      <c r="C346" s="9"/>
      <c r="D346" s="9"/>
    </row>
    <row r="347" customFormat="false" ht="24" hidden="false" customHeight="true" outlineLevel="0" collapsed="false">
      <c r="A347" s="68" t="s">
        <v>11</v>
      </c>
      <c r="B347" s="69" t="s">
        <v>23</v>
      </c>
      <c r="C347" s="69" t="s">
        <v>13</v>
      </c>
      <c r="D347" s="71" t="s">
        <v>18</v>
      </c>
    </row>
    <row r="348" customFormat="false" ht="24" hidden="false" customHeight="true" outlineLevel="0" collapsed="false">
      <c r="A348" s="25"/>
      <c r="B348" s="127"/>
      <c r="C348" s="72"/>
      <c r="D348" s="128"/>
    </row>
    <row r="349" customFormat="false" ht="24" hidden="false" customHeight="true" outlineLevel="0" collapsed="false">
      <c r="A349" s="29"/>
      <c r="B349" s="129"/>
      <c r="C349" s="73"/>
      <c r="D349" s="130"/>
    </row>
    <row r="350" customFormat="false" ht="24" hidden="false" customHeight="true" outlineLevel="0" collapsed="false">
      <c r="A350" s="124" t="s">
        <v>6</v>
      </c>
      <c r="B350" s="135" t="n">
        <f aca="false">E341</f>
        <v>-451.4125</v>
      </c>
      <c r="C350" s="125" t="n">
        <f aca="false">$B$270</f>
        <v>0.016</v>
      </c>
      <c r="D350" s="136" t="n">
        <f aca="false">B350*C350</f>
        <v>-7.2226</v>
      </c>
    </row>
    <row r="351" customFormat="false" ht="24" hidden="false" customHeight="true" outlineLevel="0" collapsed="false">
      <c r="A351" s="25"/>
      <c r="B351" s="127"/>
      <c r="C351" s="72"/>
      <c r="D351" s="128"/>
    </row>
    <row r="352" customFormat="false" ht="24" hidden="false" customHeight="true" outlineLevel="0" collapsed="false">
      <c r="A352" s="29"/>
      <c r="B352" s="129"/>
      <c r="C352" s="73"/>
      <c r="D352" s="130"/>
    </row>
    <row r="353" customFormat="false" ht="24" hidden="false" customHeight="true" outlineLevel="0" collapsed="false">
      <c r="A353" s="12" t="s">
        <v>7</v>
      </c>
      <c r="B353" s="133" t="n">
        <f aca="false">E344</f>
        <v>-250.14548705475</v>
      </c>
      <c r="C353" s="52" t="n">
        <f aca="false">$B$270</f>
        <v>0.016</v>
      </c>
      <c r="D353" s="134" t="n">
        <f aca="false">B353*C353</f>
        <v>-4.002327792876</v>
      </c>
      <c r="H353" s="5"/>
    </row>
    <row r="354" customFormat="false" ht="42.9" hidden="false" customHeight="true" outlineLevel="0" collapsed="false"/>
    <row r="355" customFormat="false" ht="24" hidden="false" customHeight="true" outlineLevel="0" collapsed="false">
      <c r="A355" s="6" t="s">
        <v>99</v>
      </c>
      <c r="B355" s="6"/>
      <c r="C355" s="6"/>
      <c r="D355" s="6"/>
      <c r="E355" s="6"/>
      <c r="F355" s="6"/>
      <c r="G355" s="6"/>
      <c r="H355" s="6"/>
    </row>
    <row r="356" customFormat="false" ht="39.15" hidden="false" customHeight="true" outlineLevel="0" collapsed="false"/>
    <row r="357" customFormat="false" ht="24" hidden="false" customHeight="true" outlineLevel="0" collapsed="false">
      <c r="A357" s="9" t="s">
        <v>99</v>
      </c>
      <c r="B357" s="9"/>
      <c r="C357" s="9"/>
      <c r="D357" s="9"/>
      <c r="E357" s="9"/>
    </row>
    <row r="358" customFormat="false" ht="24" hidden="false" customHeight="true" outlineLevel="0" collapsed="false">
      <c r="A358" s="68" t="s">
        <v>11</v>
      </c>
      <c r="B358" s="69" t="s">
        <v>126</v>
      </c>
      <c r="C358" s="69" t="s">
        <v>127</v>
      </c>
      <c r="D358" s="69" t="s">
        <v>128</v>
      </c>
      <c r="E358" s="71" t="s">
        <v>37</v>
      </c>
    </row>
    <row r="359" customFormat="false" ht="24" hidden="false" customHeight="true" outlineLevel="0" collapsed="false">
      <c r="A359" s="25"/>
      <c r="B359" s="26"/>
      <c r="C359" s="26"/>
      <c r="D359" s="127"/>
      <c r="E359" s="38"/>
    </row>
    <row r="360" customFormat="false" ht="24" hidden="false" customHeight="true" outlineLevel="0" collapsed="false">
      <c r="A360" s="29"/>
      <c r="B360" s="30"/>
      <c r="C360" s="30"/>
      <c r="D360" s="129"/>
      <c r="E360" s="40"/>
    </row>
    <row r="361" customFormat="false" ht="24" hidden="false" customHeight="true" outlineLevel="0" collapsed="false">
      <c r="A361" s="61" t="s">
        <v>6</v>
      </c>
      <c r="B361" s="62" t="n">
        <f aca="false">D299</f>
        <v>42.0975954</v>
      </c>
      <c r="C361" s="62" t="n">
        <f aca="false">D329</f>
        <v>81.9099585952083</v>
      </c>
      <c r="D361" s="131" t="n">
        <f aca="false">D350</f>
        <v>-7.2226</v>
      </c>
      <c r="E361" s="64" t="n">
        <f aca="false">SUM(B361:D361)</f>
        <v>116.784953995208</v>
      </c>
    </row>
    <row r="362" customFormat="false" ht="24" hidden="false" customHeight="true" outlineLevel="0" collapsed="false">
      <c r="A362" s="25"/>
      <c r="B362" s="26"/>
      <c r="C362" s="26"/>
      <c r="D362" s="127"/>
      <c r="E362" s="38"/>
    </row>
    <row r="363" customFormat="false" ht="24" hidden="false" customHeight="true" outlineLevel="0" collapsed="false">
      <c r="A363" s="29"/>
      <c r="B363" s="30"/>
      <c r="C363" s="30"/>
      <c r="D363" s="129"/>
      <c r="E363" s="40"/>
    </row>
    <row r="364" customFormat="false" ht="24" hidden="false" customHeight="true" outlineLevel="0" collapsed="false">
      <c r="A364" s="12" t="s">
        <v>129</v>
      </c>
      <c r="B364" s="41" t="n">
        <f aca="false">D302</f>
        <v>23.9759834482097</v>
      </c>
      <c r="C364" s="41" t="n">
        <f aca="false">D332</f>
        <v>61.2398157458863</v>
      </c>
      <c r="D364" s="133" t="n">
        <f aca="false">D353</f>
        <v>-4.002327792876</v>
      </c>
      <c r="E364" s="13" t="n">
        <f aca="false">SUM(B364:D364)</f>
        <v>81.21347140122</v>
      </c>
      <c r="H364" s="5"/>
    </row>
    <row r="365" customFormat="false" ht="60.9" hidden="false" customHeight="true" outlineLevel="0" collapsed="false"/>
    <row r="366" customFormat="false" ht="24" hidden="false" customHeight="true" outlineLevel="0" collapsed="false">
      <c r="A366" s="6" t="s">
        <v>130</v>
      </c>
      <c r="B366" s="6"/>
      <c r="C366" s="6"/>
      <c r="D366" s="6"/>
      <c r="E366" s="6"/>
      <c r="F366" s="6"/>
      <c r="G366" s="6"/>
      <c r="H366" s="6"/>
    </row>
    <row r="367" customFormat="false" ht="117.5" hidden="false" customHeight="true" outlineLevel="0" collapsed="false">
      <c r="A367" s="3" t="s">
        <v>131</v>
      </c>
      <c r="B367" s="3"/>
      <c r="C367" s="3"/>
      <c r="D367" s="3"/>
      <c r="E367" s="3"/>
      <c r="F367" s="3"/>
      <c r="G367" s="3"/>
      <c r="H367" s="3"/>
    </row>
    <row r="368" customFormat="false" ht="15" hidden="false" customHeight="false" outlineLevel="0" collapsed="false"/>
    <row r="369" customFormat="false" ht="24" hidden="false" customHeight="true" outlineLevel="0" collapsed="false">
      <c r="A369" s="66" t="s">
        <v>132</v>
      </c>
      <c r="B369" s="66"/>
      <c r="C369" s="66"/>
      <c r="D369" s="66"/>
      <c r="E369" s="66"/>
      <c r="F369" s="66"/>
      <c r="G369" s="66"/>
    </row>
    <row r="370" customFormat="false" ht="16.5" hidden="false" customHeight="true" outlineLevel="0" collapsed="false">
      <c r="A370" s="66" t="s">
        <v>133</v>
      </c>
      <c r="B370" s="66"/>
      <c r="C370" s="66"/>
      <c r="D370" s="66"/>
      <c r="E370" s="66"/>
      <c r="F370" s="66"/>
      <c r="G370" s="66"/>
    </row>
    <row r="371" customFormat="false" ht="27.35" hidden="false" customHeight="true" outlineLevel="0" collapsed="false">
      <c r="A371" s="66" t="s">
        <v>11</v>
      </c>
      <c r="B371" s="66" t="s">
        <v>134</v>
      </c>
      <c r="C371" s="66" t="s">
        <v>135</v>
      </c>
      <c r="D371" s="137" t="s">
        <v>7</v>
      </c>
      <c r="E371" s="137"/>
      <c r="F371" s="137" t="s">
        <v>6</v>
      </c>
      <c r="G371" s="138"/>
    </row>
    <row r="372" customFormat="false" ht="31.5" hidden="false" customHeight="true" outlineLevel="0" collapsed="false">
      <c r="A372" s="66"/>
      <c r="B372" s="66"/>
      <c r="C372" s="66"/>
      <c r="D372" s="66" t="s">
        <v>136</v>
      </c>
      <c r="E372" s="66" t="s">
        <v>137</v>
      </c>
      <c r="F372" s="66" t="s">
        <v>136</v>
      </c>
      <c r="G372" s="66" t="s">
        <v>137</v>
      </c>
    </row>
    <row r="373" customFormat="false" ht="24" hidden="false" customHeight="true" outlineLevel="0" collapsed="false">
      <c r="A373" s="139" t="s">
        <v>138</v>
      </c>
      <c r="B373" s="140" t="n">
        <v>1</v>
      </c>
      <c r="C373" s="141" t="n">
        <v>30</v>
      </c>
      <c r="D373" s="142" t="n">
        <f aca="false">(170/365)</f>
        <v>0.465753424657534</v>
      </c>
      <c r="E373" s="143" t="n">
        <f aca="false">(B373*C373)*D373</f>
        <v>13.972602739726</v>
      </c>
      <c r="F373" s="142" t="n">
        <f aca="false">(170/365)</f>
        <v>0.465753424657534</v>
      </c>
      <c r="G373" s="143" t="n">
        <f aca="false">(B373*C373)*F373</f>
        <v>13.972602739726</v>
      </c>
      <c r="H373" s="94"/>
      <c r="I373" s="94"/>
    </row>
    <row r="374" customFormat="false" ht="24" hidden="false" customHeight="true" outlineLevel="0" collapsed="false">
      <c r="A374" s="116" t="s">
        <v>139</v>
      </c>
      <c r="B374" s="144" t="n">
        <v>1</v>
      </c>
      <c r="C374" s="145" t="n">
        <v>1</v>
      </c>
      <c r="D374" s="146" t="n">
        <v>1</v>
      </c>
      <c r="E374" s="143" t="n">
        <f aca="false">(B374*C374)*D374</f>
        <v>1</v>
      </c>
      <c r="F374" s="146" t="n">
        <v>1</v>
      </c>
      <c r="G374" s="147" t="n">
        <f aca="false">(B374*C374)*F374</f>
        <v>1</v>
      </c>
    </row>
    <row r="375" customFormat="false" ht="24" hidden="false" customHeight="true" outlineLevel="0" collapsed="false">
      <c r="A375" s="116" t="s">
        <v>140</v>
      </c>
      <c r="B375" s="144" t="n">
        <v>0.0027</v>
      </c>
      <c r="C375" s="145" t="n">
        <v>15</v>
      </c>
      <c r="D375" s="146" t="n">
        <f aca="false">(170/365)</f>
        <v>0.465753424657534</v>
      </c>
      <c r="E375" s="143" t="n">
        <f aca="false">(B375*C375)*D375</f>
        <v>0.0188630136986301</v>
      </c>
      <c r="F375" s="146" t="n">
        <f aca="false">(170/365)</f>
        <v>0.465753424657534</v>
      </c>
      <c r="G375" s="147" t="n">
        <f aca="false">(B375*C375)*F375</f>
        <v>0.0188630136986301</v>
      </c>
      <c r="O375" s="148"/>
    </row>
    <row r="376" customFormat="false" ht="24" hidden="false" customHeight="true" outlineLevel="0" collapsed="false">
      <c r="A376" s="116" t="s">
        <v>141</v>
      </c>
      <c r="B376" s="144" t="n">
        <v>1</v>
      </c>
      <c r="C376" s="145" t="n">
        <v>5</v>
      </c>
      <c r="D376" s="146" t="n">
        <f aca="false">(170/365)</f>
        <v>0.465753424657534</v>
      </c>
      <c r="E376" s="143" t="n">
        <f aca="false">(B376*C376)*D376</f>
        <v>2.32876712328767</v>
      </c>
      <c r="F376" s="146" t="n">
        <f aca="false">(170/365)</f>
        <v>0.465753424657534</v>
      </c>
      <c r="G376" s="147" t="n">
        <f aca="false">(B376*C376)*F376</f>
        <v>2.32876712328767</v>
      </c>
      <c r="M376" s="110"/>
    </row>
    <row r="377" customFormat="false" ht="24" hidden="false" customHeight="true" outlineLevel="0" collapsed="false">
      <c r="A377" s="116" t="s">
        <v>142</v>
      </c>
      <c r="B377" s="144" t="n">
        <v>2</v>
      </c>
      <c r="C377" s="145" t="n">
        <v>2</v>
      </c>
      <c r="D377" s="146" t="n">
        <v>1</v>
      </c>
      <c r="E377" s="143" t="n">
        <f aca="false">(B377*C377)*D377</f>
        <v>4</v>
      </c>
      <c r="F377" s="146" t="n">
        <v>1</v>
      </c>
      <c r="G377" s="147" t="n">
        <f aca="false">(B377*C377)*F377</f>
        <v>4</v>
      </c>
      <c r="L377" s="148"/>
      <c r="Q377" s="110"/>
      <c r="U377" s="110"/>
      <c r="W377" s="110"/>
    </row>
    <row r="378" customFormat="false" ht="24" hidden="false" customHeight="true" outlineLevel="0" collapsed="false">
      <c r="A378" s="116" t="s">
        <v>143</v>
      </c>
      <c r="B378" s="144" t="n">
        <v>0.0809</v>
      </c>
      <c r="C378" s="145" t="n">
        <v>2</v>
      </c>
      <c r="D378" s="146" t="n">
        <f aca="false">(170/365)</f>
        <v>0.465753424657534</v>
      </c>
      <c r="E378" s="143" t="n">
        <f aca="false">(B378*C378)*D378</f>
        <v>0.075358904109589</v>
      </c>
      <c r="F378" s="146" t="n">
        <f aca="false">(170/365)</f>
        <v>0.465753424657534</v>
      </c>
      <c r="G378" s="147" t="n">
        <f aca="false">(B378*C378)*F378</f>
        <v>0.075358904109589</v>
      </c>
    </row>
    <row r="379" customFormat="false" ht="24" hidden="false" customHeight="true" outlineLevel="0" collapsed="false">
      <c r="A379" s="116" t="s">
        <v>144</v>
      </c>
      <c r="B379" s="144" t="n">
        <v>0.0047</v>
      </c>
      <c r="C379" s="145" t="n">
        <v>3</v>
      </c>
      <c r="D379" s="146" t="n">
        <v>1</v>
      </c>
      <c r="E379" s="143" t="n">
        <f aca="false">(B379*C379)*D379</f>
        <v>0.0141</v>
      </c>
      <c r="F379" s="146" t="n">
        <v>1</v>
      </c>
      <c r="G379" s="147" t="n">
        <f aca="false">(B379*C379)*F379</f>
        <v>0.0141</v>
      </c>
      <c r="L379" s="148"/>
    </row>
    <row r="380" customFormat="false" ht="24" hidden="false" customHeight="true" outlineLevel="0" collapsed="false">
      <c r="A380" s="116" t="s">
        <v>145</v>
      </c>
      <c r="B380" s="144" t="n">
        <v>0.02</v>
      </c>
      <c r="C380" s="145" t="n">
        <v>1</v>
      </c>
      <c r="D380" s="146" t="n">
        <v>1</v>
      </c>
      <c r="E380" s="143" t="n">
        <f aca="false">(B380*C380)*D380</f>
        <v>0.02</v>
      </c>
      <c r="F380" s="146" t="n">
        <v>1</v>
      </c>
      <c r="G380" s="147" t="n">
        <f aca="false">(B380*C380)*F380</f>
        <v>0.02</v>
      </c>
    </row>
    <row r="381" customFormat="false" ht="24" hidden="false" customHeight="true" outlineLevel="0" collapsed="false">
      <c r="A381" s="116" t="s">
        <v>146</v>
      </c>
      <c r="B381" s="144" t="n">
        <v>0.001</v>
      </c>
      <c r="C381" s="145" t="n">
        <v>1</v>
      </c>
      <c r="D381" s="146" t="n">
        <v>1</v>
      </c>
      <c r="E381" s="143" t="n">
        <f aca="false">(B381*C381)*D381</f>
        <v>0.001</v>
      </c>
      <c r="F381" s="146" t="n">
        <v>1</v>
      </c>
      <c r="G381" s="147" t="n">
        <f aca="false">(B381*C381)*F381</f>
        <v>0.001</v>
      </c>
    </row>
    <row r="382" customFormat="false" ht="24" hidden="false" customHeight="true" outlineLevel="0" collapsed="false">
      <c r="A382" s="116" t="s">
        <v>147</v>
      </c>
      <c r="B382" s="144" t="n">
        <v>0.0818</v>
      </c>
      <c r="C382" s="145" t="n">
        <v>20</v>
      </c>
      <c r="D382" s="146" t="n">
        <f aca="false">(170/365)</f>
        <v>0.465753424657534</v>
      </c>
      <c r="E382" s="143" t="n">
        <f aca="false">(B382*C382)*D382</f>
        <v>0.761972602739726</v>
      </c>
      <c r="F382" s="146" t="n">
        <f aca="false">(170/365)</f>
        <v>0.465753424657534</v>
      </c>
      <c r="G382" s="147" t="n">
        <f aca="false">(B382*C382)*F382</f>
        <v>0.761972602739726</v>
      </c>
      <c r="I382" s="110"/>
    </row>
    <row r="383" customFormat="false" ht="24" hidden="false" customHeight="true" outlineLevel="0" collapsed="false">
      <c r="A383" s="116" t="s">
        <v>148</v>
      </c>
      <c r="B383" s="144" t="n">
        <v>0.0366</v>
      </c>
      <c r="C383" s="145" t="n">
        <v>180</v>
      </c>
      <c r="D383" s="146" t="n">
        <f aca="false">(170/365)</f>
        <v>0.465753424657534</v>
      </c>
      <c r="E383" s="143" t="n">
        <f aca="false">(B383*C383)*D383</f>
        <v>3.06838356164384</v>
      </c>
      <c r="F383" s="146" t="n">
        <f aca="false">(170/365)</f>
        <v>0.465753424657534</v>
      </c>
      <c r="G383" s="147" t="n">
        <f aca="false">(B383*C383)*F383</f>
        <v>3.06838356164384</v>
      </c>
    </row>
    <row r="384" customFormat="false" ht="24" hidden="false" customHeight="true" outlineLevel="0" collapsed="false">
      <c r="A384" s="149" t="s">
        <v>149</v>
      </c>
      <c r="B384" s="150" t="n">
        <v>0.1185</v>
      </c>
      <c r="C384" s="151" t="n">
        <v>6</v>
      </c>
      <c r="D384" s="152" t="n">
        <v>1</v>
      </c>
      <c r="E384" s="143" t="n">
        <f aca="false">(B384*C384)*D384</f>
        <v>0.711</v>
      </c>
      <c r="F384" s="152" t="n">
        <v>1</v>
      </c>
      <c r="G384" s="153" t="n">
        <f aca="false">(B384*C384)*F384</f>
        <v>0.711</v>
      </c>
    </row>
    <row r="385" customFormat="false" ht="38.55" hidden="false" customHeight="true" outlineLevel="0" collapsed="false"/>
    <row r="386" customFormat="false" ht="24" hidden="false" customHeight="true" outlineLevel="0" collapsed="false">
      <c r="A386" s="66" t="s">
        <v>150</v>
      </c>
      <c r="B386" s="66"/>
      <c r="C386" s="66"/>
      <c r="D386" s="66"/>
    </row>
    <row r="387" customFormat="false" ht="24" hidden="false" customHeight="true" outlineLevel="0" collapsed="false">
      <c r="A387" s="154" t="s">
        <v>151</v>
      </c>
      <c r="B387" s="66"/>
      <c r="C387" s="66"/>
      <c r="D387" s="66"/>
    </row>
    <row r="388" customFormat="false" ht="26.25" hidden="false" customHeight="true" outlineLevel="0" collapsed="false">
      <c r="A388" s="154"/>
      <c r="B388" s="155"/>
      <c r="C388" s="57" t="s">
        <v>7</v>
      </c>
      <c r="D388" s="156" t="s">
        <v>6</v>
      </c>
    </row>
    <row r="389" customFormat="false" ht="24" hidden="false" customHeight="true" outlineLevel="0" collapsed="false">
      <c r="A389" s="139" t="s">
        <v>138</v>
      </c>
      <c r="B389" s="140"/>
      <c r="C389" s="140" t="n">
        <f aca="false">E373</f>
        <v>13.972602739726</v>
      </c>
      <c r="D389" s="157" t="n">
        <f aca="false">G373</f>
        <v>13.972602739726</v>
      </c>
    </row>
    <row r="390" customFormat="false" ht="24" hidden="false" customHeight="true" outlineLevel="0" collapsed="false">
      <c r="A390" s="116" t="s">
        <v>139</v>
      </c>
      <c r="B390" s="144"/>
      <c r="C390" s="144" t="n">
        <f aca="false">E374</f>
        <v>1</v>
      </c>
      <c r="D390" s="158" t="n">
        <f aca="false">G374</f>
        <v>1</v>
      </c>
    </row>
    <row r="391" customFormat="false" ht="24" hidden="false" customHeight="true" outlineLevel="0" collapsed="false">
      <c r="A391" s="116" t="s">
        <v>140</v>
      </c>
      <c r="B391" s="144"/>
      <c r="C391" s="144" t="n">
        <f aca="false">E375</f>
        <v>0.0188630136986301</v>
      </c>
      <c r="D391" s="158" t="n">
        <f aca="false">G375</f>
        <v>0.0188630136986301</v>
      </c>
    </row>
    <row r="392" customFormat="false" ht="24" hidden="false" customHeight="true" outlineLevel="0" collapsed="false">
      <c r="A392" s="116" t="s">
        <v>141</v>
      </c>
      <c r="B392" s="144"/>
      <c r="C392" s="144" t="n">
        <f aca="false">E376</f>
        <v>2.32876712328767</v>
      </c>
      <c r="D392" s="158" t="n">
        <f aca="false">G376</f>
        <v>2.32876712328767</v>
      </c>
    </row>
    <row r="393" customFormat="false" ht="24" hidden="false" customHeight="true" outlineLevel="0" collapsed="false">
      <c r="A393" s="116" t="s">
        <v>142</v>
      </c>
      <c r="B393" s="144"/>
      <c r="C393" s="144" t="n">
        <f aca="false">E377</f>
        <v>4</v>
      </c>
      <c r="D393" s="158" t="n">
        <f aca="false">G377</f>
        <v>4</v>
      </c>
    </row>
    <row r="394" customFormat="false" ht="24" hidden="false" customHeight="true" outlineLevel="0" collapsed="false">
      <c r="A394" s="116" t="s">
        <v>143</v>
      </c>
      <c r="B394" s="144"/>
      <c r="C394" s="144" t="n">
        <f aca="false">E378</f>
        <v>0.075358904109589</v>
      </c>
      <c r="D394" s="158" t="n">
        <f aca="false">G378</f>
        <v>0.075358904109589</v>
      </c>
    </row>
    <row r="395" customFormat="false" ht="24" hidden="false" customHeight="true" outlineLevel="0" collapsed="false">
      <c r="A395" s="116" t="s">
        <v>144</v>
      </c>
      <c r="B395" s="144"/>
      <c r="C395" s="144" t="n">
        <f aca="false">E379</f>
        <v>0.0141</v>
      </c>
      <c r="D395" s="158" t="n">
        <f aca="false">G379</f>
        <v>0.0141</v>
      </c>
    </row>
    <row r="396" customFormat="false" ht="24" hidden="false" customHeight="true" outlineLevel="0" collapsed="false">
      <c r="A396" s="116" t="s">
        <v>145</v>
      </c>
      <c r="B396" s="144"/>
      <c r="C396" s="144" t="n">
        <f aca="false">E380</f>
        <v>0.02</v>
      </c>
      <c r="D396" s="158" t="n">
        <f aca="false">G380</f>
        <v>0.02</v>
      </c>
    </row>
    <row r="397" customFormat="false" ht="24" hidden="false" customHeight="true" outlineLevel="0" collapsed="false">
      <c r="A397" s="116" t="s">
        <v>146</v>
      </c>
      <c r="B397" s="144"/>
      <c r="C397" s="144" t="n">
        <f aca="false">E381</f>
        <v>0.001</v>
      </c>
      <c r="D397" s="158" t="n">
        <f aca="false">G381</f>
        <v>0.001</v>
      </c>
    </row>
    <row r="398" customFormat="false" ht="24" hidden="false" customHeight="true" outlineLevel="0" collapsed="false">
      <c r="A398" s="116" t="s">
        <v>147</v>
      </c>
      <c r="B398" s="144"/>
      <c r="C398" s="144" t="n">
        <f aca="false">E382</f>
        <v>0.761972602739726</v>
      </c>
      <c r="D398" s="158" t="n">
        <f aca="false">G382</f>
        <v>0.761972602739726</v>
      </c>
    </row>
    <row r="399" customFormat="false" ht="24" hidden="false" customHeight="true" outlineLevel="0" collapsed="false">
      <c r="A399" s="116" t="s">
        <v>148</v>
      </c>
      <c r="B399" s="144"/>
      <c r="C399" s="144" t="n">
        <f aca="false">E383</f>
        <v>3.06838356164384</v>
      </c>
      <c r="D399" s="158" t="n">
        <f aca="false">G383</f>
        <v>3.06838356164384</v>
      </c>
    </row>
    <row r="400" customFormat="false" ht="24" hidden="false" customHeight="true" outlineLevel="0" collapsed="false">
      <c r="A400" s="117" t="s">
        <v>149</v>
      </c>
      <c r="B400" s="159"/>
      <c r="C400" s="159" t="n">
        <f aca="false">E384</f>
        <v>0.711</v>
      </c>
      <c r="D400" s="160" t="n">
        <f aca="false">G384</f>
        <v>0.711</v>
      </c>
    </row>
    <row r="401" customFormat="false" ht="24" hidden="false" customHeight="true" outlineLevel="0" collapsed="false">
      <c r="A401" s="155" t="s">
        <v>152</v>
      </c>
      <c r="B401" s="161" t="n">
        <f aca="false">SUM(B389:B400)</f>
        <v>0</v>
      </c>
      <c r="C401" s="161" t="n">
        <f aca="false">SUM(C389:C400)</f>
        <v>25.9720479452055</v>
      </c>
      <c r="D401" s="162" t="n">
        <f aca="false">SUM(D389:D400)</f>
        <v>25.9720479452055</v>
      </c>
      <c r="H401" s="5"/>
    </row>
    <row r="402" customFormat="false" ht="19.25" hidden="false" customHeight="true" outlineLevel="0" collapsed="false"/>
    <row r="403" customFormat="false" ht="24" hidden="false" customHeight="true" outlineLevel="0" collapsed="false">
      <c r="A403" s="8" t="s">
        <v>153</v>
      </c>
      <c r="B403" s="8"/>
      <c r="C403" s="8"/>
      <c r="D403" s="8"/>
      <c r="E403" s="8"/>
      <c r="F403" s="8"/>
      <c r="G403" s="8"/>
      <c r="H403" s="8"/>
    </row>
    <row r="404" customFormat="false" ht="66.5" hidden="false" customHeight="true" outlineLevel="0" collapsed="false">
      <c r="A404" s="3" t="s">
        <v>154</v>
      </c>
      <c r="B404" s="3"/>
      <c r="C404" s="3"/>
      <c r="D404" s="3"/>
      <c r="E404" s="3"/>
      <c r="F404" s="3"/>
      <c r="G404" s="3"/>
      <c r="H404" s="3"/>
    </row>
    <row r="405" customFormat="false" ht="11.15" hidden="true" customHeight="true" outlineLevel="0" collapsed="false"/>
    <row r="406" customFormat="false" ht="24" hidden="false" customHeight="true" outlineLevel="0" collapsed="false">
      <c r="A406" s="9" t="s">
        <v>155</v>
      </c>
      <c r="B406" s="9"/>
      <c r="C406" s="9"/>
      <c r="D406" s="9"/>
    </row>
    <row r="407" customFormat="false" ht="24" hidden="false" customHeight="true" outlineLevel="0" collapsed="false">
      <c r="A407" s="68" t="s">
        <v>11</v>
      </c>
      <c r="B407" s="69" t="s">
        <v>12</v>
      </c>
      <c r="C407" s="69" t="s">
        <v>156</v>
      </c>
      <c r="D407" s="71" t="s">
        <v>157</v>
      </c>
    </row>
    <row r="408" customFormat="false" ht="24" hidden="true" customHeight="true" outlineLevel="0" collapsed="false">
      <c r="A408" s="25"/>
      <c r="B408" s="26"/>
      <c r="C408" s="92"/>
      <c r="D408" s="38"/>
    </row>
    <row r="409" customFormat="false" ht="24" hidden="false" customHeight="true" outlineLevel="0" collapsed="false">
      <c r="A409" s="29"/>
      <c r="B409" s="30"/>
      <c r="C409" s="93"/>
      <c r="D409" s="40"/>
    </row>
    <row r="410" customFormat="false" ht="24" hidden="false" customHeight="true" outlineLevel="0" collapsed="false">
      <c r="A410" s="61" t="s">
        <v>6</v>
      </c>
      <c r="B410" s="62" t="n">
        <f aca="false">G72+E257+E361</f>
        <v>3988.78052899521</v>
      </c>
      <c r="C410" s="95" t="n">
        <v>30</v>
      </c>
      <c r="D410" s="64" t="n">
        <f aca="false">B410/C410</f>
        <v>132.959350966507</v>
      </c>
    </row>
    <row r="411" customFormat="false" ht="24" hidden="true" customHeight="true" outlineLevel="0" collapsed="false">
      <c r="A411" s="25"/>
      <c r="B411" s="26"/>
      <c r="C411" s="92"/>
      <c r="D411" s="38"/>
    </row>
    <row r="412" customFormat="false" ht="24" hidden="false" customHeight="true" outlineLevel="0" collapsed="false">
      <c r="A412" s="29"/>
      <c r="B412" s="30"/>
      <c r="C412" s="93"/>
      <c r="D412" s="40"/>
    </row>
    <row r="413" customFormat="false" ht="24" hidden="false" customHeight="true" outlineLevel="0" collapsed="false">
      <c r="A413" s="12" t="s">
        <v>7</v>
      </c>
      <c r="B413" s="41" t="n">
        <f aca="false">G75+E260+E364</f>
        <v>2274.66399282157</v>
      </c>
      <c r="C413" s="97" t="n">
        <v>30</v>
      </c>
      <c r="D413" s="13" t="n">
        <f aca="false">B413/C413</f>
        <v>75.8221330940524</v>
      </c>
    </row>
    <row r="414" customFormat="false" ht="16.5" hidden="false" customHeight="false" outlineLevel="0" collapsed="false"/>
    <row r="415" customFormat="false" ht="24" hidden="false" customHeight="true" outlineLevel="0" collapsed="false">
      <c r="A415" s="66" t="s">
        <v>153</v>
      </c>
      <c r="B415" s="66"/>
      <c r="C415" s="66"/>
      <c r="D415" s="66"/>
      <c r="E415" s="66"/>
    </row>
    <row r="416" customFormat="false" ht="33.75" hidden="false" customHeight="true" outlineLevel="0" collapsed="false">
      <c r="A416" s="68" t="s">
        <v>11</v>
      </c>
      <c r="B416" s="69" t="s">
        <v>157</v>
      </c>
      <c r="C416" s="70" t="s">
        <v>158</v>
      </c>
      <c r="D416" s="69" t="s">
        <v>159</v>
      </c>
      <c r="E416" s="71" t="s">
        <v>160</v>
      </c>
    </row>
    <row r="417" customFormat="false" ht="24" hidden="true" customHeight="true" outlineLevel="0" collapsed="false">
      <c r="A417" s="25"/>
      <c r="B417" s="26"/>
      <c r="C417" s="163"/>
      <c r="D417" s="26"/>
      <c r="E417" s="38"/>
    </row>
    <row r="418" customFormat="false" ht="24" hidden="false" customHeight="true" outlineLevel="0" collapsed="false">
      <c r="A418" s="29"/>
      <c r="B418" s="30"/>
      <c r="C418" s="164"/>
      <c r="D418" s="30"/>
      <c r="E418" s="40"/>
    </row>
    <row r="419" customFormat="false" ht="24" hidden="false" customHeight="true" outlineLevel="0" collapsed="false">
      <c r="A419" s="61" t="s">
        <v>6</v>
      </c>
      <c r="B419" s="62" t="n">
        <f aca="false">D410</f>
        <v>132.959350966507</v>
      </c>
      <c r="C419" s="165" t="n">
        <f aca="false">D401</f>
        <v>25.9720479452055</v>
      </c>
      <c r="D419" s="62" t="n">
        <f aca="false">B419*C419</f>
        <v>3453.22663806552</v>
      </c>
      <c r="E419" s="64" t="n">
        <f aca="false">D419/12</f>
        <v>287.76888650546</v>
      </c>
    </row>
    <row r="420" customFormat="false" ht="24" hidden="true" customHeight="true" outlineLevel="0" collapsed="false">
      <c r="A420" s="25"/>
      <c r="B420" s="26"/>
      <c r="C420" s="163"/>
      <c r="D420" s="26"/>
      <c r="E420" s="38"/>
    </row>
    <row r="421" customFormat="false" ht="24" hidden="false" customHeight="true" outlineLevel="0" collapsed="false">
      <c r="A421" s="29"/>
      <c r="B421" s="30"/>
      <c r="C421" s="164"/>
      <c r="D421" s="30"/>
      <c r="E421" s="40"/>
    </row>
    <row r="422" customFormat="false" ht="24" hidden="false" customHeight="true" outlineLevel="0" collapsed="false">
      <c r="A422" s="12" t="s">
        <v>7</v>
      </c>
      <c r="B422" s="41" t="n">
        <f aca="false">D413</f>
        <v>75.8221330940524</v>
      </c>
      <c r="C422" s="166" t="n">
        <f aca="false">D401</f>
        <v>25.9720479452055</v>
      </c>
      <c r="D422" s="41" t="n">
        <f aca="false">B422*C422</f>
        <v>1969.25607602648</v>
      </c>
      <c r="E422" s="13" t="n">
        <f aca="false">D422/12</f>
        <v>164.104673002207</v>
      </c>
      <c r="H422" s="5"/>
    </row>
    <row r="424" customFormat="false" ht="24" hidden="false" customHeight="true" outlineLevel="0" collapsed="false">
      <c r="A424" s="8" t="s">
        <v>161</v>
      </c>
      <c r="B424" s="8"/>
      <c r="C424" s="8"/>
      <c r="D424" s="8"/>
      <c r="E424" s="8"/>
      <c r="F424" s="8"/>
      <c r="G424" s="8"/>
      <c r="H424" s="8"/>
    </row>
    <row r="425" customFormat="false" ht="91.4" hidden="false" customHeight="true" outlineLevel="0" collapsed="false">
      <c r="A425" s="3" t="s">
        <v>162</v>
      </c>
      <c r="B425" s="3"/>
      <c r="C425" s="3"/>
      <c r="D425" s="3"/>
      <c r="E425" s="3"/>
      <c r="F425" s="3"/>
      <c r="G425" s="3"/>
      <c r="H425" s="3"/>
    </row>
    <row r="426" customFormat="false" ht="22.5" hidden="false" customHeight="true" outlineLevel="0" collapsed="false"/>
    <row r="427" customFormat="false" ht="22.5" hidden="false" customHeight="true" outlineLevel="0" collapsed="false">
      <c r="A427" s="9" t="s">
        <v>163</v>
      </c>
      <c r="B427" s="9"/>
      <c r="C427" s="9"/>
      <c r="D427" s="9"/>
    </row>
    <row r="428" customFormat="false" ht="22.5" hidden="false" customHeight="true" outlineLevel="0" collapsed="false">
      <c r="A428" s="68" t="s">
        <v>11</v>
      </c>
      <c r="B428" s="69" t="s">
        <v>12</v>
      </c>
      <c r="C428" s="69" t="s">
        <v>164</v>
      </c>
      <c r="D428" s="71" t="s">
        <v>18</v>
      </c>
    </row>
    <row r="429" customFormat="false" ht="22.5" hidden="false" customHeight="true" outlineLevel="0" collapsed="false">
      <c r="A429" s="25" t="s">
        <v>6</v>
      </c>
      <c r="B429" s="26" t="n">
        <f aca="false">G72+E257+E361</f>
        <v>3988.78052899521</v>
      </c>
      <c r="C429" s="47" t="n">
        <v>200</v>
      </c>
      <c r="D429" s="38" t="n">
        <f aca="false">B429/C429</f>
        <v>19.943902644976</v>
      </c>
    </row>
    <row r="430" customFormat="false" ht="24" hidden="false" customHeight="true" outlineLevel="0" collapsed="false">
      <c r="A430" s="29"/>
      <c r="B430" s="30"/>
      <c r="C430" s="49"/>
      <c r="D430" s="40"/>
    </row>
    <row r="431" customFormat="false" ht="24" hidden="false" customHeight="true" outlineLevel="0" collapsed="false">
      <c r="A431" s="12" t="s">
        <v>7</v>
      </c>
      <c r="B431" s="41" t="n">
        <f aca="false">G75+E260+E364</f>
        <v>2274.66399282157</v>
      </c>
      <c r="C431" s="121" t="n">
        <v>200</v>
      </c>
      <c r="D431" s="13" t="n">
        <f aca="false">B431/C431</f>
        <v>11.3733199641079</v>
      </c>
    </row>
    <row r="432" customFormat="false" ht="16.5" hidden="false" customHeight="false" outlineLevel="0" collapsed="false"/>
    <row r="433" customFormat="false" ht="24" hidden="false" customHeight="true" outlineLevel="0" collapsed="false">
      <c r="A433" s="167" t="s">
        <v>161</v>
      </c>
      <c r="B433" s="167"/>
      <c r="C433" s="167"/>
      <c r="D433" s="167"/>
    </row>
    <row r="434" customFormat="false" ht="30" hidden="false" customHeight="true" outlineLevel="0" collapsed="false">
      <c r="A434" s="55" t="s">
        <v>11</v>
      </c>
      <c r="B434" s="56" t="s">
        <v>165</v>
      </c>
      <c r="C434" s="57" t="s">
        <v>166</v>
      </c>
      <c r="D434" s="58" t="s">
        <v>18</v>
      </c>
    </row>
    <row r="435" customFormat="false" ht="24" hidden="true" customHeight="true" outlineLevel="0" collapsed="false">
      <c r="A435" s="25"/>
      <c r="B435" s="26"/>
      <c r="C435" s="47"/>
      <c r="D435" s="38"/>
    </row>
    <row r="436" customFormat="false" ht="24" hidden="false" customHeight="true" outlineLevel="0" collapsed="false">
      <c r="A436" s="29"/>
      <c r="B436" s="30"/>
      <c r="C436" s="49"/>
      <c r="D436" s="40"/>
    </row>
    <row r="437" customFormat="false" ht="24" hidden="true" customHeight="true" outlineLevel="0" collapsed="false">
      <c r="A437" s="12"/>
      <c r="B437" s="41"/>
      <c r="C437" s="168" t="n">
        <v>0</v>
      </c>
      <c r="D437" s="44" t="n">
        <f aca="false">B437*C437</f>
        <v>0</v>
      </c>
      <c r="H437" s="5"/>
    </row>
    <row r="439" customFormat="false" ht="24" hidden="false" customHeight="true" outlineLevel="0" collapsed="false">
      <c r="A439" s="6" t="s">
        <v>130</v>
      </c>
      <c r="B439" s="6"/>
      <c r="C439" s="6"/>
      <c r="D439" s="6"/>
      <c r="E439" s="6"/>
      <c r="F439" s="6"/>
      <c r="G439" s="6"/>
      <c r="H439" s="6"/>
    </row>
    <row r="441" customFormat="false" ht="24" hidden="false" customHeight="true" outlineLevel="0" collapsed="false">
      <c r="A441" s="9" t="s">
        <v>130</v>
      </c>
      <c r="B441" s="9"/>
      <c r="C441" s="9"/>
      <c r="D441" s="9"/>
    </row>
    <row r="442" customFormat="false" ht="24" hidden="false" customHeight="true" outlineLevel="0" collapsed="false">
      <c r="A442" s="68" t="s">
        <v>11</v>
      </c>
      <c r="B442" s="69" t="s">
        <v>167</v>
      </c>
      <c r="C442" s="69" t="s">
        <v>168</v>
      </c>
      <c r="D442" s="71" t="s">
        <v>37</v>
      </c>
    </row>
    <row r="443" customFormat="false" ht="24" hidden="false" customHeight="true" outlineLevel="0" collapsed="false">
      <c r="A443" s="25"/>
      <c r="B443" s="26"/>
      <c r="C443" s="26"/>
      <c r="D443" s="38"/>
    </row>
    <row r="444" customFormat="false" ht="24" hidden="true" customHeight="true" outlineLevel="0" collapsed="false">
      <c r="A444" s="29"/>
      <c r="B444" s="30"/>
      <c r="C444" s="30"/>
      <c r="D444" s="40"/>
    </row>
    <row r="445" customFormat="false" ht="24" hidden="false" customHeight="true" outlineLevel="0" collapsed="false">
      <c r="A445" s="61" t="s">
        <v>6</v>
      </c>
      <c r="B445" s="62" t="n">
        <f aca="false">E419</f>
        <v>287.76888650546</v>
      </c>
      <c r="C445" s="62" t="n">
        <f aca="false">D437</f>
        <v>0</v>
      </c>
      <c r="D445" s="64" t="n">
        <f aca="false">B445+C445</f>
        <v>287.76888650546</v>
      </c>
    </row>
    <row r="446" customFormat="false" ht="24" hidden="true" customHeight="true" outlineLevel="0" collapsed="false">
      <c r="A446" s="25"/>
      <c r="B446" s="26"/>
      <c r="C446" s="47"/>
      <c r="D446" s="38"/>
    </row>
    <row r="447" customFormat="false" ht="24" hidden="false" customHeight="true" outlineLevel="0" collapsed="false">
      <c r="A447" s="29"/>
      <c r="B447" s="30"/>
      <c r="C447" s="49"/>
      <c r="D447" s="40"/>
    </row>
    <row r="448" customFormat="false" ht="24" hidden="false" customHeight="true" outlineLevel="0" collapsed="false">
      <c r="A448" s="12" t="s">
        <v>7</v>
      </c>
      <c r="B448" s="41" t="n">
        <f aca="false">E422</f>
        <v>164.104673002207</v>
      </c>
      <c r="C448" s="41" t="n">
        <v>0</v>
      </c>
      <c r="D448" s="13" t="n">
        <f aca="false">B448+C448</f>
        <v>164.104673002207</v>
      </c>
    </row>
    <row r="449" customFormat="false" ht="44.15" hidden="false" customHeight="true" outlineLevel="0" collapsed="false"/>
    <row r="450" customFormat="false" ht="24" hidden="false" customHeight="true" outlineLevel="0" collapsed="false">
      <c r="A450" s="6" t="s">
        <v>169</v>
      </c>
      <c r="B450" s="6"/>
      <c r="C450" s="6"/>
      <c r="D450" s="6"/>
      <c r="E450" s="6"/>
      <c r="F450" s="6"/>
      <c r="G450" s="6"/>
      <c r="H450" s="6"/>
    </row>
    <row r="451" customFormat="false" ht="39.15" hidden="false" customHeight="true" outlineLevel="0" collapsed="false">
      <c r="A451" s="5"/>
      <c r="B451" s="5"/>
      <c r="C451" s="5"/>
      <c r="E451" s="5"/>
    </row>
    <row r="452" customFormat="false" ht="24" hidden="false" customHeight="true" outlineLevel="0" collapsed="false">
      <c r="A452" s="169" t="s">
        <v>170</v>
      </c>
      <c r="B452" s="169"/>
      <c r="C452" s="169"/>
      <c r="D452" s="169"/>
      <c r="E452" s="170"/>
    </row>
    <row r="453" customFormat="false" ht="24" hidden="false" customHeight="true" outlineLevel="0" collapsed="false">
      <c r="A453" s="169" t="s">
        <v>171</v>
      </c>
      <c r="B453" s="171" t="s">
        <v>172</v>
      </c>
      <c r="C453" s="171" t="s">
        <v>173</v>
      </c>
      <c r="D453" s="9" t="s">
        <v>18</v>
      </c>
    </row>
    <row r="454" customFormat="false" ht="24" hidden="false" customHeight="true" outlineLevel="0" collapsed="false">
      <c r="A454" s="10"/>
      <c r="B454" s="172"/>
      <c r="C454" s="173"/>
      <c r="D454" s="174" t="n">
        <f aca="false">(B454*C454)</f>
        <v>0</v>
      </c>
    </row>
    <row r="455" customFormat="false" ht="24" hidden="false" customHeight="true" outlineLevel="0" collapsed="false">
      <c r="A455" s="29"/>
      <c r="B455" s="175"/>
      <c r="C455" s="176"/>
      <c r="D455" s="174" t="n">
        <f aca="false">(B455*C455)</f>
        <v>0</v>
      </c>
    </row>
    <row r="456" customFormat="false" ht="24" hidden="false" customHeight="true" outlineLevel="0" collapsed="false">
      <c r="A456" s="29"/>
      <c r="B456" s="175"/>
      <c r="C456" s="176"/>
      <c r="D456" s="174" t="n">
        <f aca="false">(B456*C456)</f>
        <v>0</v>
      </c>
    </row>
    <row r="457" customFormat="false" ht="24" hidden="false" customHeight="true" outlineLevel="0" collapsed="false">
      <c r="A457" s="29"/>
      <c r="B457" s="175"/>
      <c r="C457" s="176"/>
      <c r="D457" s="174" t="n">
        <f aca="false">(B457*C457)</f>
        <v>0</v>
      </c>
    </row>
    <row r="458" customFormat="false" ht="24" hidden="false" customHeight="true" outlineLevel="0" collapsed="false">
      <c r="A458" s="29"/>
      <c r="B458" s="175"/>
      <c r="C458" s="176"/>
      <c r="D458" s="174" t="n">
        <f aca="false">(B458*C458)</f>
        <v>0</v>
      </c>
    </row>
    <row r="459" customFormat="false" ht="24" hidden="false" customHeight="true" outlineLevel="0" collapsed="false">
      <c r="A459" s="29"/>
      <c r="B459" s="175"/>
      <c r="C459" s="176"/>
      <c r="D459" s="174" t="n">
        <f aca="false">(B459*C459)</f>
        <v>0</v>
      </c>
    </row>
    <row r="460" customFormat="false" ht="24" hidden="true" customHeight="true" outlineLevel="0" collapsed="false">
      <c r="A460" s="29"/>
      <c r="B460" s="175"/>
      <c r="C460" s="176"/>
      <c r="D460" s="177"/>
    </row>
    <row r="461" customFormat="false" ht="24" hidden="true" customHeight="true" outlineLevel="0" collapsed="false">
      <c r="A461" s="29"/>
      <c r="B461" s="175"/>
      <c r="C461" s="176"/>
      <c r="D461" s="177"/>
      <c r="E461" s="110"/>
      <c r="F461" s="110"/>
      <c r="G461" s="110"/>
    </row>
    <row r="462" customFormat="false" ht="24" hidden="true" customHeight="true" outlineLevel="0" collapsed="false">
      <c r="A462" s="12"/>
      <c r="B462" s="178"/>
      <c r="C462" s="179"/>
      <c r="D462" s="180"/>
    </row>
    <row r="463" customFormat="false" ht="24" hidden="false" customHeight="true" outlineLevel="0" collapsed="false">
      <c r="A463" s="169" t="s">
        <v>174</v>
      </c>
      <c r="B463" s="169"/>
      <c r="C463" s="169"/>
      <c r="D463" s="181" t="n">
        <f aca="false">SUM(D454:D462)</f>
        <v>0</v>
      </c>
    </row>
    <row r="464" customFormat="false" ht="47.25" hidden="false" customHeight="true" outlineLevel="0" collapsed="false">
      <c r="A464" s="182"/>
      <c r="B464" s="183"/>
      <c r="C464" s="183"/>
      <c r="D464" s="183"/>
      <c r="E464" s="184"/>
    </row>
    <row r="465" customFormat="false" ht="24" hidden="false" customHeight="true" outlineLevel="0" collapsed="false">
      <c r="A465" s="169" t="s">
        <v>175</v>
      </c>
      <c r="B465" s="169"/>
      <c r="C465" s="169"/>
      <c r="D465" s="185"/>
      <c r="E465" s="185"/>
    </row>
    <row r="466" customFormat="false" ht="24" hidden="false" customHeight="true" outlineLevel="0" collapsed="false">
      <c r="A466" s="186" t="s">
        <v>11</v>
      </c>
      <c r="B466" s="187" t="s">
        <v>159</v>
      </c>
      <c r="C466" s="188" t="s">
        <v>176</v>
      </c>
      <c r="D466" s="185"/>
      <c r="E466" s="185"/>
    </row>
    <row r="467" customFormat="false" ht="24" hidden="true" customHeight="true" outlineLevel="0" collapsed="false">
      <c r="A467" s="25"/>
      <c r="B467" s="189"/>
      <c r="C467" s="190"/>
      <c r="D467" s="183"/>
      <c r="E467" s="182"/>
    </row>
    <row r="468" customFormat="false" ht="24" hidden="false" customHeight="true" outlineLevel="0" collapsed="false">
      <c r="A468" s="29"/>
      <c r="B468" s="191"/>
      <c r="C468" s="192"/>
      <c r="D468" s="183"/>
      <c r="E468" s="182"/>
    </row>
    <row r="469" customFormat="false" ht="24" hidden="false" customHeight="true" outlineLevel="0" collapsed="false">
      <c r="A469" s="61" t="s">
        <v>6</v>
      </c>
      <c r="B469" s="193" t="n">
        <f aca="false">D463/2</f>
        <v>0</v>
      </c>
      <c r="C469" s="194" t="n">
        <f aca="false">B469/12</f>
        <v>0</v>
      </c>
      <c r="D469" s="183"/>
      <c r="E469" s="182"/>
    </row>
    <row r="470" customFormat="false" ht="24" hidden="true" customHeight="true" outlineLevel="0" collapsed="false">
      <c r="A470" s="25"/>
      <c r="B470" s="195"/>
      <c r="C470" s="196"/>
      <c r="D470" s="183"/>
      <c r="E470" s="182"/>
    </row>
    <row r="471" customFormat="false" ht="24" hidden="false" customHeight="true" outlineLevel="0" collapsed="false">
      <c r="A471" s="29"/>
      <c r="B471" s="191"/>
      <c r="C471" s="192"/>
      <c r="D471" s="183"/>
      <c r="E471" s="182"/>
    </row>
    <row r="472" customFormat="false" ht="24" hidden="false" customHeight="true" outlineLevel="0" collapsed="false">
      <c r="A472" s="12" t="s">
        <v>7</v>
      </c>
      <c r="B472" s="197" t="n">
        <f aca="false">D463/2</f>
        <v>0</v>
      </c>
      <c r="C472" s="198" t="n">
        <f aca="false">B472/12</f>
        <v>0</v>
      </c>
      <c r="D472" s="183"/>
      <c r="E472" s="182"/>
    </row>
    <row r="473" customFormat="false" ht="24" hidden="false" customHeight="true" outlineLevel="0" collapsed="false">
      <c r="A473" s="182"/>
      <c r="B473" s="183"/>
      <c r="C473" s="183"/>
      <c r="D473" s="183"/>
      <c r="E473" s="182"/>
    </row>
    <row r="474" customFormat="false" ht="24" hidden="false" customHeight="true" outlineLevel="0" collapsed="false">
      <c r="A474" s="167" t="s">
        <v>177</v>
      </c>
      <c r="B474" s="167"/>
      <c r="C474" s="167"/>
      <c r="D474" s="167"/>
      <c r="E474" s="167"/>
      <c r="F474" s="167"/>
    </row>
    <row r="475" customFormat="false" ht="41.25" hidden="false" customHeight="true" outlineLevel="0" collapsed="false">
      <c r="A475" s="55" t="s">
        <v>178</v>
      </c>
      <c r="B475" s="56" t="s">
        <v>179</v>
      </c>
      <c r="C475" s="57" t="s">
        <v>172</v>
      </c>
      <c r="D475" s="57" t="s">
        <v>180</v>
      </c>
      <c r="E475" s="57"/>
      <c r="F475" s="58"/>
    </row>
    <row r="476" customFormat="false" ht="24" hidden="false" customHeight="true" outlineLevel="0" collapsed="false">
      <c r="A476" s="10" t="s">
        <v>181</v>
      </c>
      <c r="B476" s="199" t="n">
        <v>180</v>
      </c>
      <c r="C476" s="200" t="n">
        <v>15</v>
      </c>
      <c r="D476" s="201" t="s">
        <v>182</v>
      </c>
      <c r="E476" s="195"/>
      <c r="F476" s="202" t="n">
        <f aca="false">B476*C476</f>
        <v>2700</v>
      </c>
    </row>
    <row r="477" customFormat="false" ht="24" hidden="false" customHeight="true" outlineLevel="0" collapsed="false">
      <c r="A477" s="29" t="s">
        <v>183</v>
      </c>
      <c r="B477" s="203" t="n">
        <v>180</v>
      </c>
      <c r="C477" s="204" t="n">
        <v>10</v>
      </c>
      <c r="D477" s="205" t="s">
        <v>182</v>
      </c>
      <c r="E477" s="191"/>
      <c r="F477" s="202" t="n">
        <f aca="false">B477*C477</f>
        <v>1800</v>
      </c>
    </row>
    <row r="478" customFormat="false" ht="24" hidden="false" customHeight="true" outlineLevel="0" collapsed="false">
      <c r="A478" s="29" t="s">
        <v>184</v>
      </c>
      <c r="B478" s="203" t="n">
        <v>20</v>
      </c>
      <c r="C478" s="204" t="n">
        <v>20</v>
      </c>
      <c r="D478" s="205" t="s">
        <v>185</v>
      </c>
      <c r="E478" s="191"/>
      <c r="F478" s="202" t="n">
        <f aca="false">B478*C478</f>
        <v>400</v>
      </c>
      <c r="G478" s="5"/>
      <c r="H478" s="5"/>
      <c r="I478" s="5"/>
      <c r="J478" s="5"/>
      <c r="K478" s="5"/>
    </row>
    <row r="479" customFormat="false" ht="24" hidden="false" customHeight="true" outlineLevel="0" collapsed="false">
      <c r="A479" s="29" t="s">
        <v>186</v>
      </c>
      <c r="B479" s="203" t="n">
        <v>10</v>
      </c>
      <c r="C479" s="204" t="n">
        <v>20</v>
      </c>
      <c r="D479" s="205" t="s">
        <v>187</v>
      </c>
      <c r="E479" s="191"/>
      <c r="F479" s="202" t="n">
        <f aca="false">B479*C479</f>
        <v>200</v>
      </c>
    </row>
    <row r="480" customFormat="false" ht="24" hidden="false" customHeight="true" outlineLevel="0" collapsed="false">
      <c r="A480" s="29" t="s">
        <v>188</v>
      </c>
      <c r="B480" s="203" t="n">
        <v>1000</v>
      </c>
      <c r="C480" s="204" t="n">
        <v>11</v>
      </c>
      <c r="D480" s="205" t="s">
        <v>187</v>
      </c>
      <c r="E480" s="191"/>
      <c r="F480" s="202" t="n">
        <f aca="false">B480*C480</f>
        <v>11000</v>
      </c>
    </row>
    <row r="481" customFormat="false" ht="24" hidden="false" customHeight="true" outlineLevel="0" collapsed="false">
      <c r="A481" s="29"/>
      <c r="B481" s="203"/>
      <c r="C481" s="204"/>
      <c r="D481" s="205"/>
      <c r="E481" s="191"/>
      <c r="F481" s="206" t="n">
        <f aca="false">B481*C481</f>
        <v>0</v>
      </c>
    </row>
    <row r="482" customFormat="false" ht="24" hidden="false" customHeight="true" outlineLevel="0" collapsed="false">
      <c r="A482" s="207" t="s">
        <v>189</v>
      </c>
      <c r="B482" s="207"/>
      <c r="C482" s="207"/>
      <c r="D482" s="207"/>
      <c r="E482" s="208"/>
      <c r="F482" s="209" t="n">
        <f aca="false">SUM(F476:F481)</f>
        <v>16100</v>
      </c>
    </row>
    <row r="483" customFormat="false" ht="24" hidden="false" customHeight="true" outlineLevel="0" collapsed="false">
      <c r="A483" s="182"/>
      <c r="B483" s="183"/>
      <c r="C483" s="183"/>
      <c r="D483" s="183"/>
      <c r="E483" s="182"/>
    </row>
    <row r="484" customFormat="false" ht="24" hidden="false" customHeight="true" outlineLevel="0" collapsed="false">
      <c r="A484" s="169" t="s">
        <v>190</v>
      </c>
      <c r="B484" s="169"/>
      <c r="C484" s="169"/>
      <c r="D484" s="169"/>
    </row>
    <row r="485" customFormat="false" ht="27.75" hidden="false" customHeight="true" outlineLevel="0" collapsed="false">
      <c r="A485" s="210" t="s">
        <v>11</v>
      </c>
      <c r="B485" s="211" t="s">
        <v>159</v>
      </c>
      <c r="C485" s="211" t="s">
        <v>160</v>
      </c>
      <c r="D485" s="212" t="s">
        <v>191</v>
      </c>
    </row>
    <row r="486" customFormat="false" ht="24" hidden="true" customHeight="true" outlineLevel="0" collapsed="false">
      <c r="A486" s="25"/>
      <c r="B486" s="189"/>
      <c r="C486" s="189"/>
      <c r="D486" s="213"/>
    </row>
    <row r="487" customFormat="false" ht="24" hidden="false" customHeight="true" outlineLevel="0" collapsed="false">
      <c r="A487" s="29"/>
      <c r="B487" s="191"/>
      <c r="C487" s="191"/>
      <c r="D487" s="214"/>
    </row>
    <row r="488" customFormat="false" ht="24" hidden="false" customHeight="true" outlineLevel="0" collapsed="false">
      <c r="A488" s="33" t="s">
        <v>6</v>
      </c>
      <c r="B488" s="215" t="n">
        <f aca="false">F482/2</f>
        <v>8050</v>
      </c>
      <c r="C488" s="215" t="n">
        <f aca="false">B488/12</f>
        <v>670.833333333333</v>
      </c>
      <c r="D488" s="216" t="n">
        <f aca="false">C488</f>
        <v>670.833333333333</v>
      </c>
    </row>
    <row r="489" customFormat="false" ht="24" hidden="true" customHeight="true" outlineLevel="0" collapsed="false">
      <c r="A489" s="25"/>
      <c r="B489" s="189"/>
      <c r="C489" s="189"/>
      <c r="D489" s="213"/>
    </row>
    <row r="490" customFormat="false" ht="24" hidden="false" customHeight="true" outlineLevel="0" collapsed="false">
      <c r="A490" s="29"/>
      <c r="B490" s="191"/>
      <c r="C490" s="191"/>
      <c r="D490" s="214"/>
    </row>
    <row r="491" customFormat="false" ht="24" hidden="false" customHeight="true" outlineLevel="0" collapsed="false">
      <c r="A491" s="12" t="s">
        <v>7</v>
      </c>
      <c r="B491" s="197" t="n">
        <f aca="false">F482/2</f>
        <v>8050</v>
      </c>
      <c r="C491" s="197" t="n">
        <f aca="false">B491/12</f>
        <v>670.833333333333</v>
      </c>
      <c r="D491" s="217" t="n">
        <f aca="false">C491</f>
        <v>670.833333333333</v>
      </c>
    </row>
    <row r="493" customFormat="false" ht="24" hidden="false" customHeight="true" outlineLevel="0" collapsed="false">
      <c r="A493" s="218" t="s">
        <v>169</v>
      </c>
      <c r="B493" s="218"/>
      <c r="C493" s="218"/>
      <c r="D493" s="218"/>
    </row>
    <row r="494" customFormat="false" ht="39.75" hidden="false" customHeight="true" outlineLevel="0" collapsed="false">
      <c r="A494" s="186" t="s">
        <v>11</v>
      </c>
      <c r="B494" s="219" t="s">
        <v>192</v>
      </c>
      <c r="C494" s="219" t="s">
        <v>193</v>
      </c>
      <c r="D494" s="188" t="s">
        <v>18</v>
      </c>
    </row>
    <row r="495" customFormat="false" ht="24" hidden="true" customHeight="true" outlineLevel="0" collapsed="false">
      <c r="A495" s="25"/>
      <c r="B495" s="220"/>
      <c r="C495" s="220"/>
      <c r="D495" s="213"/>
    </row>
    <row r="496" customFormat="false" ht="24" hidden="false" customHeight="true" outlineLevel="0" collapsed="false">
      <c r="A496" s="29"/>
      <c r="B496" s="221"/>
      <c r="C496" s="221"/>
      <c r="D496" s="214"/>
    </row>
    <row r="497" customFormat="false" ht="24" hidden="false" customHeight="true" outlineLevel="0" collapsed="false">
      <c r="A497" s="61" t="s">
        <v>6</v>
      </c>
      <c r="B497" s="222" t="n">
        <f aca="false">C469</f>
        <v>0</v>
      </c>
      <c r="C497" s="222" t="n">
        <f aca="false">D488</f>
        <v>670.833333333333</v>
      </c>
      <c r="D497" s="223" t="n">
        <f aca="false">SUM(B497:C497)</f>
        <v>670.833333333333</v>
      </c>
    </row>
    <row r="498" customFormat="false" ht="24" hidden="true" customHeight="true" outlineLevel="0" collapsed="false">
      <c r="A498" s="25"/>
      <c r="B498" s="220"/>
      <c r="C498" s="220"/>
      <c r="D498" s="213"/>
    </row>
    <row r="499" customFormat="false" ht="24" hidden="false" customHeight="true" outlineLevel="0" collapsed="false">
      <c r="A499" s="29"/>
      <c r="B499" s="221"/>
      <c r="C499" s="221"/>
      <c r="D499" s="214"/>
    </row>
    <row r="500" customFormat="false" ht="24" hidden="false" customHeight="true" outlineLevel="0" collapsed="false">
      <c r="A500" s="12" t="s">
        <v>194</v>
      </c>
      <c r="B500" s="224" t="n">
        <f aca="false">C472</f>
        <v>0</v>
      </c>
      <c r="C500" s="224" t="n">
        <f aca="false">D491</f>
        <v>670.833333333333</v>
      </c>
      <c r="D500" s="217" t="n">
        <f aca="false">SUM(B500:C500)</f>
        <v>670.833333333333</v>
      </c>
      <c r="H500" s="5"/>
    </row>
    <row r="502" customFormat="false" ht="24" hidden="false" customHeight="true" outlineLevel="0" collapsed="false">
      <c r="A502" s="6" t="s">
        <v>195</v>
      </c>
      <c r="B502" s="6"/>
      <c r="C502" s="6"/>
      <c r="D502" s="6"/>
      <c r="E502" s="6"/>
      <c r="F502" s="6"/>
      <c r="G502" s="6"/>
      <c r="H502" s="6"/>
    </row>
    <row r="503" customFormat="false" ht="24" hidden="false" customHeight="true" outlineLevel="0" collapsed="false">
      <c r="A503" s="225"/>
      <c r="B503" s="225"/>
      <c r="C503" s="225"/>
      <c r="D503" s="225"/>
      <c r="E503" s="225"/>
      <c r="F503" s="225"/>
    </row>
    <row r="504" customFormat="false" ht="49.5" hidden="false" customHeight="true" outlineLevel="0" collapsed="false">
      <c r="A504" s="226" t="s">
        <v>196</v>
      </c>
      <c r="B504" s="226"/>
      <c r="C504" s="67"/>
      <c r="D504" s="67"/>
      <c r="E504" s="67"/>
      <c r="F504" s="67"/>
    </row>
    <row r="505" customFormat="false" ht="24" hidden="false" customHeight="true" outlineLevel="0" collapsed="false">
      <c r="A505" s="227" t="s">
        <v>197</v>
      </c>
      <c r="B505" s="228" t="n">
        <v>0.05</v>
      </c>
      <c r="C505" s="67"/>
      <c r="D505" s="67"/>
      <c r="E505" s="67"/>
      <c r="F505" s="67"/>
    </row>
    <row r="506" customFormat="false" ht="24" hidden="false" customHeight="true" outlineLevel="0" collapsed="false">
      <c r="A506" s="227" t="s">
        <v>198</v>
      </c>
      <c r="B506" s="228" t="n">
        <v>0.1415</v>
      </c>
      <c r="C506" s="67"/>
      <c r="D506" s="67"/>
      <c r="E506" s="229"/>
      <c r="F506" s="229" t="s">
        <v>199</v>
      </c>
      <c r="G506" s="82"/>
    </row>
    <row r="507" customFormat="false" ht="24" hidden="false" customHeight="true" outlineLevel="0" collapsed="false">
      <c r="A507" s="230" t="s">
        <v>200</v>
      </c>
      <c r="B507" s="231" t="n">
        <v>0.06</v>
      </c>
      <c r="C507" s="67"/>
      <c r="D507" s="67"/>
      <c r="E507" s="110"/>
      <c r="F507" s="67"/>
    </row>
    <row r="509" customFormat="false" ht="24" hidden="false" customHeight="true" outlineLevel="0" collapsed="false">
      <c r="A509" s="9" t="s">
        <v>195</v>
      </c>
      <c r="B509" s="9"/>
      <c r="C509" s="9"/>
      <c r="D509" s="9"/>
    </row>
    <row r="510" customFormat="false" ht="24" hidden="false" customHeight="true" outlineLevel="0" collapsed="false">
      <c r="A510" s="68" t="s">
        <v>11</v>
      </c>
      <c r="B510" s="69" t="s">
        <v>12</v>
      </c>
      <c r="C510" s="69" t="s">
        <v>13</v>
      </c>
      <c r="D510" s="71" t="s">
        <v>18</v>
      </c>
    </row>
    <row r="511" customFormat="false" ht="24" hidden="true" customHeight="true" outlineLevel="0" collapsed="false">
      <c r="A511" s="25"/>
      <c r="B511" s="232"/>
      <c r="C511" s="75"/>
      <c r="D511" s="38"/>
    </row>
    <row r="512" customFormat="false" ht="24" hidden="false" customHeight="true" outlineLevel="0" collapsed="false">
      <c r="A512" s="29"/>
      <c r="B512" s="233"/>
      <c r="C512" s="76"/>
      <c r="D512" s="40"/>
    </row>
    <row r="513" customFormat="false" ht="24" hidden="false" customHeight="true" outlineLevel="0" collapsed="false">
      <c r="A513" s="61" t="s">
        <v>6</v>
      </c>
      <c r="B513" s="234" t="n">
        <f aca="false">G72+E257+E361+D445+D497</f>
        <v>4947.382748834</v>
      </c>
      <c r="C513" s="77" t="n">
        <f aca="false">((1+$B$505)/(1-$B$506-$B$507))-1</f>
        <v>0.314965560425798</v>
      </c>
      <c r="D513" s="64" t="n">
        <f aca="false">B513*C513</f>
        <v>1558.25518012743</v>
      </c>
    </row>
    <row r="514" customFormat="false" ht="24" hidden="true" customHeight="true" outlineLevel="0" collapsed="false">
      <c r="A514" s="25"/>
      <c r="B514" s="232"/>
      <c r="C514" s="75"/>
      <c r="D514" s="38"/>
    </row>
    <row r="515" customFormat="false" ht="24" hidden="false" customHeight="true" outlineLevel="0" collapsed="false">
      <c r="A515" s="29"/>
      <c r="B515" s="233"/>
      <c r="C515" s="76"/>
      <c r="D515" s="40"/>
    </row>
    <row r="516" customFormat="false" ht="24" hidden="false" customHeight="true" outlineLevel="0" collapsed="false">
      <c r="A516" s="12" t="s">
        <v>7</v>
      </c>
      <c r="B516" s="235" t="n">
        <f aca="false">G75+E260+E364+D448+D500</f>
        <v>3109.60199915711</v>
      </c>
      <c r="C516" s="78" t="n">
        <f aca="false">((1+$B$505)/(1-$B$506-$B$507))-1</f>
        <v>0.314965560425798</v>
      </c>
      <c r="D516" s="13" t="n">
        <f aca="false">B516*C516</f>
        <v>979.417536365703</v>
      </c>
      <c r="H516" s="5"/>
    </row>
    <row r="518" customFormat="false" ht="24" hidden="false" customHeight="true" outlineLevel="0" collapsed="false">
      <c r="A518" s="6" t="s">
        <v>201</v>
      </c>
      <c r="B518" s="6"/>
      <c r="C518" s="6"/>
      <c r="D518" s="6"/>
      <c r="E518" s="6"/>
      <c r="F518" s="6"/>
      <c r="G518" s="6"/>
      <c r="H518" s="6"/>
    </row>
    <row r="519" customFormat="false" ht="25.45" hidden="false" customHeight="true" outlineLevel="0" collapsed="false">
      <c r="A519" s="3" t="s">
        <v>202</v>
      </c>
      <c r="B519" s="3"/>
      <c r="C519" s="3"/>
      <c r="D519" s="3"/>
      <c r="E519" s="3"/>
      <c r="F519" s="3"/>
    </row>
    <row r="520" customFormat="false" ht="24" hidden="true" customHeight="false" outlineLevel="0" collapsed="false"/>
    <row r="521" customFormat="false" ht="24" hidden="false" customHeight="true" outlineLevel="0" collapsed="false">
      <c r="A521" s="9" t="s">
        <v>203</v>
      </c>
      <c r="B521" s="9"/>
      <c r="C521" s="9"/>
      <c r="D521" s="9"/>
    </row>
    <row r="522" customFormat="false" ht="24" hidden="false" customHeight="true" outlineLevel="0" collapsed="false">
      <c r="A522" s="14" t="s">
        <v>11</v>
      </c>
      <c r="B522" s="15" t="s">
        <v>12</v>
      </c>
      <c r="C522" s="15" t="s">
        <v>204</v>
      </c>
      <c r="D522" s="16" t="s">
        <v>18</v>
      </c>
    </row>
    <row r="523" customFormat="false" ht="24" hidden="true" customHeight="true" outlineLevel="0" collapsed="false">
      <c r="A523" s="25"/>
      <c r="B523" s="26"/>
      <c r="C523" s="47" t="n">
        <v>40</v>
      </c>
      <c r="D523" s="38" t="n">
        <f aca="false">B523/C523</f>
        <v>0</v>
      </c>
    </row>
    <row r="524" customFormat="false" ht="24" hidden="false" customHeight="true" outlineLevel="0" collapsed="false">
      <c r="A524" s="29"/>
      <c r="B524" s="30"/>
      <c r="C524" s="236" t="n">
        <f aca="false">C523</f>
        <v>40</v>
      </c>
      <c r="D524" s="32" t="n">
        <f aca="false">B524/C524</f>
        <v>0</v>
      </c>
      <c r="E524" s="237" t="s">
        <v>205</v>
      </c>
      <c r="F524" s="82"/>
      <c r="G524" s="82"/>
      <c r="H524" s="82"/>
    </row>
    <row r="525" customFormat="false" ht="24" hidden="true" customHeight="true" outlineLevel="0" collapsed="false">
      <c r="A525" s="12"/>
      <c r="B525" s="41"/>
      <c r="C525" s="168" t="n">
        <f aca="false">C524</f>
        <v>40</v>
      </c>
      <c r="D525" s="44" t="n">
        <f aca="false">B525/C525</f>
        <v>0</v>
      </c>
      <c r="H525" s="5"/>
    </row>
    <row r="527" customFormat="false" ht="24" hidden="false" customHeight="true" outlineLevel="0" collapsed="false">
      <c r="A527" s="6" t="s">
        <v>206</v>
      </c>
      <c r="B527" s="6"/>
      <c r="C527" s="6"/>
      <c r="D527" s="6"/>
      <c r="E527" s="6"/>
      <c r="F527" s="6"/>
      <c r="G527" s="6"/>
      <c r="H527" s="6"/>
    </row>
    <row r="529" customFormat="false" ht="24" hidden="false" customHeight="true" outlineLevel="0" collapsed="false">
      <c r="A529" s="167" t="s">
        <v>207</v>
      </c>
      <c r="B529" s="167"/>
      <c r="C529" s="167"/>
      <c r="D529" s="167"/>
    </row>
    <row r="530" customFormat="false" ht="27.35" hidden="false" customHeight="false" outlineLevel="0" collapsed="false">
      <c r="A530" s="238" t="s">
        <v>208</v>
      </c>
      <c r="B530" s="15"/>
      <c r="C530" s="239" t="s">
        <v>7</v>
      </c>
      <c r="D530" s="239" t="s">
        <v>6</v>
      </c>
    </row>
    <row r="531" customFormat="false" ht="32.1" hidden="false" customHeight="true" outlineLevel="0" collapsed="false">
      <c r="A531" s="139" t="s">
        <v>209</v>
      </c>
      <c r="B531" s="26"/>
      <c r="C531" s="26" t="n">
        <f aca="false">G75</f>
        <v>1286.775</v>
      </c>
      <c r="D531" s="240" t="n">
        <f aca="false">G72</f>
        <v>2321.55</v>
      </c>
    </row>
    <row r="532" customFormat="false" ht="32.1" hidden="false" customHeight="true" outlineLevel="0" collapsed="false">
      <c r="A532" s="116" t="s">
        <v>210</v>
      </c>
      <c r="B532" s="30"/>
      <c r="C532" s="30" t="n">
        <f aca="false">E260</f>
        <v>906.675521420351</v>
      </c>
      <c r="D532" s="241" t="n">
        <f aca="false">E257</f>
        <v>1550.445575</v>
      </c>
    </row>
    <row r="533" customFormat="false" ht="32.1" hidden="false" customHeight="true" outlineLevel="0" collapsed="false">
      <c r="A533" s="116" t="s">
        <v>211</v>
      </c>
      <c r="B533" s="30"/>
      <c r="C533" s="30" t="n">
        <f aca="false">E364</f>
        <v>81.21347140122</v>
      </c>
      <c r="D533" s="241" t="n">
        <f aca="false">E361</f>
        <v>116.784953995208</v>
      </c>
    </row>
    <row r="534" customFormat="false" ht="32.1" hidden="false" customHeight="true" outlineLevel="0" collapsed="false">
      <c r="A534" s="116" t="s">
        <v>212</v>
      </c>
      <c r="B534" s="30"/>
      <c r="C534" s="30" t="n">
        <f aca="false">D448</f>
        <v>164.104673002207</v>
      </c>
      <c r="D534" s="241" t="n">
        <f aca="false">D445</f>
        <v>287.76888650546</v>
      </c>
    </row>
    <row r="535" customFormat="false" ht="32.1" hidden="false" customHeight="true" outlineLevel="0" collapsed="false">
      <c r="A535" s="116" t="s">
        <v>213</v>
      </c>
      <c r="B535" s="30"/>
      <c r="C535" s="30" t="n">
        <f aca="false">D500</f>
        <v>670.833333333333</v>
      </c>
      <c r="D535" s="241" t="n">
        <f aca="false">D497</f>
        <v>670.833333333333</v>
      </c>
    </row>
    <row r="536" customFormat="false" ht="32.1" hidden="false" customHeight="true" outlineLevel="0" collapsed="false">
      <c r="A536" s="116" t="s">
        <v>214</v>
      </c>
      <c r="B536" s="30"/>
      <c r="C536" s="30" t="n">
        <f aca="false">D516</f>
        <v>979.417536365703</v>
      </c>
      <c r="D536" s="241" t="n">
        <f aca="false">D513</f>
        <v>1558.25518012743</v>
      </c>
    </row>
    <row r="537" customFormat="false" ht="32.1" hidden="false" customHeight="true" outlineLevel="0" collapsed="false">
      <c r="A537" s="116" t="s">
        <v>215</v>
      </c>
      <c r="B537" s="30"/>
      <c r="C537" s="30" t="n">
        <f aca="false">D524</f>
        <v>0</v>
      </c>
      <c r="D537" s="241" t="n">
        <f aca="false">D525</f>
        <v>0</v>
      </c>
    </row>
    <row r="538" customFormat="false" ht="32.1" hidden="false" customHeight="true" outlineLevel="0" collapsed="false">
      <c r="A538" s="242" t="s">
        <v>216</v>
      </c>
      <c r="B538" s="243"/>
      <c r="C538" s="243" t="n">
        <f aca="false">SUM(C531:C537)</f>
        <v>4089.01953552281</v>
      </c>
      <c r="D538" s="244" t="n">
        <f aca="false">SUM(D531:D537)</f>
        <v>6505.63792896143</v>
      </c>
    </row>
    <row r="539" customFormat="false" ht="32.1" hidden="false" customHeight="true" outlineLevel="0" collapsed="false">
      <c r="A539" s="155" t="s">
        <v>217</v>
      </c>
      <c r="B539" s="245" t="n">
        <f aca="false">B538*2</f>
        <v>0</v>
      </c>
      <c r="C539" s="245" t="n">
        <f aca="false">C538*1</f>
        <v>4089.01953552281</v>
      </c>
      <c r="D539" s="246" t="n">
        <f aca="false">D538*1</f>
        <v>6505.63792896143</v>
      </c>
    </row>
    <row r="540" customFormat="false" ht="32.1" hidden="false" customHeight="true" outlineLevel="0" collapsed="false">
      <c r="A540" s="155" t="s">
        <v>218</v>
      </c>
      <c r="B540" s="245" t="n">
        <v>0</v>
      </c>
      <c r="C540" s="245" t="n">
        <f aca="false">C539/72</f>
        <v>56.7919379933724</v>
      </c>
      <c r="D540" s="246" t="n">
        <f aca="false">D539/72</f>
        <v>90.3560823466865</v>
      </c>
      <c r="E540" s="247"/>
    </row>
    <row r="541" customFormat="false" ht="24" hidden="false" customHeight="true" outlineLevel="0" collapsed="false">
      <c r="A541" s="248"/>
    </row>
    <row r="542" customFormat="false" ht="31.05" hidden="false" customHeight="true" outlineLevel="0" collapsed="false">
      <c r="A542" s="249" t="s">
        <v>219</v>
      </c>
      <c r="B542" s="249"/>
      <c r="C542" s="250" t="n">
        <f aca="false">C540+D540</f>
        <v>147.148020340059</v>
      </c>
      <c r="D542" s="250"/>
    </row>
    <row r="543" customFormat="false" ht="31.05" hidden="false" customHeight="false" outlineLevel="0" collapsed="false">
      <c r="A543" s="251"/>
      <c r="B543" s="251"/>
    </row>
    <row r="544" customFormat="false" ht="15" hidden="false" customHeight="false" outlineLevel="0" collapsed="false">
      <c r="A544" s="5"/>
    </row>
    <row r="545" customFormat="false" ht="15" hidden="false" customHeight="false" outlineLevel="0" collapsed="false">
      <c r="A545" s="5"/>
    </row>
    <row r="546" customFormat="false" ht="15" hidden="false" customHeight="false" outlineLevel="0" collapsed="false"/>
    <row r="547" customFormat="false" ht="15" hidden="false" customHeight="false" outlineLevel="0" collapsed="false">
      <c r="A547" s="110"/>
    </row>
    <row r="548" customFormat="false" ht="15" hidden="false" customHeight="false" outlineLevel="0" collapsed="false"/>
    <row r="549" customFormat="false" ht="15"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14">
    <mergeCell ref="A1:H1"/>
    <mergeCell ref="A2:H2"/>
    <mergeCell ref="A3:H3"/>
    <mergeCell ref="A5:H5"/>
    <mergeCell ref="A6:H6"/>
    <mergeCell ref="A8:H8"/>
    <mergeCell ref="A9:H9"/>
    <mergeCell ref="A11:B11"/>
    <mergeCell ref="A15:H15"/>
    <mergeCell ref="A16:H16"/>
    <mergeCell ref="A18:D18"/>
    <mergeCell ref="A23:H23"/>
    <mergeCell ref="A24:H24"/>
    <mergeCell ref="A26:D26"/>
    <mergeCell ref="A36:H36"/>
    <mergeCell ref="A37:H37"/>
    <mergeCell ref="A39:E39"/>
    <mergeCell ref="A43:E43"/>
    <mergeCell ref="A48:D48"/>
    <mergeCell ref="A53:D53"/>
    <mergeCell ref="A54:F54"/>
    <mergeCell ref="A56:D56"/>
    <mergeCell ref="A65:H65"/>
    <mergeCell ref="A66:H66"/>
    <mergeCell ref="A68:G68"/>
    <mergeCell ref="A77:H77"/>
    <mergeCell ref="A79:H79"/>
    <mergeCell ref="A81:D81"/>
    <mergeCell ref="A90:D90"/>
    <mergeCell ref="A99:E99"/>
    <mergeCell ref="A108:E108"/>
    <mergeCell ref="A117:H117"/>
    <mergeCell ref="A118:H118"/>
    <mergeCell ref="A120:B120"/>
    <mergeCell ref="A132:D132"/>
    <mergeCell ref="A141:D141"/>
    <mergeCell ref="A150:D150"/>
    <mergeCell ref="A159:H159"/>
    <mergeCell ref="A160:H160"/>
    <mergeCell ref="A162:F162"/>
    <mergeCell ref="A164:E164"/>
    <mergeCell ref="A173:E173"/>
    <mergeCell ref="A182:D182"/>
    <mergeCell ref="A191:F191"/>
    <mergeCell ref="A193:D193"/>
    <mergeCell ref="A202:D202"/>
    <mergeCell ref="A211:D211"/>
    <mergeCell ref="A220:H220"/>
    <mergeCell ref="A222:D222"/>
    <mergeCell ref="A231:H231"/>
    <mergeCell ref="A233:D233"/>
    <mergeCell ref="A242:F242"/>
    <mergeCell ref="A251:H251"/>
    <mergeCell ref="A253:E253"/>
    <mergeCell ref="A262:H262"/>
    <mergeCell ref="A263:H263"/>
    <mergeCell ref="A265:B265"/>
    <mergeCell ref="A274:H274"/>
    <mergeCell ref="A275:H275"/>
    <mergeCell ref="A277:D277"/>
    <mergeCell ref="A286:D286"/>
    <mergeCell ref="A295:D295"/>
    <mergeCell ref="A304:H304"/>
    <mergeCell ref="A305:H305"/>
    <mergeCell ref="A307:D307"/>
    <mergeCell ref="A316:D316"/>
    <mergeCell ref="A325:D325"/>
    <mergeCell ref="A334:H334"/>
    <mergeCell ref="A335:H335"/>
    <mergeCell ref="A337:E337"/>
    <mergeCell ref="A346:D346"/>
    <mergeCell ref="A355:H355"/>
    <mergeCell ref="A357:E357"/>
    <mergeCell ref="A366:H366"/>
    <mergeCell ref="A367:H367"/>
    <mergeCell ref="A369:G369"/>
    <mergeCell ref="A370:G370"/>
    <mergeCell ref="A371:A372"/>
    <mergeCell ref="B371:B372"/>
    <mergeCell ref="C371:C372"/>
    <mergeCell ref="D371:E371"/>
    <mergeCell ref="A386:D386"/>
    <mergeCell ref="A387:A388"/>
    <mergeCell ref="B387:D387"/>
    <mergeCell ref="A403:H403"/>
    <mergeCell ref="A404:H404"/>
    <mergeCell ref="A406:D406"/>
    <mergeCell ref="A415:E415"/>
    <mergeCell ref="A424:H424"/>
    <mergeCell ref="A425:H425"/>
    <mergeCell ref="A427:D427"/>
    <mergeCell ref="A433:D433"/>
    <mergeCell ref="A439:H439"/>
    <mergeCell ref="A441:D441"/>
    <mergeCell ref="A450:H450"/>
    <mergeCell ref="A452:D452"/>
    <mergeCell ref="A463:C463"/>
    <mergeCell ref="A465:C465"/>
    <mergeCell ref="A474:F474"/>
    <mergeCell ref="A482:D482"/>
    <mergeCell ref="A484:D484"/>
    <mergeCell ref="A493:D493"/>
    <mergeCell ref="A502:H502"/>
    <mergeCell ref="A503:F503"/>
    <mergeCell ref="A504:B504"/>
    <mergeCell ref="A509:D509"/>
    <mergeCell ref="A518:H518"/>
    <mergeCell ref="A519:F519"/>
    <mergeCell ref="A521:D521"/>
    <mergeCell ref="A527:H527"/>
    <mergeCell ref="A529:D529"/>
    <mergeCell ref="A542:B542"/>
    <mergeCell ref="C542:D542"/>
    <mergeCell ref="A543:B543"/>
  </mergeCells>
  <hyperlinks>
    <hyperlink ref="F124" r:id="rId2" display="Consulta: https://www.planalto.gov.br/ccivil_03/decreto/D3048anexov-vol1.htm"/>
  </hyperlinks>
  <printOptions headings="false" gridLines="false" gridLinesSet="true" horizontalCentered="false" verticalCentered="false"/>
  <pageMargins left="0.511805555555556" right="0.511805555555556" top="0.590277777777778" bottom="0.590277777777778" header="0.511811023622047" footer="0.511811023622047"/>
  <pageSetup paperSize="9" scale="85" fitToWidth="1" fitToHeight="1" pageOrder="downThenOver" orientation="landscape" blackAndWhite="false" draft="false" cellComments="none" horizontalDpi="300" verticalDpi="300" copies="1"/>
  <headerFooter differentFirst="false" differentOddEven="false">
    <oddHeader/>
    <oddFooter/>
  </headerFooter>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39"/>
  <sheetViews>
    <sheetView showFormulas="false" showGridLines="false" showRowColHeaders="true" showZeros="true" rightToLeft="false" tabSelected="false" showOutlineSymbols="true" defaultGridColor="true" view="normal" topLeftCell="A115" colorId="64" zoomScale="120" zoomScaleNormal="120" zoomScalePageLayoutView="100" workbookViewId="0">
      <selection pane="topLeft" activeCell="C140" activeCellId="0" sqref="A1:H542"/>
    </sheetView>
  </sheetViews>
  <sheetFormatPr defaultColWidth="8.6796875" defaultRowHeight="15.75" zeroHeight="false" outlineLevelRow="0" outlineLevelCol="0"/>
  <cols>
    <col collapsed="false" customWidth="true" hidden="false" outlineLevel="0" max="1" min="1" style="252" width="9.13"/>
    <col collapsed="false" customWidth="true" hidden="false" outlineLevel="0" max="2" min="2" style="252" width="72.14"/>
    <col collapsed="false" customWidth="true" hidden="false" outlineLevel="0" max="3" min="3" style="252" width="18"/>
    <col collapsed="false" customWidth="true" hidden="false" outlineLevel="0" max="4" min="4" style="252" width="14.28"/>
    <col collapsed="false" customWidth="true" hidden="false" outlineLevel="0" max="5" min="5" style="252" width="12.71"/>
    <col collapsed="false" customWidth="true" hidden="false" outlineLevel="0" max="6" min="6" style="252" width="11.99"/>
    <col collapsed="false" customWidth="true" hidden="false" outlineLevel="0" max="7" min="7" style="252" width="15.15"/>
    <col collapsed="false" customWidth="true" hidden="false" outlineLevel="0" max="1025" min="8" style="252" width="9.13"/>
  </cols>
  <sheetData>
    <row r="1" customFormat="false" ht="23.25" hidden="false" customHeight="false" outlineLevel="0" collapsed="false">
      <c r="A1" s="2" t="s">
        <v>0</v>
      </c>
      <c r="B1" s="2"/>
      <c r="C1" s="2"/>
      <c r="D1" s="2"/>
    </row>
    <row r="2" customFormat="false" ht="23.25" hidden="false" customHeight="false" outlineLevel="0" collapsed="false">
      <c r="A2" s="2" t="s">
        <v>220</v>
      </c>
      <c r="B2" s="2"/>
      <c r="C2" s="2"/>
      <c r="D2" s="2"/>
    </row>
    <row r="3" customFormat="false" ht="15.75" hidden="false" customHeight="false" outlineLevel="0" collapsed="false">
      <c r="A3" s="253"/>
      <c r="B3" s="253"/>
      <c r="C3" s="253"/>
      <c r="D3" s="253"/>
    </row>
    <row r="6" customFormat="false" ht="15.75" hidden="false" customHeight="false" outlineLevel="0" collapsed="false">
      <c r="A6" s="254" t="s">
        <v>221</v>
      </c>
      <c r="B6" s="254"/>
      <c r="C6" s="254"/>
    </row>
    <row r="7" customFormat="false" ht="16.5" hidden="false" customHeight="false" outlineLevel="0" collapsed="false"/>
    <row r="8" customFormat="false" ht="16.5" hidden="false" customHeight="false" outlineLevel="0" collapsed="false">
      <c r="A8" s="255" t="n">
        <v>1</v>
      </c>
      <c r="B8" s="256" t="s">
        <v>222</v>
      </c>
      <c r="C8" s="256" t="s">
        <v>223</v>
      </c>
    </row>
    <row r="9" customFormat="false" ht="16.5" hidden="false" customHeight="false" outlineLevel="0" collapsed="false">
      <c r="A9" s="257" t="s">
        <v>224</v>
      </c>
      <c r="B9" s="258" t="s">
        <v>225</v>
      </c>
      <c r="C9" s="259" t="n">
        <f aca="false">'Custo por trabalhador'!B12</f>
        <v>1989.9</v>
      </c>
    </row>
    <row r="10" customFormat="false" ht="16.5" hidden="false" customHeight="false" outlineLevel="0" collapsed="false">
      <c r="A10" s="257" t="s">
        <v>226</v>
      </c>
      <c r="B10" s="258" t="s">
        <v>227</v>
      </c>
      <c r="C10" s="260"/>
    </row>
    <row r="11" customFormat="false" ht="16.5" hidden="false" customHeight="false" outlineLevel="0" collapsed="false">
      <c r="A11" s="257" t="s">
        <v>228</v>
      </c>
      <c r="B11" s="258" t="s">
        <v>229</v>
      </c>
      <c r="C11" s="260"/>
    </row>
    <row r="12" customFormat="false" ht="16.5" hidden="false" customHeight="false" outlineLevel="0" collapsed="false">
      <c r="A12" s="257" t="s">
        <v>230</v>
      </c>
      <c r="B12" s="258" t="s">
        <v>27</v>
      </c>
      <c r="C12" s="260"/>
    </row>
    <row r="13" customFormat="false" ht="15" hidden="false" customHeight="false" outlineLevel="0" collapsed="false">
      <c r="A13" s="257" t="s">
        <v>231</v>
      </c>
      <c r="B13" s="258" t="s">
        <v>232</v>
      </c>
      <c r="C13" s="260"/>
    </row>
    <row r="14" customFormat="false" ht="15" hidden="false" customHeight="false" outlineLevel="0" collapsed="false">
      <c r="A14" s="257" t="s">
        <v>233</v>
      </c>
      <c r="B14" s="258" t="s">
        <v>234</v>
      </c>
      <c r="C14" s="261" t="n">
        <f aca="false">'Custo por trabalhador'!D60</f>
        <v>331.65</v>
      </c>
    </row>
    <row r="15" customFormat="false" ht="16.5" hidden="false" customHeight="false" outlineLevel="0" collapsed="false">
      <c r="A15" s="257" t="s">
        <v>235</v>
      </c>
      <c r="B15" s="258" t="s">
        <v>236</v>
      </c>
      <c r="C15" s="260"/>
    </row>
    <row r="16" customFormat="false" ht="16.5" hidden="false" customHeight="true" outlineLevel="0" collapsed="false">
      <c r="A16" s="255" t="s">
        <v>37</v>
      </c>
      <c r="B16" s="255"/>
      <c r="C16" s="259" t="n">
        <f aca="false">'Custo por trabalhador'!G72</f>
        <v>2321.55</v>
      </c>
    </row>
    <row r="19" customFormat="false" ht="15.75" hidden="false" customHeight="false" outlineLevel="0" collapsed="false">
      <c r="A19" s="254" t="s">
        <v>237</v>
      </c>
      <c r="B19" s="254"/>
      <c r="C19" s="254"/>
    </row>
    <row r="20" customFormat="false" ht="15.75" hidden="false" customHeight="false" outlineLevel="0" collapsed="false">
      <c r="A20" s="262"/>
    </row>
    <row r="21" customFormat="false" ht="15.75" hidden="false" customHeight="false" outlineLevel="0" collapsed="false">
      <c r="A21" s="263" t="s">
        <v>238</v>
      </c>
      <c r="B21" s="263"/>
      <c r="C21" s="263"/>
    </row>
    <row r="22" customFormat="false" ht="16.5" hidden="false" customHeight="false" outlineLevel="0" collapsed="false"/>
    <row r="23" customFormat="false" ht="16.5" hidden="false" customHeight="false" outlineLevel="0" collapsed="false">
      <c r="A23" s="255" t="s">
        <v>239</v>
      </c>
      <c r="B23" s="256" t="s">
        <v>240</v>
      </c>
      <c r="C23" s="256" t="s">
        <v>223</v>
      </c>
    </row>
    <row r="24" customFormat="false" ht="16.5" hidden="false" customHeight="false" outlineLevel="0" collapsed="false">
      <c r="A24" s="257" t="s">
        <v>224</v>
      </c>
      <c r="B24" s="258" t="s">
        <v>241</v>
      </c>
      <c r="C24" s="259" t="n">
        <f aca="false">'Custo por trabalhador'!B112</f>
        <v>193.4625</v>
      </c>
    </row>
    <row r="25" customFormat="false" ht="15" hidden="false" customHeight="false" outlineLevel="0" collapsed="false">
      <c r="A25" s="257" t="s">
        <v>226</v>
      </c>
      <c r="B25" s="258" t="s">
        <v>242</v>
      </c>
      <c r="C25" s="264" t="n">
        <f aca="false">'Custo por trabalhador'!C112+'Custo por trabalhador'!D112</f>
        <v>257.95</v>
      </c>
    </row>
    <row r="26" customFormat="false" ht="16.5" hidden="false" customHeight="true" outlineLevel="0" collapsed="false">
      <c r="A26" s="255" t="s">
        <v>37</v>
      </c>
      <c r="B26" s="255"/>
      <c r="C26" s="259" t="n">
        <f aca="false">'Custo por trabalhador'!E112</f>
        <v>451.4125</v>
      </c>
    </row>
    <row r="29" customFormat="false" ht="32.25" hidden="false" customHeight="true" outlineLevel="0" collapsed="false">
      <c r="A29" s="265" t="s">
        <v>243</v>
      </c>
      <c r="B29" s="265"/>
      <c r="C29" s="265"/>
      <c r="D29" s="265"/>
    </row>
    <row r="30" customFormat="false" ht="16.5" hidden="false" customHeight="false" outlineLevel="0" collapsed="false"/>
    <row r="31" customFormat="false" ht="16.5" hidden="false" customHeight="false" outlineLevel="0" collapsed="false">
      <c r="A31" s="255" t="s">
        <v>244</v>
      </c>
      <c r="B31" s="256" t="s">
        <v>245</v>
      </c>
      <c r="C31" s="256" t="s">
        <v>246</v>
      </c>
      <c r="D31" s="256" t="s">
        <v>223</v>
      </c>
    </row>
    <row r="32" customFormat="false" ht="16.5" hidden="false" customHeight="false" outlineLevel="0" collapsed="false">
      <c r="A32" s="257" t="s">
        <v>224</v>
      </c>
      <c r="B32" s="258" t="s">
        <v>247</v>
      </c>
      <c r="C32" s="266" t="n">
        <v>0.2</v>
      </c>
      <c r="D32" s="260"/>
    </row>
    <row r="33" customFormat="false" ht="16.5" hidden="false" customHeight="false" outlineLevel="0" collapsed="false">
      <c r="A33" s="257" t="s">
        <v>226</v>
      </c>
      <c r="B33" s="258" t="s">
        <v>248</v>
      </c>
      <c r="C33" s="266" t="n">
        <v>0.025</v>
      </c>
      <c r="D33" s="260"/>
    </row>
    <row r="34" customFormat="false" ht="16.5" hidden="false" customHeight="false" outlineLevel="0" collapsed="false">
      <c r="A34" s="257" t="s">
        <v>228</v>
      </c>
      <c r="B34" s="258" t="s">
        <v>249</v>
      </c>
      <c r="C34" s="267" t="n">
        <f aca="false">'Custo por trabalhador'!B124</f>
        <v>0.02</v>
      </c>
      <c r="D34" s="260"/>
    </row>
    <row r="35" customFormat="false" ht="16.5" hidden="false" customHeight="false" outlineLevel="0" collapsed="false">
      <c r="A35" s="257" t="s">
        <v>230</v>
      </c>
      <c r="B35" s="258" t="s">
        <v>250</v>
      </c>
      <c r="C35" s="266" t="n">
        <v>0.015</v>
      </c>
      <c r="D35" s="260"/>
    </row>
    <row r="36" customFormat="false" ht="16.5" hidden="false" customHeight="false" outlineLevel="0" collapsed="false">
      <c r="A36" s="257" t="s">
        <v>231</v>
      </c>
      <c r="B36" s="258" t="s">
        <v>251</v>
      </c>
      <c r="C36" s="266" t="n">
        <v>0.01</v>
      </c>
      <c r="D36" s="260"/>
    </row>
    <row r="37" customFormat="false" ht="16.5" hidden="false" customHeight="false" outlineLevel="0" collapsed="false">
      <c r="A37" s="257" t="s">
        <v>233</v>
      </c>
      <c r="B37" s="258" t="s">
        <v>60</v>
      </c>
      <c r="C37" s="266" t="n">
        <v>0.006</v>
      </c>
      <c r="D37" s="260"/>
    </row>
    <row r="38" customFormat="false" ht="16.5" hidden="false" customHeight="false" outlineLevel="0" collapsed="false">
      <c r="A38" s="257" t="s">
        <v>235</v>
      </c>
      <c r="B38" s="258" t="s">
        <v>61</v>
      </c>
      <c r="C38" s="266" t="n">
        <v>0.002</v>
      </c>
      <c r="D38" s="260"/>
    </row>
    <row r="39" customFormat="false" ht="16.5" hidden="false" customHeight="false" outlineLevel="0" collapsed="false">
      <c r="A39" s="257" t="s">
        <v>252</v>
      </c>
      <c r="B39" s="258" t="s">
        <v>62</v>
      </c>
      <c r="C39" s="266" t="n">
        <v>0.08</v>
      </c>
      <c r="D39" s="260"/>
    </row>
    <row r="40" customFormat="false" ht="16.5" hidden="false" customHeight="true" outlineLevel="0" collapsed="false">
      <c r="A40" s="255" t="s">
        <v>253</v>
      </c>
      <c r="B40" s="255"/>
      <c r="C40" s="260"/>
      <c r="D40" s="259" t="n">
        <f aca="false">'Custo por trabalhador'!D154+'Custo por trabalhador'!D157</f>
        <v>1542.9381093656</v>
      </c>
    </row>
    <row r="43" customFormat="false" ht="15.75" hidden="false" customHeight="false" outlineLevel="0" collapsed="false">
      <c r="A43" s="263" t="s">
        <v>254</v>
      </c>
      <c r="B43" s="263"/>
      <c r="C43" s="263"/>
    </row>
    <row r="44" customFormat="false" ht="16.5" hidden="false" customHeight="false" outlineLevel="0" collapsed="false"/>
    <row r="45" customFormat="false" ht="16.5" hidden="false" customHeight="false" outlineLevel="0" collapsed="false">
      <c r="A45" s="255" t="s">
        <v>255</v>
      </c>
      <c r="B45" s="256" t="s">
        <v>256</v>
      </c>
      <c r="C45" s="256" t="s">
        <v>223</v>
      </c>
    </row>
    <row r="46" customFormat="false" ht="16.5" hidden="false" customHeight="false" outlineLevel="0" collapsed="false">
      <c r="A46" s="257" t="s">
        <v>224</v>
      </c>
      <c r="B46" s="258" t="s">
        <v>257</v>
      </c>
      <c r="C46" s="260"/>
    </row>
    <row r="47" customFormat="false" ht="16.5" hidden="false" customHeight="false" outlineLevel="0" collapsed="false">
      <c r="A47" s="257" t="s">
        <v>226</v>
      </c>
      <c r="B47" s="258" t="s">
        <v>258</v>
      </c>
      <c r="C47" s="260"/>
    </row>
    <row r="48" customFormat="false" ht="16.5" hidden="false" customHeight="false" outlineLevel="0" collapsed="false">
      <c r="A48" s="257" t="s">
        <v>228</v>
      </c>
      <c r="B48" s="258" t="s">
        <v>259</v>
      </c>
      <c r="C48" s="260"/>
    </row>
    <row r="49" customFormat="false" ht="16.5" hidden="false" customHeight="false" outlineLevel="0" collapsed="false">
      <c r="A49" s="257" t="s">
        <v>230</v>
      </c>
      <c r="B49" s="258" t="s">
        <v>236</v>
      </c>
      <c r="C49" s="260"/>
    </row>
    <row r="50" customFormat="false" ht="16.5" hidden="false" customHeight="true" outlineLevel="0" collapsed="false">
      <c r="A50" s="255" t="s">
        <v>37</v>
      </c>
      <c r="B50" s="255"/>
      <c r="C50" s="259" t="n">
        <f aca="false">'Custo por trabalhador'!F246+'Custo por trabalhador'!F249</f>
        <v>212.625</v>
      </c>
    </row>
    <row r="53" customFormat="false" ht="15.75" hidden="false" customHeight="false" outlineLevel="0" collapsed="false">
      <c r="A53" s="263" t="s">
        <v>260</v>
      </c>
      <c r="B53" s="263"/>
      <c r="C53" s="263"/>
    </row>
    <row r="54" customFormat="false" ht="16.5" hidden="false" customHeight="false" outlineLevel="0" collapsed="false"/>
    <row r="55" customFormat="false" ht="16.5" hidden="false" customHeight="false" outlineLevel="0" collapsed="false">
      <c r="A55" s="255" t="n">
        <v>2</v>
      </c>
      <c r="B55" s="256" t="s">
        <v>261</v>
      </c>
      <c r="C55" s="256" t="s">
        <v>223</v>
      </c>
    </row>
    <row r="56" customFormat="false" ht="16.5" hidden="false" customHeight="false" outlineLevel="0" collapsed="false">
      <c r="A56" s="257" t="s">
        <v>239</v>
      </c>
      <c r="B56" s="258" t="s">
        <v>240</v>
      </c>
      <c r="C56" s="260"/>
    </row>
    <row r="57" customFormat="false" ht="16.5" hidden="false" customHeight="false" outlineLevel="0" collapsed="false">
      <c r="A57" s="257" t="s">
        <v>244</v>
      </c>
      <c r="B57" s="258" t="s">
        <v>245</v>
      </c>
      <c r="C57" s="260"/>
    </row>
    <row r="58" customFormat="false" ht="16.5" hidden="false" customHeight="false" outlineLevel="0" collapsed="false">
      <c r="A58" s="257" t="s">
        <v>255</v>
      </c>
      <c r="B58" s="258" t="s">
        <v>256</v>
      </c>
      <c r="C58" s="260"/>
    </row>
    <row r="59" customFormat="false" ht="16.5" hidden="false" customHeight="true" outlineLevel="0" collapsed="false">
      <c r="A59" s="255" t="s">
        <v>37</v>
      </c>
      <c r="B59" s="255"/>
      <c r="C59" s="259" t="n">
        <f aca="false">'Custo por trabalhador'!E257+'Custo por trabalhador'!E260</f>
        <v>2457.12109642035</v>
      </c>
    </row>
    <row r="60" customFormat="false" ht="15.75" hidden="false" customHeight="false" outlineLevel="0" collapsed="false">
      <c r="A60" s="105"/>
    </row>
    <row r="62" customFormat="false" ht="15.75" hidden="false" customHeight="false" outlineLevel="0" collapsed="false">
      <c r="A62" s="254" t="s">
        <v>262</v>
      </c>
      <c r="B62" s="254"/>
      <c r="C62" s="254"/>
    </row>
    <row r="63" customFormat="false" ht="16.5" hidden="false" customHeight="false" outlineLevel="0" collapsed="false"/>
    <row r="64" customFormat="false" ht="16.5" hidden="false" customHeight="false" outlineLevel="0" collapsed="false">
      <c r="A64" s="255" t="n">
        <v>3</v>
      </c>
      <c r="B64" s="256" t="s">
        <v>263</v>
      </c>
      <c r="C64" s="256" t="s">
        <v>223</v>
      </c>
    </row>
    <row r="65" customFormat="false" ht="16.5" hidden="false" customHeight="false" outlineLevel="0" collapsed="false">
      <c r="A65" s="257" t="s">
        <v>224</v>
      </c>
      <c r="B65" s="268" t="s">
        <v>264</v>
      </c>
      <c r="C65" s="260"/>
    </row>
    <row r="66" customFormat="false" ht="16.5" hidden="false" customHeight="false" outlineLevel="0" collapsed="false">
      <c r="A66" s="257" t="s">
        <v>226</v>
      </c>
      <c r="B66" s="268" t="s">
        <v>265</v>
      </c>
      <c r="C66" s="260"/>
    </row>
    <row r="67" customFormat="false" ht="16.5" hidden="false" customHeight="false" outlineLevel="0" collapsed="false">
      <c r="A67" s="257" t="s">
        <v>228</v>
      </c>
      <c r="B67" s="268" t="s">
        <v>266</v>
      </c>
      <c r="C67" s="260"/>
    </row>
    <row r="68" customFormat="false" ht="16.5" hidden="false" customHeight="false" outlineLevel="0" collapsed="false">
      <c r="A68" s="257" t="s">
        <v>230</v>
      </c>
      <c r="B68" s="268" t="s">
        <v>267</v>
      </c>
      <c r="C68" s="260"/>
    </row>
    <row r="69" customFormat="false" ht="16.5" hidden="false" customHeight="false" outlineLevel="0" collapsed="false">
      <c r="A69" s="257" t="s">
        <v>231</v>
      </c>
      <c r="B69" s="268" t="s">
        <v>268</v>
      </c>
      <c r="C69" s="260"/>
    </row>
    <row r="70" customFormat="false" ht="16.5" hidden="false" customHeight="false" outlineLevel="0" collapsed="false">
      <c r="A70" s="257" t="s">
        <v>233</v>
      </c>
      <c r="B70" s="268" t="s">
        <v>269</v>
      </c>
      <c r="C70" s="260"/>
    </row>
    <row r="71" customFormat="false" ht="16.5" hidden="false" customHeight="true" outlineLevel="0" collapsed="false">
      <c r="A71" s="255" t="s">
        <v>37</v>
      </c>
      <c r="B71" s="255"/>
      <c r="C71" s="259" t="n">
        <f aca="false">'Custo por trabalhador'!E361+'Custo por trabalhador'!E364</f>
        <v>197.998425396428</v>
      </c>
    </row>
    <row r="74" customFormat="false" ht="15.75" hidden="false" customHeight="false" outlineLevel="0" collapsed="false">
      <c r="A74" s="254" t="s">
        <v>270</v>
      </c>
      <c r="B74" s="254"/>
      <c r="C74" s="254"/>
    </row>
    <row r="77" customFormat="false" ht="15.75" hidden="false" customHeight="false" outlineLevel="0" collapsed="false">
      <c r="A77" s="263" t="s">
        <v>271</v>
      </c>
      <c r="B77" s="263"/>
      <c r="C77" s="263"/>
    </row>
    <row r="78" customFormat="false" ht="16.5" hidden="false" customHeight="false" outlineLevel="0" collapsed="false">
      <c r="A78" s="262"/>
    </row>
    <row r="79" customFormat="false" ht="16.5" hidden="false" customHeight="false" outlineLevel="0" collapsed="false">
      <c r="A79" s="255" t="s">
        <v>272</v>
      </c>
      <c r="B79" s="256" t="s">
        <v>273</v>
      </c>
      <c r="C79" s="256" t="s">
        <v>223</v>
      </c>
    </row>
    <row r="80" customFormat="false" ht="16.5" hidden="false" customHeight="false" outlineLevel="0" collapsed="false">
      <c r="A80" s="257" t="s">
        <v>224</v>
      </c>
      <c r="B80" s="258" t="s">
        <v>138</v>
      </c>
      <c r="C80" s="260"/>
    </row>
    <row r="81" customFormat="false" ht="16.5" hidden="false" customHeight="false" outlineLevel="0" collapsed="false">
      <c r="A81" s="257" t="s">
        <v>226</v>
      </c>
      <c r="B81" s="258" t="s">
        <v>273</v>
      </c>
      <c r="C81" s="260"/>
    </row>
    <row r="82" customFormat="false" ht="16.5" hidden="false" customHeight="false" outlineLevel="0" collapsed="false">
      <c r="A82" s="257" t="s">
        <v>228</v>
      </c>
      <c r="B82" s="258" t="s">
        <v>274</v>
      </c>
      <c r="C82" s="260"/>
    </row>
    <row r="83" customFormat="false" ht="16.5" hidden="false" customHeight="false" outlineLevel="0" collapsed="false">
      <c r="A83" s="257" t="s">
        <v>230</v>
      </c>
      <c r="B83" s="258" t="s">
        <v>275</v>
      </c>
      <c r="C83" s="260"/>
    </row>
    <row r="84" customFormat="false" ht="16.5" hidden="false" customHeight="false" outlineLevel="0" collapsed="false">
      <c r="A84" s="257" t="s">
        <v>231</v>
      </c>
      <c r="B84" s="258" t="s">
        <v>276</v>
      </c>
      <c r="C84" s="260"/>
    </row>
    <row r="85" customFormat="false" ht="16.5" hidden="false" customHeight="false" outlineLevel="0" collapsed="false">
      <c r="A85" s="257" t="s">
        <v>233</v>
      </c>
      <c r="B85" s="258" t="s">
        <v>236</v>
      </c>
      <c r="C85" s="260"/>
    </row>
    <row r="86" customFormat="false" ht="16.5" hidden="false" customHeight="true" outlineLevel="0" collapsed="false">
      <c r="A86" s="255" t="s">
        <v>253</v>
      </c>
      <c r="B86" s="255"/>
      <c r="C86" s="259" t="n">
        <f aca="false">'Custo por trabalhador'!E419+'Custo por trabalhador'!E422</f>
        <v>451.873559507667</v>
      </c>
    </row>
    <row r="89" customFormat="false" ht="15.75" hidden="false" customHeight="false" outlineLevel="0" collapsed="false">
      <c r="A89" s="263" t="s">
        <v>277</v>
      </c>
      <c r="B89" s="263"/>
      <c r="C89" s="263"/>
    </row>
    <row r="90" customFormat="false" ht="16.5" hidden="false" customHeight="false" outlineLevel="0" collapsed="false">
      <c r="A90" s="262"/>
    </row>
    <row r="91" customFormat="false" ht="16.5" hidden="false" customHeight="false" outlineLevel="0" collapsed="false">
      <c r="A91" s="255" t="s">
        <v>278</v>
      </c>
      <c r="B91" s="256" t="s">
        <v>279</v>
      </c>
      <c r="C91" s="256" t="s">
        <v>223</v>
      </c>
    </row>
    <row r="92" customFormat="false" ht="16.5" hidden="false" customHeight="false" outlineLevel="0" collapsed="false">
      <c r="A92" s="257" t="s">
        <v>224</v>
      </c>
      <c r="B92" s="258" t="s">
        <v>280</v>
      </c>
      <c r="C92" s="260"/>
    </row>
    <row r="93" customFormat="false" ht="16.5" hidden="false" customHeight="true" outlineLevel="0" collapsed="false">
      <c r="A93" s="255" t="s">
        <v>37</v>
      </c>
      <c r="B93" s="255"/>
      <c r="C93" s="259" t="n">
        <v>0</v>
      </c>
    </row>
    <row r="96" customFormat="false" ht="15.75" hidden="false" customHeight="false" outlineLevel="0" collapsed="false">
      <c r="A96" s="263" t="s">
        <v>281</v>
      </c>
      <c r="B96" s="263"/>
      <c r="C96" s="263"/>
    </row>
    <row r="97" customFormat="false" ht="16.5" hidden="false" customHeight="false" outlineLevel="0" collapsed="false">
      <c r="A97" s="262"/>
    </row>
    <row r="98" customFormat="false" ht="16.5" hidden="false" customHeight="false" outlineLevel="0" collapsed="false">
      <c r="A98" s="255" t="n">
        <v>4</v>
      </c>
      <c r="B98" s="256" t="s">
        <v>282</v>
      </c>
      <c r="C98" s="256" t="s">
        <v>223</v>
      </c>
    </row>
    <row r="99" customFormat="false" ht="16.5" hidden="false" customHeight="false" outlineLevel="0" collapsed="false">
      <c r="A99" s="257" t="s">
        <v>272</v>
      </c>
      <c r="B99" s="258" t="s">
        <v>273</v>
      </c>
      <c r="C99" s="260"/>
    </row>
    <row r="100" customFormat="false" ht="16.5" hidden="false" customHeight="false" outlineLevel="0" collapsed="false">
      <c r="A100" s="257" t="s">
        <v>278</v>
      </c>
      <c r="B100" s="258" t="s">
        <v>279</v>
      </c>
      <c r="C100" s="260"/>
    </row>
    <row r="101" customFormat="false" ht="16.5" hidden="false" customHeight="true" outlineLevel="0" collapsed="false">
      <c r="A101" s="255" t="s">
        <v>37</v>
      </c>
      <c r="B101" s="255"/>
      <c r="C101" s="259" t="n">
        <f aca="false">'Custo por trabalhador'!D445+'Custo por trabalhador'!D448</f>
        <v>451.873559507667</v>
      </c>
    </row>
    <row r="104" customFormat="false" ht="15.75" hidden="false" customHeight="false" outlineLevel="0" collapsed="false">
      <c r="A104" s="254" t="s">
        <v>283</v>
      </c>
      <c r="B104" s="254"/>
      <c r="C104" s="254"/>
    </row>
    <row r="105" customFormat="false" ht="16.5" hidden="false" customHeight="false" outlineLevel="0" collapsed="false"/>
    <row r="106" customFormat="false" ht="16.5" hidden="false" customHeight="false" outlineLevel="0" collapsed="false">
      <c r="A106" s="255" t="n">
        <v>5</v>
      </c>
      <c r="B106" s="269" t="s">
        <v>213</v>
      </c>
      <c r="C106" s="256" t="s">
        <v>223</v>
      </c>
    </row>
    <row r="107" customFormat="false" ht="16.5" hidden="false" customHeight="false" outlineLevel="0" collapsed="false">
      <c r="A107" s="257" t="s">
        <v>224</v>
      </c>
      <c r="B107" s="258" t="s">
        <v>284</v>
      </c>
      <c r="C107" s="260"/>
    </row>
    <row r="108" customFormat="false" ht="16.5" hidden="false" customHeight="false" outlineLevel="0" collapsed="false">
      <c r="A108" s="257" t="s">
        <v>226</v>
      </c>
      <c r="B108" s="258" t="s">
        <v>285</v>
      </c>
      <c r="C108" s="260"/>
    </row>
    <row r="109" customFormat="false" ht="16.5" hidden="false" customHeight="false" outlineLevel="0" collapsed="false">
      <c r="A109" s="257" t="s">
        <v>228</v>
      </c>
      <c r="B109" s="258" t="s">
        <v>286</v>
      </c>
      <c r="C109" s="260"/>
    </row>
    <row r="110" customFormat="false" ht="16.5" hidden="false" customHeight="false" outlineLevel="0" collapsed="false">
      <c r="A110" s="257" t="s">
        <v>230</v>
      </c>
      <c r="B110" s="258" t="s">
        <v>236</v>
      </c>
      <c r="C110" s="260"/>
    </row>
    <row r="111" customFormat="false" ht="16.5" hidden="false" customHeight="true" outlineLevel="0" collapsed="false">
      <c r="A111" s="255" t="s">
        <v>253</v>
      </c>
      <c r="B111" s="255"/>
      <c r="C111" s="259" t="n">
        <f aca="false">'Custo por trabalhador'!D497+'Custo por trabalhador'!D500</f>
        <v>1341.66666666667</v>
      </c>
    </row>
    <row r="114" customFormat="false" ht="15.75" hidden="false" customHeight="false" outlineLevel="0" collapsed="false">
      <c r="A114" s="254" t="s">
        <v>287</v>
      </c>
      <c r="B114" s="254"/>
      <c r="C114" s="254"/>
    </row>
    <row r="115" customFormat="false" ht="16.5" hidden="false" customHeight="false" outlineLevel="0" collapsed="false"/>
    <row r="116" customFormat="false" ht="16.5" hidden="false" customHeight="false" outlineLevel="0" collapsed="false">
      <c r="A116" s="255" t="n">
        <v>6</v>
      </c>
      <c r="B116" s="269" t="s">
        <v>214</v>
      </c>
      <c r="C116" s="256" t="s">
        <v>246</v>
      </c>
      <c r="D116" s="256" t="s">
        <v>223</v>
      </c>
    </row>
    <row r="117" customFormat="false" ht="16.5" hidden="false" customHeight="false" outlineLevel="0" collapsed="false">
      <c r="A117" s="257" t="s">
        <v>224</v>
      </c>
      <c r="B117" s="258" t="s">
        <v>197</v>
      </c>
      <c r="C117" s="260"/>
      <c r="D117" s="260"/>
    </row>
    <row r="118" customFormat="false" ht="16.5" hidden="false" customHeight="false" outlineLevel="0" collapsed="false">
      <c r="A118" s="257" t="s">
        <v>226</v>
      </c>
      <c r="B118" s="258" t="s">
        <v>200</v>
      </c>
      <c r="C118" s="260"/>
      <c r="D118" s="260"/>
    </row>
    <row r="119" customFormat="false" ht="16.5" hidden="false" customHeight="false" outlineLevel="0" collapsed="false">
      <c r="A119" s="257" t="s">
        <v>228</v>
      </c>
      <c r="B119" s="258" t="s">
        <v>198</v>
      </c>
      <c r="C119" s="260"/>
      <c r="D119" s="260"/>
    </row>
    <row r="120" customFormat="false" ht="16.5" hidden="false" customHeight="false" outlineLevel="0" collapsed="false">
      <c r="A120" s="257"/>
      <c r="B120" s="258" t="s">
        <v>288</v>
      </c>
      <c r="C120" s="260"/>
      <c r="D120" s="260"/>
    </row>
    <row r="121" customFormat="false" ht="16.5" hidden="false" customHeight="false" outlineLevel="0" collapsed="false">
      <c r="A121" s="257"/>
      <c r="B121" s="258" t="s">
        <v>289</v>
      </c>
      <c r="C121" s="260"/>
      <c r="D121" s="260"/>
    </row>
    <row r="122" customFormat="false" ht="16.5" hidden="false" customHeight="false" outlineLevel="0" collapsed="false">
      <c r="A122" s="257"/>
      <c r="B122" s="258" t="s">
        <v>290</v>
      </c>
      <c r="C122" s="260"/>
      <c r="D122" s="260"/>
    </row>
    <row r="123" customFormat="false" ht="16.5" hidden="false" customHeight="true" outlineLevel="0" collapsed="false">
      <c r="A123" s="255" t="s">
        <v>253</v>
      </c>
      <c r="B123" s="255"/>
      <c r="C123" s="266" t="n">
        <f aca="false">'Custo por trabalhador'!C513</f>
        <v>0.314965560425798</v>
      </c>
      <c r="D123" s="259" t="n">
        <f aca="false">'Custo por trabalhador'!D513+'Custo por trabalhador'!D516</f>
        <v>2537.67271649313</v>
      </c>
    </row>
    <row r="126" customFormat="false" ht="15.75" hidden="false" customHeight="false" outlineLevel="0" collapsed="false">
      <c r="A126" s="254" t="s">
        <v>291</v>
      </c>
      <c r="B126" s="254"/>
      <c r="C126" s="254"/>
    </row>
    <row r="127" customFormat="false" ht="16.5" hidden="false" customHeight="false" outlineLevel="0" collapsed="false"/>
    <row r="128" customFormat="false" ht="16.5" hidden="false" customHeight="false" outlineLevel="0" collapsed="false">
      <c r="A128" s="255"/>
      <c r="B128" s="256" t="s">
        <v>292</v>
      </c>
      <c r="C128" s="256" t="s">
        <v>223</v>
      </c>
    </row>
    <row r="129" customFormat="false" ht="16.5" hidden="false" customHeight="false" outlineLevel="0" collapsed="false">
      <c r="A129" s="270" t="s">
        <v>224</v>
      </c>
      <c r="B129" s="258" t="s">
        <v>221</v>
      </c>
      <c r="C129" s="258"/>
    </row>
    <row r="130" customFormat="false" ht="16.5" hidden="false" customHeight="false" outlineLevel="0" collapsed="false">
      <c r="A130" s="270" t="s">
        <v>226</v>
      </c>
      <c r="B130" s="258" t="s">
        <v>237</v>
      </c>
      <c r="C130" s="258"/>
    </row>
    <row r="131" customFormat="false" ht="16.5" hidden="false" customHeight="false" outlineLevel="0" collapsed="false">
      <c r="A131" s="270" t="s">
        <v>228</v>
      </c>
      <c r="B131" s="258" t="s">
        <v>262</v>
      </c>
      <c r="C131" s="258"/>
    </row>
    <row r="132" customFormat="false" ht="16.5" hidden="false" customHeight="false" outlineLevel="0" collapsed="false">
      <c r="A132" s="270" t="s">
        <v>230</v>
      </c>
      <c r="B132" s="258" t="s">
        <v>270</v>
      </c>
      <c r="C132" s="258"/>
    </row>
    <row r="133" customFormat="false" ht="16.5" hidden="false" customHeight="false" outlineLevel="0" collapsed="false">
      <c r="A133" s="270" t="s">
        <v>231</v>
      </c>
      <c r="B133" s="258" t="s">
        <v>283</v>
      </c>
      <c r="C133" s="258"/>
    </row>
    <row r="134" customFormat="false" ht="16.5" hidden="false" customHeight="true" outlineLevel="0" collapsed="false">
      <c r="A134" s="255" t="s">
        <v>293</v>
      </c>
      <c r="B134" s="255"/>
      <c r="C134" s="258"/>
    </row>
    <row r="135" customFormat="false" ht="16.5" hidden="false" customHeight="false" outlineLevel="0" collapsed="false">
      <c r="A135" s="270" t="s">
        <v>233</v>
      </c>
      <c r="B135" s="258" t="s">
        <v>294</v>
      </c>
      <c r="C135" s="258"/>
    </row>
    <row r="136" customFormat="false" ht="16.5" hidden="false" customHeight="true" outlineLevel="0" collapsed="false">
      <c r="A136" s="255" t="s">
        <v>295</v>
      </c>
      <c r="B136" s="255"/>
      <c r="C136" s="259" t="n">
        <f aca="false">'Custo por trabalhador'!C539+'Custo por trabalhador'!D539</f>
        <v>10594.6574644842</v>
      </c>
    </row>
    <row r="139" customFormat="false" ht="16.15" hidden="false" customHeight="true" outlineLevel="0" collapsed="false">
      <c r="A139" s="271" t="s">
        <v>296</v>
      </c>
      <c r="B139" s="271"/>
      <c r="C139" s="272" t="n">
        <f aca="false">C136/72</f>
        <v>147.148020340058</v>
      </c>
      <c r="D139" s="273"/>
    </row>
  </sheetData>
  <mergeCells count="31">
    <mergeCell ref="A1:D1"/>
    <mergeCell ref="A2:D2"/>
    <mergeCell ref="A3:D3"/>
    <mergeCell ref="A6:C6"/>
    <mergeCell ref="A16:B16"/>
    <mergeCell ref="A19:C19"/>
    <mergeCell ref="A21:C21"/>
    <mergeCell ref="A26:B26"/>
    <mergeCell ref="A29:D29"/>
    <mergeCell ref="A40:B40"/>
    <mergeCell ref="A43:C43"/>
    <mergeCell ref="A50:B50"/>
    <mergeCell ref="A53:C53"/>
    <mergeCell ref="A59:B59"/>
    <mergeCell ref="A62:C62"/>
    <mergeCell ref="A71:B71"/>
    <mergeCell ref="A74:C74"/>
    <mergeCell ref="A77:C77"/>
    <mergeCell ref="A86:B86"/>
    <mergeCell ref="A89:C89"/>
    <mergeCell ref="A93:B93"/>
    <mergeCell ref="A96:C96"/>
    <mergeCell ref="A101:B101"/>
    <mergeCell ref="A104:C104"/>
    <mergeCell ref="A111:B111"/>
    <mergeCell ref="A114:C114"/>
    <mergeCell ref="A123:B123"/>
    <mergeCell ref="A126:C126"/>
    <mergeCell ref="A134:B134"/>
    <mergeCell ref="A136:B136"/>
    <mergeCell ref="A139:B139"/>
  </mergeCells>
  <printOptions headings="false" gridLines="false" gridLinesSet="true" horizontalCentered="false" verticalCentered="false"/>
  <pageMargins left="0.433333333333333" right="0.433333333333333" top="0.708333333333333" bottom="0.708333333333333"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4782</TotalTime>
  <Application>LibreOffice/7.4.7.2$Windows_X86_64 LibreOffice_project/723314e595e8007d3cf785c16538505a1c878ca5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2018-01-23T19:35:16Z</dcterms:created>
  <dc:creator>Maria Arcangela Silva Casagrande</dc:creator>
  <dc:description/>
  <dc:language>pt-BR</dc:language>
  <cp:lastModifiedBy/>
  <cp:lastPrinted>2025-08-27T09:55:37Z</cp:lastPrinted>
  <dcterms:modified xsi:type="dcterms:W3CDTF">2025-08-27T09:54:44Z</dcterms:modified>
  <cp:revision>219</cp:revision>
  <dc:subject/>
  <dc:title/>
</cp:coreProperties>
</file>

<file path=docProps/custom.xml><?xml version="1.0" encoding="utf-8"?>
<Properties xmlns="http://schemas.openxmlformats.org/officeDocument/2006/custom-properties" xmlns:vt="http://schemas.openxmlformats.org/officeDocument/2006/docPropsVTypes"/>
</file>