
<file path=[Content_Types].xml><?xml version="1.0" encoding="utf-8"?>
<Types xmlns="http://schemas.openxmlformats.org/package/2006/content-types">
  <Default Extension="fntdata" ContentType="application/x-fontdata"/>
  <Default Extension="jpeg" ContentType="image/jpeg"/>
  <Default Extension="png" ContentType="image/png"/>
  <Default Extension="rels" ContentType="application/vnd.openxmlformats-package.relationships+xml"/>
  <Default Extension="xml" ContentType="application/xml"/>
  <Override PartName="/docProps/custom.xml" ContentType="application/vnd.openxmlformats-officedocument.custom-properti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vmlDrawing1.vml" ContentType="application/vnd.openxmlformats-officedocument.vmlDrawing"/>
  <Override PartName="/xl/styles.xml" ContentType="application/vnd.openxmlformats-officedocument.spreadsheetml.styles+xml"/>
  <Override PartName="/xl/workbook.xml" ContentType="application/vnd.openxmlformats-officedocument.spreadsheetml.sheet.main+xml"/>
  <Override PartName="/xl/theme/theme1.xml" ContentType="application/vnd.openxmlformats-officedocument.theme+xml"/>
  <Override PartName="/xl/sharedStrings.xml" ContentType="application/vnd.openxmlformats-officedocument.spreadsheetml.sharedStrings+xml"/>
  <Override PartName="/xl/comments1.xml" ContentType="application/vnd.openxmlformats-officedocument.spreadsheetml.comment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CUIDADOR - MÃE SOCIAL" sheetId="1" state="visible" r:id="rId3"/>
  </sheet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Autor desconhecido</author>
  </authors>
  <commentList>
    <comment ref="A38" authorId="0">
      <text>
        <r>
          <rPr>
            <sz val="10"/>
            <rFont val="Arial"/>
            <family val="2"/>
          </rPr>
          <t xml:space="preserve">Tabela resumo da totalização do Adicional noturno.
Automatizada, desde que não haja alterações de fórmulas ou estrutura da planilha.</t>
        </r>
      </text>
    </comment>
    <comment ref="A53" authorId="0">
      <text>
        <r>
          <rPr>
            <sz val="10"/>
            <rFont val="Arial"/>
            <family val="2"/>
          </rPr>
          <t xml:space="preserve">Automatizada, desde que não haja alterações de fórmulas ou estrutura da planilha.</t>
        </r>
      </text>
    </comment>
    <comment ref="A70" authorId="0">
      <text>
        <r>
          <rPr>
            <sz val="10"/>
            <rFont val="Arial"/>
            <family val="2"/>
          </rPr>
          <t xml:space="preserve">Observações importantes: 
1ª - Levando em consideração a vigência contratual prevista no art. 57 da Lei nº 8.666, de 23 de junho de 1993, a referida rubrica tem como principal objetivo suprir a necessidade no final do contrato de 12 meses o pagamento ao direito às férias remuneradas, na forma prevista na Consolidação das Leis do Trabalho. Esta rubrica, quando da prorrogação contratual, torna-se objeto de custo não renovável. 
2ª - Deve ser ponderado pelo gestor no momento da composição de custos, a necessidade ou não da inclusão dessa rubrica, observada nesses casos sempre a duração do contrato. Caso seja firmado contrato com duração superior a 12 meses, sugere-se a exclusão dessa rubrica.</t>
        </r>
      </text>
    </comment>
    <comment ref="A84" authorId="0">
      <text>
        <r>
          <rPr>
            <sz val="10"/>
            <rFont val="Arial"/>
            <family val="2"/>
          </rPr>
          <t xml:space="preserve">Apenas totaliza a previsão mensal de custos com 13° Salário, Férias e Adicional de Férias.
</t>
        </r>
      </text>
    </comment>
    <comment ref="A119" authorId="0">
      <text>
        <r>
          <rPr>
            <sz val="10"/>
            <rFont val="Arial"/>
            <family val="2"/>
          </rPr>
          <t xml:space="preserve">Totalização dos Encargos. Automatizada, desde que não haja alteração nas fórmulas e estrutura da planilha.</t>
        </r>
      </text>
    </comment>
    <comment ref="A413" authorId="0">
      <text>
        <r>
          <rPr>
            <sz val="10"/>
            <rFont val="Arial"/>
            <family val="2"/>
          </rPr>
          <t xml:space="preserve">Esta tabela totaliza o custo do trabalhador e está automatizada, desde que não haja alteração nas formulas e no modelo da presente planilha. Ajustes necessários são responsabilidade do órgão contratante, por quem deverão ser conferidos.vlr</t>
        </r>
      </text>
    </comment>
    <comment ref="B130" authorId="0">
      <text>
        <r>
          <rPr>
            <sz val="10"/>
            <rFont val="Arial"/>
            <family val="2"/>
          </rPr>
          <t xml:space="preserve">Valor da tarifa de transporte público praticada no município de prestação do serviço.</t>
        </r>
      </text>
    </comment>
    <comment ref="B241" authorId="0">
      <text>
        <r>
          <rPr>
            <sz val="10"/>
            <rFont val="Arial"/>
            <family val="2"/>
          </rPr>
          <t xml:space="preserve">Total do módulo 1 + total do módulo 2, dividido por 30 (dias) vezes 7 dias (ver material curso)
</t>
        </r>
      </text>
    </comment>
    <comment ref="C33" authorId="0">
      <text>
        <r>
          <rPr>
            <sz val="10"/>
            <rFont val="Arial"/>
            <family val="2"/>
          </rPr>
          <t xml:space="preserve">Considera hora noturna de 22h às 5h do dia seguinte, portanto 7 horas noturnas de uma jornada de 12h. </t>
        </r>
      </text>
    </comment>
    <comment ref="C36" authorId="0">
      <text>
        <r>
          <rPr>
            <sz val="10"/>
            <rFont val="Arial"/>
            <family val="2"/>
          </rPr>
          <t xml:space="preserve">A título de pagamento adicional computa-se o pagamento de 7min e 30 s a cada hora noturna, por 7 horas, totalizando 52min e 30 s, que significa 1 hora da jornada de 12h.</t>
        </r>
      </text>
    </comment>
    <comment ref="C64" authorId="0">
      <text>
        <r>
          <rPr>
            <sz val="10"/>
            <rFont val="Arial"/>
            <family val="2"/>
          </rPr>
          <t xml:space="preserve">Por tratar-se de planilha mensal será contabilizado 1/12 avos do custo.</t>
        </r>
      </text>
    </comment>
    <comment ref="C159" authorId="0">
      <text>
        <r>
          <rPr>
            <sz val="10"/>
            <rFont val="Arial"/>
            <family val="2"/>
          </rPr>
          <t xml:space="preserve">Observar desconto informado em Convenção Coletiva.</t>
        </r>
      </text>
    </comment>
    <comment ref="C254" authorId="0">
      <text>
        <r>
          <rPr>
            <sz val="10"/>
            <rFont val="Arial"/>
            <family val="2"/>
          </rPr>
          <t xml:space="preserve">Percentual extraído do CAGED – sem justa causa ap trabalhado (módulo 3 provisão para rescisão)</t>
        </r>
      </text>
    </comment>
    <comment ref="C270" authorId="0">
      <text>
        <r>
          <rPr>
            <sz val="10"/>
            <rFont val="Arial"/>
            <family val="2"/>
          </rPr>
          <t xml:space="preserve">Percentual extraído do CAGED – demissão com justa causa (módulo 3 provisão para rescisão)</t>
        </r>
      </text>
    </comment>
    <comment ref="D36" authorId="0">
      <text>
        <r>
          <rPr>
            <sz val="10"/>
            <rFont val="Arial"/>
            <family val="2"/>
          </rPr>
          <t xml:space="preserve">Por tratar-se de hora considerada a mais, calcula-se pagamento de 100% da hora, acrescida do respectivo adicional noturno.</t>
        </r>
      </text>
    </comment>
  </commentList>
</comments>
</file>

<file path=xl/sharedStrings.xml><?xml version="1.0" encoding="utf-8"?>
<sst xmlns="http://schemas.openxmlformats.org/spreadsheetml/2006/main" count="558" uniqueCount="234">
  <si>
    <t xml:space="preserve">PLANILHA DE CUSTOS E FORMAÇÃO DE PREÇOS</t>
  </si>
  <si>
    <t xml:space="preserve">MODELO DE FORMAÇÃO DE CUSTO MENSAL PARA UM EMPREGADO </t>
  </si>
  <si>
    <t xml:space="preserve">* A planilha de custos e formação de preços é ferramenta de apoio à realização de estimativas da contratação e para a análise das propostas na fase de pregão e nas prorrogações contratuais.
* O modelo disponibilizado é inspiracional, devendo ser adaptado pelo órgão ou entidade contratante às suas necessidades.
* A presente proposta visa, tão somente, auxiliar aos órgãos que não possuam um modelo definido na formatação dos cálculos de direitos trabalhistas para estimativas de contratos de prestação de serviços, observando as disposições da Consolidação das Leis do Trabalho - CLT e das Convenções Coletivas de Trabalho - CCT (sendo válidos, ainda, os acordos e dissídios coletivos).
* É responsabilidade do usuário que optar pela utilização deste modelo a conferência das fórmulas automatizadas em conformidade com as disposições de CLT e CCT, para minimizar o risco de equívocos no cômputo das previsões financeiras.
* Dúvidas sobre a metodologia de cálculo poderão ser esclarecidas com a leitura dos Cadernos Técnicos de divulgação de valores limites em: https://www.comprasgovernamentais.gov.br/index.php/cadernos-técnicos-e-valores-limites.</t>
  </si>
  <si>
    <t xml:space="preserve">MÓDULO 1 - REMUNERAÇÃO</t>
  </si>
  <si>
    <t xml:space="preserve">* A remuneração é definida no art. 457 da Consolidação das Leis do Trabalho. 
* É composta por Salário Base, Adicionais (noturno, de insalubridade ou periculosidade) e gratificações, quando houver.</t>
  </si>
  <si>
    <t xml:space="preserve">SALÁRIO BASE</t>
  </si>
  <si>
    <t xml:space="preserve">* O Salário Base vem definido na Convenção Coletiva de Trabalho da categoria profissional a ser contratada para o objeto da prestação de serviço. 
* O contratante deverá observar se a CCT abrange o município de prestação de serviço e se está vigente.</t>
  </si>
  <si>
    <t xml:space="preserve">Nº estimado de empregados</t>
  </si>
  <si>
    <t xml:space="preserve">Cargo B (12x36 Diurno)</t>
  </si>
  <si>
    <t xml:space="preserve">Salário Base Convenção: R$ 2.180,34 + 3,81% IPCA/FEV = R$ 2.263,41</t>
  </si>
  <si>
    <t xml:space="preserve">Cargo B (12x36 noturno)</t>
  </si>
  <si>
    <t xml:space="preserve">NÚMERO DE REGISTRO RS001459/2025</t>
  </si>
  <si>
    <t xml:space="preserve">5162 CUIDADOR/MÃE SOCIAL </t>
  </si>
  <si>
    <t xml:space="preserve">GRATIFICAÇÃO DE FUNÇÃO</t>
  </si>
  <si>
    <t xml:space="preserve">* Gratificação de função, quando houver, virá informada na Convenção Coletiva de Trabalho da categoria profissional a ser contratada. 
* O órgão contratante deverá observar, além da existência de gratificação, se esta incidirá sobre os adicionais, devendo adaptar a planilha ao caso em concreto.
*  Para o presente modelo foi considerada gratificação como percentual sobre o salário base e sem incidência sobre os adicionais (noturno, periculosidade ou insalubridade).</t>
  </si>
  <si>
    <t xml:space="preserve">Categoria</t>
  </si>
  <si>
    <t xml:space="preserve">Base de cálculo</t>
  </si>
  <si>
    <t xml:space="preserve">Percentual</t>
  </si>
  <si>
    <t xml:space="preserve">Valor da Gratificação</t>
  </si>
  <si>
    <t xml:space="preserve">Cargo B (12x36 diurno)</t>
  </si>
  <si>
    <t xml:space="preserve">ADICIONAIS (periculosidade ou insalubridade, se houver)</t>
  </si>
  <si>
    <t xml:space="preserve">* Os adicionais de periculosidade ou insalubridade, em conformidade com os art. 192 e 193 da CLT, dependem da natureza do serviço a ser prestado. 
* O órgão contratante deverá observar, além da existência de previsão em CLT, se há informações na Convenção Coletiva de Trabalho acerca dos adicionais, bem como seu percentual e a base de cálculo, devendo adaptar a planilha ao caso em concreto. </t>
  </si>
  <si>
    <t xml:space="preserve">ADICIONAL PERICULOSIDADE</t>
  </si>
  <si>
    <t xml:space="preserve">Valor</t>
  </si>
  <si>
    <t xml:space="preserve">Cargo A Cargo A (44h semanais)</t>
  </si>
  <si>
    <t xml:space="preserve">Cargo B (12x36 Noturno)</t>
  </si>
  <si>
    <t xml:space="preserve">Cargo B (44h semanais)</t>
  </si>
  <si>
    <t xml:space="preserve">ADICIONAL NOTURNO</t>
  </si>
  <si>
    <t xml:space="preserve">* O Adicional Noturno e a Hora Noturna Reduzida, conforme art. 73 da CLT, serão pagos entre 22h e 5h do dia seguinte, sem prorrogação quando da jornada 12x36h.
* O órgão contratante deverá observar, além da existência do previsto em CLT, se há informações na Convenção Coletiva de Trabalho acerca da existência do percentual de adicional noturno, bem como se haverá pagamento de hora noturna reduzida e adaptar a planilha ao caso em concreto. </t>
  </si>
  <si>
    <t xml:space="preserve">Base de Cálculo</t>
  </si>
  <si>
    <t xml:space="preserve">Proporção</t>
  </si>
  <si>
    <t xml:space="preserve">HORA NOTURNA REDUZIDA</t>
  </si>
  <si>
    <t xml:space="preserve">ADICIONAL POR TRABALHO NOTURNO</t>
  </si>
  <si>
    <t xml:space="preserve">Adicional Noturno</t>
  </si>
  <si>
    <t xml:space="preserve">Hora Noturna
Reduzida</t>
  </si>
  <si>
    <t xml:space="preserve">ADICIONAL POR SERVIÇOS EM EVENTOS</t>
  </si>
  <si>
    <t xml:space="preserve">* Em caso de previsão de outros adicionais em Convenção Coletiva de Trabalho o órgão poderá utilizar este campo.</t>
  </si>
  <si>
    <t xml:space="preserve">Cargo A (44h semanais)</t>
  </si>
  <si>
    <t xml:space="preserve">Este quadro totaliza a remuneração devida ao trabalhador, conforme previsão da Consolidação das Leis do                                                                                     Trabalho e valores disponíveis na Convenção Coletiva para a categoria</t>
  </si>
  <si>
    <t xml:space="preserve">Salário Base</t>
  </si>
  <si>
    <t xml:space="preserve">Gratificação de função</t>
  </si>
  <si>
    <t xml:space="preserve">Adicional de Periculosidade ou Insalubridade</t>
  </si>
  <si>
    <t xml:space="preserve">Adicional 1</t>
  </si>
  <si>
    <t xml:space="preserve">Total</t>
  </si>
  <si>
    <t xml:space="preserve">MÓDULO 2 - ENCARGOS E BENEFÍCIOS (ANUAIS, MENSAIS E DIÁRIOS)</t>
  </si>
  <si>
    <t xml:space="preserve">SUBMÓDULO 2.1 – 13° SALÁRIO, FÉRIAS E ADICIONAL DE FÉRIAS</t>
  </si>
  <si>
    <t xml:space="preserve">13° SALÁRIO
Previsto no Decreto 57.155, de 1965.</t>
  </si>
  <si>
    <t xml:space="preserve">Provisionamento Mensal</t>
  </si>
  <si>
    <t xml:space="preserve">FÉRIAS
Previsto no art. 7° da Constituição Federal</t>
  </si>
  <si>
    <t xml:space="preserve">ADICIONAL DE FÉRIAS - 1/3 CONSTITUCIONAL</t>
  </si>
  <si>
    <t xml:space="preserve">Alíquota Adicional</t>
  </si>
  <si>
    <t xml:space="preserve">13° Salário</t>
  </si>
  <si>
    <t xml:space="preserve">Férias </t>
  </si>
  <si>
    <t xml:space="preserve">1/3 Constitucional</t>
  </si>
  <si>
    <t xml:space="preserve">SUBMÓDULO 2.2 - ENCARGOS PREVIDENCIÁRIOS E FGTS</t>
  </si>
  <si>
    <t xml:space="preserve">* Previsto no art. 195 da Constituição Federal. 
* Os percentuais informados não são taxativos e deverão observar o enquadramento real das empresas prestadoras de serviço, em especial no que diz respeito ao     SAT-GIIL/RAT.</t>
  </si>
  <si>
    <t xml:space="preserve">COMPOSIÇÃO DO GPS E FGTS</t>
  </si>
  <si>
    <t xml:space="preserve">Encargos</t>
  </si>
  <si>
    <t xml:space="preserve">INSS - empregador</t>
  </si>
  <si>
    <t xml:space="preserve">Salário-Educação</t>
  </si>
  <si>
    <t xml:space="preserve">SAT- GIL/RAT</t>
  </si>
  <si>
    <t xml:space="preserve">SESC</t>
  </si>
  <si>
    <t xml:space="preserve">SENAC</t>
  </si>
  <si>
    <t xml:space="preserve">SEBRAE</t>
  </si>
  <si>
    <t xml:space="preserve">INCRA</t>
  </si>
  <si>
    <t xml:space="preserve">FGTS</t>
  </si>
  <si>
    <t xml:space="preserve">TOTAL</t>
  </si>
  <si>
    <t xml:space="preserve">GPS - GUIA DA PREVIDÊNCIA SOCIAL</t>
  </si>
  <si>
    <t xml:space="preserve">FGTS - FUNDO DE GARANTIA POR TEMPO DE SERVIÇO</t>
  </si>
  <si>
    <t xml:space="preserve">GPS</t>
  </si>
  <si>
    <t xml:space="preserve">SUBMÓDULO 2.3 - BENEFÍCIOS MENSAIS E DIÁRIOS</t>
  </si>
  <si>
    <t xml:space="preserve">* O cálculo de benefícios mensais e diários dependerá das disposições constantes em Convenção Coletiva de Trabalho sobre os direitos negociados aos trabalhadores, observando sempre o custo efetivo a ser suportado pela Administração no contrato de prestação de serviços (descontados os valores arcados pelos empregados).</t>
  </si>
  <si>
    <t xml:space="preserve">VALE TRANSPORTE</t>
  </si>
  <si>
    <t xml:space="preserve">CUSTO DA PASSAGEM</t>
  </si>
  <si>
    <t xml:space="preserve">Vr. Unitário</t>
  </si>
  <si>
    <t xml:space="preserve">Vales por dia </t>
  </si>
  <si>
    <t xml:space="preserve">Dias efetivamente trabalhados</t>
  </si>
  <si>
    <t xml:space="preserve">Custo total</t>
  </si>
  <si>
    <t xml:space="preserve">DESCONTO DO VALE TRANSPORTE</t>
  </si>
  <si>
    <t xml:space="preserve">Proporcionalidade</t>
  </si>
  <si>
    <t xml:space="preserve">Desconto</t>
  </si>
  <si>
    <t xml:space="preserve">CUSTO EFETIVO DO VALE TRANSPORTE</t>
  </si>
  <si>
    <t xml:space="preserve">Valor do desconto</t>
  </si>
  <si>
    <t xml:space="preserve">Custo efetivo</t>
  </si>
  <si>
    <t xml:space="preserve">VALE ALIMENTAÇÃO/REFEIÇÃO</t>
  </si>
  <si>
    <t xml:space="preserve">Valor diário</t>
  </si>
  <si>
    <t xml:space="preserve">R$ 18,07 + 3,81% = R$18,76</t>
  </si>
  <si>
    <t xml:space="preserve">DESCONTO DO VALE ALIMENTAÇÃO/REFEIÇÃO</t>
  </si>
  <si>
    <t xml:space="preserve">CUSTO EFETIVO DO VALE ALIMENTAÇÃO/REFEIÇÃO</t>
  </si>
  <si>
    <r>
      <rPr>
        <b val="true"/>
        <sz val="12"/>
        <color rgb="FF000000"/>
        <rFont val="Times New Roman"/>
        <family val="1"/>
        <charset val="1"/>
      </rPr>
      <t xml:space="preserve">BENEFÍCIO X = Social Familiar
</t>
    </r>
    <r>
      <rPr>
        <sz val="12"/>
        <color rgb="FFFF0000"/>
        <rFont val="Times New Roman"/>
        <family val="1"/>
        <charset val="1"/>
      </rPr>
      <t xml:space="preserve">Utilizar este campo em caso de outros benefícios previstos em Convenção Coletiva, sempre especificando o tipo, finalidade e previsão legal do mesmo.</t>
    </r>
  </si>
  <si>
    <t xml:space="preserve">BENEFÍCIO social familiar</t>
  </si>
  <si>
    <r>
      <rPr>
        <b val="true"/>
        <sz val="12"/>
        <color rgb="FF000000"/>
        <rFont val="Times New Roman"/>
        <family val="1"/>
        <charset val="1"/>
      </rPr>
      <t xml:space="preserve">BENEFÍCIO Y= Salário Família
</t>
    </r>
    <r>
      <rPr>
        <sz val="12"/>
        <color rgb="FFFF0000"/>
        <rFont val="Times New Roman"/>
        <family val="1"/>
        <charset val="1"/>
      </rPr>
      <t xml:space="preserve">Utilizar este campo em caso de outros benefícios previstos em Convenção Coletiva, sempre especificando o tipo, finalidade e previsão legal do mesmo.</t>
    </r>
  </si>
  <si>
    <t xml:space="preserve">BENEFÍCIO Salário Família</t>
  </si>
  <si>
    <t xml:space="preserve">Vale Transporte</t>
  </si>
  <si>
    <t xml:space="preserve">Vale Refeição</t>
  </si>
  <si>
    <t xml:space="preserve">Benef. social familiar</t>
  </si>
  <si>
    <t xml:space="preserve">Salário Família</t>
  </si>
  <si>
    <t xml:space="preserve">Submódulo 2.1</t>
  </si>
  <si>
    <t xml:space="preserve">Submódulo 2.2</t>
  </si>
  <si>
    <t xml:space="preserve">Submódulo 2.3</t>
  </si>
  <si>
    <t xml:space="preserve">MÓDULO 3 - PROVISÃO PARA RESCISÃO</t>
  </si>
  <si>
    <t xml:space="preserve">* Este módulo destina-se a calcular o custo de possível desligamento de um empregado vinculado ao contrato de prestação de serviços. 
* Na metodologia utilizada calcula-se uma probabilidade de ocorrência, por tipos de desligamentos, como fator de ponderação do custo total.</t>
  </si>
  <si>
    <t xml:space="preserve">PERCENTUAIS POR TIPO DE
 DESLIGAMENTO</t>
  </si>
  <si>
    <t xml:space="preserve">Tipos</t>
  </si>
  <si>
    <t xml:space="preserve">Demissão 
SEM  justa Causa</t>
  </si>
  <si>
    <t xml:space="preserve">SEM justa Causa
AP INDENIZADO</t>
  </si>
  <si>
    <t xml:space="preserve">SEM justa Causa 
AP TRABALHADO</t>
  </si>
  <si>
    <t xml:space="preserve">Demissão
 COM  justa Causa</t>
  </si>
  <si>
    <t xml:space="preserve">Desligamentos 
OUTROS TIPOS</t>
  </si>
  <si>
    <t xml:space="preserve">SUBMÓDULO 3.1 - AVISO PRÉVIO INDENIZADO</t>
  </si>
  <si>
    <t xml:space="preserve">* Quando ocorrer a demissão de uma trabalhador e a empresa não conceder prazo de aviso prévio, o trabalhador terá direito a receber o salário referente ao mês completo, conforme dispõe o art. 487 § 1º da CLT.
* A metodologia utilizada computa todos os direitos do trabalhador, aplicando a proporcionalidade estimada de ocorrência de aviso prévio indenizado, realizando provisionamento mensal do custo.
* Estes custos deverão ser apreciados atentamente nos casos de prorrogação contratual para verificar a necessidade de sua renovação ou não.
* Deverão, ainda, ser observados os ditames da Lei nº 12.506, de 2011 e seus impactos no custo quando das prorrogações contratuais.</t>
  </si>
  <si>
    <t xml:space="preserve">AVISO PRÉVIO INDENIZADO</t>
  </si>
  <si>
    <t xml:space="preserve">MULTA DO FGTS E CONTRIBUIÇÃO SOCIAL SOBRE O AVISO PRÉVIO INDENIZADO</t>
  </si>
  <si>
    <t xml:space="preserve">Não considerar, cfe. Lei nº 13.932, de 11 de dezembro de 2019</t>
  </si>
  <si>
    <t xml:space="preserve">Percentual da 
Multa</t>
  </si>
  <si>
    <t xml:space="preserve">SUBMÓDULO 3.1 - CUSTO DO AVISO PRÉVIO INDENIZADO</t>
  </si>
  <si>
    <t xml:space="preserve">SUBMÓDULO 3.2 - AVISO PRÉVIO TRABALHADO</t>
  </si>
  <si>
    <t xml:space="preserve">* Quando ocorrer a demissão de um trabalhador com aviso prévio, o trabalhador cumprirá os dias em atividade, e terá direito a receber o salário referente ao mês completo, conforme dispõe o art. 487 § 1º da CLT.
* A metodologia utilizada computa todos os direitos do trabalhador, aplicando a proporcionalidade estimada de ocorrência de aviso prévio trabalhado, realizando provisionamento mensal do custo.
* Estes custos deverão ser apreciados atentamente nos casos de prorrogação contratual para verificar a necessidade de sua renovação ou não.
* Deverão, ainda, ser observados os ditames da Lei nº 12.506, de 2011, e seus impactos no custo quando das prorrogações contratuais.</t>
  </si>
  <si>
    <t xml:space="preserve">AVISO PRÉVIO TRABALHADO</t>
  </si>
  <si>
    <t xml:space="preserve">MULTA DO FGTS E CONTRIBUIÇÃO SOCIAL SOBRE O AVISO PRÉVIO TRABALHADO</t>
  </si>
  <si>
    <t xml:space="preserve">SUBMÓDULO 3.2 - CUSTO DO AVISO PRÉVIO TRABALHADO</t>
  </si>
  <si>
    <t xml:space="preserve">SUBMÓDULO 3.3 - DEMISSÃO POR JUSTA CAUSA</t>
  </si>
  <si>
    <t xml:space="preserve">*Na hipótese de demissão por justa causa o empregado perde o direito ao pagamento de 13° salário, férias e adicional de férias, como previsto no parágrafo único do art. 146 da CLT.
* Para estes casos,  na metodologia utilizada, haverá o desconto dos valores que, por tratar-se de provisão mensal, deverão ser reduzidos da fatura da empresa contratada.
* Igualmente, o cômputo de custos com demissão por justa causa considera a probabilidade de ocorrência desta para provisionamento.</t>
  </si>
  <si>
    <t xml:space="preserve">BASE DE CÁLCULO PARA DEMISSÃO POR JUSTA CAUSA</t>
  </si>
  <si>
    <t xml:space="preserve">Valor provisionado do 13º Salário</t>
  </si>
  <si>
    <t xml:space="preserve">Valor provisionado das Férias</t>
  </si>
  <si>
    <t xml:space="preserve">Valor provisionado do Adicional de Férias</t>
  </si>
  <si>
    <t xml:space="preserve">SUBMÓDULO 3.3 - CUSTO DA DEMISSÃO COM JUSTA CAUSA</t>
  </si>
  <si>
    <t xml:space="preserve">Submódulo 3.1</t>
  </si>
  <si>
    <t xml:space="preserve">Submódulo 3.2</t>
  </si>
  <si>
    <t xml:space="preserve">Submódulo 3.3</t>
  </si>
  <si>
    <t xml:space="preserve">MÓDULO 4 - CUSTO DE REPOSIÇÃO DO PROFISSIONAL AUSENTE</t>
  </si>
  <si>
    <t xml:space="preserve">* O Custo de reposição do profissional ausente refere-se ao custo necessário para substituir, no posto de trabalho, o profissional residente quando estiver em gozo de férias ou no caso de um das ausências legais previstas no art 473 da Consolidação das Leis do Trabalho. 
* Na metodologia utilizada utiliza-se uma probabilidade de ocorrência, mediante estatísticas da Relação Anual de Informações                                                  Sociais-2016 (RAIS/MTE), da Pesquisa Nacional por Amostra de Domicílios-2016 (PNAD/IBGE), do Registro Civil (IBGE)-2016.
* São computados, então, a probabilidade de dias de ausência para cobertura, conforme escala de trabalho mensal.
* Para jornadas jornadas 12x36h a necessidade de reposição incide somente em 50% do dias de ausência devido à escala. 
* Na jornada 44h computa-se somente a reposição nos dias úteis, portanto, 69,04% da ausência total.</t>
  </si>
  <si>
    <t xml:space="preserve">Probabilidade de ocorrência de ausências legais, conforme previsão do art. 473 da Consolidação das Leis do Trabalho.</t>
  </si>
  <si>
    <t xml:space="preserve">Memória de Cálculo - número de dias de reposição do profissional ausente para cada evento </t>
  </si>
  <si>
    <t xml:space="preserve">Incidência anual</t>
  </si>
  <si>
    <t xml:space="preserve">Duração Legal  
da Ausência</t>
  </si>
  <si>
    <t xml:space="preserve">12x36</t>
  </si>
  <si>
    <t xml:space="preserve">44h</t>
  </si>
  <si>
    <t xml:space="preserve">Proporção dias afetados</t>
  </si>
  <si>
    <t xml:space="preserve">Dias de reposição</t>
  </si>
  <si>
    <t xml:space="preserve">Férias</t>
  </si>
  <si>
    <t xml:space="preserve">Ausência justificada</t>
  </si>
  <si>
    <t xml:space="preserve">Acidente trabalho</t>
  </si>
  <si>
    <t xml:space="preserve">Afastamento por doença</t>
  </si>
  <si>
    <t xml:space="preserve">Consulta médica filho</t>
  </si>
  <si>
    <t xml:space="preserve">Óbitos na família</t>
  </si>
  <si>
    <t xml:space="preserve">Casamento</t>
  </si>
  <si>
    <t xml:space="preserve">Doação de sangue</t>
  </si>
  <si>
    <t xml:space="preserve">Testemunho</t>
  </si>
  <si>
    <t xml:space="preserve">Paternidade</t>
  </si>
  <si>
    <t xml:space="preserve">Maternidade</t>
  </si>
  <si>
    <t xml:space="preserve">Consulta pré-natal</t>
  </si>
  <si>
    <t xml:space="preserve">ESTIMATIVA DA NECESSIDADE DE REPOSIÇÃO DE PROFISSIONAL</t>
  </si>
  <si>
    <t xml:space="preserve">Composição</t>
  </si>
  <si>
    <t xml:space="preserve">ESCALAS -  Cargo A</t>
  </si>
  <si>
    <t xml:space="preserve"> 12 x 36 D</t>
  </si>
  <si>
    <t xml:space="preserve">12 x 36 N</t>
  </si>
  <si>
    <t xml:space="preserve">44 SEM</t>
  </si>
  <si>
    <t xml:space="preserve">Total Para reposição</t>
  </si>
  <si>
    <t xml:space="preserve">SUBMÓDULO 4.1 - AUSÊNCIAS LEGAIS</t>
  </si>
  <si>
    <t xml:space="preserve">* O Submódulo 4.1 destina-se ao cálculo do custo estimado para a reposição de ausências legais do empregado residente.
* Na metodologia utilizada computa-se o custo total de um empregado, com direito à remuneração, 13° salário, férias, encargos e benefícios, bem como probabi-lidade de rescisão, para a base de cálculo do presente submódulo que, em seguida, servirá para estipular o custo diário de um profissional para a contratação. 
* Com base neste custo diário estima-se o custo mensal com reposição de profissional ausente.</t>
  </si>
  <si>
    <t xml:space="preserve">CUSTO DIÁRIO PARA O REPOSITOR</t>
  </si>
  <si>
    <t xml:space="preserve">Divisor do dia</t>
  </si>
  <si>
    <t xml:space="preserve">Custo diário</t>
  </si>
  <si>
    <t xml:space="preserve">Necessidade de Reposição</t>
  </si>
  <si>
    <t xml:space="preserve">Custo anual</t>
  </si>
  <si>
    <t xml:space="preserve">Custo mensal</t>
  </si>
  <si>
    <t xml:space="preserve">SUBMÓDULO 4.2 - INTRAJORNADA</t>
  </si>
  <si>
    <t xml:space="preserve">* O submódulo 4.2 destina-se a calcular o custo de um repositor para cobertura do tempo de concessão do intervalo para repouso e alimentação, previsto no art. 71 da Consolidação das Leis do Trabalho, ao empregado residente. 
* Na metodologia utilizada, calcula-se o custo da hora de trabalho e multiplica-se pela necessidade de horas de cobertura no mês. 
* Por tratar-se de condição excepcional, dependerá de decisão do órgão contratante, bem como de disposições constantes da Convenção Coletiva quanto ao tempo de intervalo e ao adicional para pagamento.
* Não se computa custo de reposição intrajornada para supervisores por considerar que estes não realizam a cobertura de posto de trabalho e poderiam se ausentar durante o tempo previsto em lei, definição que também deverá ser objeto de apreciação pelos órgãos contratantes.</t>
  </si>
  <si>
    <t xml:space="preserve">CUSTO POR HORA DO REPOSITOR</t>
  </si>
  <si>
    <t xml:space="preserve">divisor de hora</t>
  </si>
  <si>
    <t xml:space="preserve">Valor da hora</t>
  </si>
  <si>
    <t xml:space="preserve">Necessidade de Reposição (horas)</t>
  </si>
  <si>
    <t xml:space="preserve">Submódulo 4.1</t>
  </si>
  <si>
    <t xml:space="preserve">Submódulo 4.2</t>
  </si>
  <si>
    <t xml:space="preserve">MÓDULO 5 - INSUMOS DE MÃO DE OBRA</t>
  </si>
  <si>
    <t xml:space="preserve">UNIFORMES - COMPOSIÇÃO - VALOR ANUAL </t>
  </si>
  <si>
    <t xml:space="preserve">Item</t>
  </si>
  <si>
    <t xml:space="preserve">Quantidade</t>
  </si>
  <si>
    <t xml:space="preserve">Orç. 1</t>
  </si>
  <si>
    <t xml:space="preserve">Orç. 2</t>
  </si>
  <si>
    <t xml:space="preserve">Orç. 3</t>
  </si>
  <si>
    <t xml:space="preserve">MÉDIA</t>
  </si>
  <si>
    <t xml:space="preserve">Calça</t>
  </si>
  <si>
    <t xml:space="preserve">Camiseta</t>
  </si>
  <si>
    <t xml:space="preserve">Custo anual por Pessoa  </t>
  </si>
  <si>
    <t xml:space="preserve">UNIFORMES</t>
  </si>
  <si>
    <t xml:space="preserve">Custo mensal </t>
  </si>
  <si>
    <t xml:space="preserve">Equipamentos </t>
  </si>
  <si>
    <t xml:space="preserve">Descrição</t>
  </si>
  <si>
    <t xml:space="preserve">Cotação</t>
  </si>
  <si>
    <t xml:space="preserve">Duração dos itens 
(vida útil)</t>
  </si>
  <si>
    <t xml:space="preserve">12x36 h</t>
  </si>
  <si>
    <t xml:space="preserve">44 horas</t>
  </si>
  <si>
    <t xml:space="preserve">Valor total </t>
  </si>
  <si>
    <t xml:space="preserve">CUSTO MENSAL DOS EQUIPAMENTOS</t>
  </si>
  <si>
    <t xml:space="preserve">Valor por empregado</t>
  </si>
  <si>
    <t xml:space="preserve">Custo com Uniformes</t>
  </si>
  <si>
    <t xml:space="preserve">Custo com Equipamentos</t>
  </si>
  <si>
    <t xml:space="preserve">MÓDULO 6 - CUSTOS INDIRETOS, TRIBUTOS E LUCRO</t>
  </si>
  <si>
    <t xml:space="preserve">INFORMAÇÃO DE PERCENTUAIS ESTIMADOS DE CITL</t>
  </si>
  <si>
    <t xml:space="preserve">Custos Indiretos</t>
  </si>
  <si>
    <t xml:space="preserve">Cofins + Pis</t>
  </si>
  <si>
    <t xml:space="preserve">ISS CB</t>
  </si>
  <si>
    <t xml:space="preserve">Tributos</t>
  </si>
  <si>
    <t xml:space="preserve">LR</t>
  </si>
  <si>
    <t xml:space="preserve">7,6 + 1,65.</t>
  </si>
  <si>
    <t xml:space="preserve">Lucro</t>
  </si>
  <si>
    <t xml:space="preserve">LP</t>
  </si>
  <si>
    <t xml:space="preserve">3 + 0,65.</t>
  </si>
  <si>
    <t xml:space="preserve">Lucro real</t>
  </si>
  <si>
    <t xml:space="preserve">Lucro presumido</t>
  </si>
  <si>
    <t xml:space="preserve">Simples</t>
  </si>
  <si>
    <t xml:space="preserve">RATEIO DO Cargo B</t>
  </si>
  <si>
    <t xml:space="preserve">* Para os casos em que há Supervisor e este não for contratado como um posto de trabalho, a exemplo dos serviços de vigilância patrimonial, seu custo deverá ser rateado pelo total de empregados supervisionados.</t>
  </si>
  <si>
    <t xml:space="preserve">RATEIO DA CHEFIA DE CAMPO</t>
  </si>
  <si>
    <t xml:space="preserve">Subordinados</t>
  </si>
  <si>
    <t xml:space="preserve">CUSTO DO TRABALHADOR</t>
  </si>
  <si>
    <t xml:space="preserve">CUSTO TOTAL POR TRABALHADOR</t>
  </si>
  <si>
    <t xml:space="preserve">Módulo</t>
  </si>
  <si>
    <t xml:space="preserve">12x36 Diurno</t>
  </si>
  <si>
    <t xml:space="preserve">12x36 Noturno</t>
  </si>
  <si>
    <t xml:space="preserve">44h Semanais</t>
  </si>
  <si>
    <t xml:space="preserve">Remuneração</t>
  </si>
  <si>
    <t xml:space="preserve">Encargos e Benefícios</t>
  </si>
  <si>
    <t xml:space="preserve">Rescisão</t>
  </si>
  <si>
    <t xml:space="preserve">Reposição Profissional Ausente</t>
  </si>
  <si>
    <t xml:space="preserve">Insumos Diversos</t>
  </si>
  <si>
    <t xml:space="preserve">Custos Indiretos, Tributos e Lucro</t>
  </si>
  <si>
    <t xml:space="preserve">Rateio da Chefia de Campo</t>
  </si>
  <si>
    <t xml:space="preserve">Valor por Empregado</t>
  </si>
  <si>
    <t xml:space="preserve">Valor por hora</t>
  </si>
  <si>
    <t xml:space="preserve"> </t>
  </si>
</sst>
</file>

<file path=xl/styles.xml><?xml version="1.0" encoding="utf-8"?>
<styleSheet xmlns="http://schemas.openxmlformats.org/spreadsheetml/2006/main">
  <numFmts count="15">
    <numFmt numFmtId="164" formatCode="General"/>
    <numFmt numFmtId="165" formatCode="_(* #,##0.00_);_(* \(#,##0.00\);_(* \-??_);_(@_)"/>
    <numFmt numFmtId="166" formatCode="_-* #,##0.00_-;\-* #,##0.00_-;_-* \-??_-;_-@_-"/>
    <numFmt numFmtId="167" formatCode="#,##0.00;[RED]#,##0.00"/>
    <numFmt numFmtId="168" formatCode="0%"/>
    <numFmt numFmtId="169" formatCode="0.00%"/>
    <numFmt numFmtId="170" formatCode="#,##0.00"/>
    <numFmt numFmtId="171" formatCode="0"/>
    <numFmt numFmtId="172" formatCode="[$-416]#,##0.00_);[RED]\(#,##0.00\)"/>
    <numFmt numFmtId="173" formatCode="0.0000"/>
    <numFmt numFmtId="174" formatCode="#,##0.0000_ ;\-#,##0.0000\ "/>
    <numFmt numFmtId="175" formatCode="#,##0"/>
    <numFmt numFmtId="176" formatCode="0.00"/>
    <numFmt numFmtId="177" formatCode="[$-416]#,##0.00_);\(#,##0.00\)"/>
    <numFmt numFmtId="178" formatCode="[$R$-416]\ #,##0.00;[RED]\-[$R$-416]\ #,##0.00"/>
  </numFmts>
  <fonts count="14">
    <font>
      <sz val="11"/>
      <color rgb="FF000000"/>
      <name val="Calibri"/>
      <family val="2"/>
      <charset val="1"/>
    </font>
    <font>
      <sz val="10"/>
      <name val="Arial"/>
      <family val="0"/>
    </font>
    <font>
      <sz val="10"/>
      <name val="Arial"/>
      <family val="0"/>
    </font>
    <font>
      <sz val="10"/>
      <name val="Arial"/>
      <family val="0"/>
    </font>
    <font>
      <sz val="10"/>
      <name val="Arial"/>
      <family val="2"/>
      <charset val="1"/>
    </font>
    <font>
      <sz val="12"/>
      <color rgb="FF000000"/>
      <name val="Times New Roman"/>
      <family val="1"/>
      <charset val="1"/>
    </font>
    <font>
      <sz val="12"/>
      <color rgb="FFFFFFFF"/>
      <name val="Times New Roman"/>
      <family val="1"/>
      <charset val="1"/>
    </font>
    <font>
      <sz val="12"/>
      <color rgb="FFFF0000"/>
      <name val="Times New Roman"/>
      <family val="1"/>
      <charset val="1"/>
    </font>
    <font>
      <b val="true"/>
      <sz val="12"/>
      <color rgb="FF000000"/>
      <name val="Times New Roman"/>
      <family val="1"/>
      <charset val="1"/>
    </font>
    <font>
      <sz val="12"/>
      <color rgb="FFFF1493"/>
      <name val="Times New Roman"/>
      <family val="1"/>
      <charset val="1"/>
    </font>
    <font>
      <sz val="12"/>
      <name val="Times New Roman"/>
      <family val="1"/>
      <charset val="1"/>
    </font>
    <font>
      <b val="true"/>
      <sz val="12"/>
      <name val="Times New Roman"/>
      <family val="1"/>
      <charset val="1"/>
    </font>
    <font>
      <b val="true"/>
      <sz val="12"/>
      <color rgb="FF00B050"/>
      <name val="Times New Roman"/>
      <family val="1"/>
      <charset val="1"/>
    </font>
    <font>
      <sz val="10"/>
      <name val="Arial"/>
      <family val="2"/>
    </font>
  </fonts>
  <fills count="10">
    <fill>
      <patternFill patternType="none"/>
    </fill>
    <fill>
      <patternFill patternType="gray125"/>
    </fill>
    <fill>
      <patternFill patternType="solid">
        <fgColor rgb="FF2E75B6"/>
        <bgColor rgb="FF0066CC"/>
      </patternFill>
    </fill>
    <fill>
      <patternFill patternType="solid">
        <fgColor rgb="FF9DC3E6"/>
        <bgColor rgb="FFC0C0C0"/>
      </patternFill>
    </fill>
    <fill>
      <patternFill patternType="solid">
        <fgColor rgb="FF729FCF"/>
        <bgColor rgb="FF969696"/>
      </patternFill>
    </fill>
    <fill>
      <patternFill patternType="solid">
        <fgColor rgb="FFF8CBAD"/>
        <bgColor rgb="FFF4B183"/>
      </patternFill>
    </fill>
    <fill>
      <patternFill patternType="solid">
        <fgColor rgb="FFBDD7EE"/>
        <bgColor rgb="FFC0C0C0"/>
      </patternFill>
    </fill>
    <fill>
      <patternFill patternType="solid">
        <fgColor rgb="FFF4B183"/>
        <bgColor rgb="FFF8CBAD"/>
      </patternFill>
    </fill>
    <fill>
      <patternFill patternType="solid">
        <fgColor rgb="FFFFFFFF"/>
        <bgColor rgb="FFFFFFCC"/>
      </patternFill>
    </fill>
    <fill>
      <patternFill patternType="solid">
        <fgColor rgb="FFFFFF00"/>
        <bgColor rgb="FFFFFF00"/>
      </patternFill>
    </fill>
  </fills>
  <borders count="42">
    <border diagonalUp="false" diagonalDown="false">
      <left/>
      <right/>
      <top/>
      <bottom/>
      <diagonal/>
    </border>
    <border diagonalUp="false" diagonalDown="false">
      <left style="medium"/>
      <right/>
      <top/>
      <bottom/>
      <diagonal/>
    </border>
    <border diagonalUp="false" diagonalDown="false">
      <left style="medium"/>
      <right/>
      <top/>
      <bottom style="thin"/>
      <diagonal/>
    </border>
    <border diagonalUp="false" diagonalDown="false">
      <left style="thin"/>
      <right style="thin"/>
      <top style="thin"/>
      <bottom style="thin"/>
      <diagonal/>
    </border>
    <border diagonalUp="false" diagonalDown="false">
      <left style="medium"/>
      <right style="medium"/>
      <top style="medium"/>
      <bottom style="medium"/>
      <diagonal/>
    </border>
    <border diagonalUp="false" diagonalDown="false">
      <left style="medium"/>
      <right style="thin"/>
      <top style="medium"/>
      <bottom/>
      <diagonal/>
    </border>
    <border diagonalUp="false" diagonalDown="false">
      <left style="thin"/>
      <right style="thin"/>
      <top style="medium"/>
      <bottom/>
      <diagonal/>
    </border>
    <border diagonalUp="false" diagonalDown="false">
      <left style="thin"/>
      <right style="medium"/>
      <top style="medium"/>
      <bottom/>
      <diagonal/>
    </border>
    <border diagonalUp="false" diagonalDown="false">
      <left style="medium"/>
      <right style="thin"/>
      <top style="medium"/>
      <bottom style="thin"/>
      <diagonal/>
    </border>
    <border diagonalUp="false" diagonalDown="false">
      <left style="thin"/>
      <right style="thin"/>
      <top style="medium"/>
      <bottom style="thin"/>
      <diagonal/>
    </border>
    <border diagonalUp="false" diagonalDown="false">
      <left style="thin"/>
      <right style="medium"/>
      <top style="medium"/>
      <bottom style="thin"/>
      <diagonal/>
    </border>
    <border diagonalUp="false" diagonalDown="false">
      <left style="medium"/>
      <right style="thin"/>
      <top style="thin"/>
      <bottom style="medium"/>
      <diagonal/>
    </border>
    <border diagonalUp="false" diagonalDown="false">
      <left style="thin"/>
      <right style="thin"/>
      <top style="thin"/>
      <bottom style="medium"/>
      <diagonal/>
    </border>
    <border diagonalUp="false" diagonalDown="false">
      <left style="thin"/>
      <right style="medium"/>
      <top style="thin"/>
      <bottom style="medium"/>
      <diagonal/>
    </border>
    <border diagonalUp="false" diagonalDown="false">
      <left style="medium"/>
      <right style="thin"/>
      <top style="thin"/>
      <bottom/>
      <diagonal/>
    </border>
    <border diagonalUp="false" diagonalDown="false">
      <left style="thin"/>
      <right style="thin"/>
      <top style="thin"/>
      <bottom/>
      <diagonal/>
    </border>
    <border diagonalUp="false" diagonalDown="false">
      <left style="thin"/>
      <right style="medium"/>
      <top style="thin"/>
      <bottom/>
      <diagonal/>
    </border>
    <border diagonalUp="false" diagonalDown="false">
      <left style="medium"/>
      <right style="thin"/>
      <top style="thin"/>
      <bottom style="thin"/>
      <diagonal/>
    </border>
    <border diagonalUp="false" diagonalDown="false">
      <left style="thin"/>
      <right style="medium"/>
      <top style="thin"/>
      <bottom style="thin"/>
      <diagonal/>
    </border>
    <border diagonalUp="false" diagonalDown="false">
      <left style="medium"/>
      <right style="thin"/>
      <top style="medium"/>
      <bottom style="medium"/>
      <diagonal/>
    </border>
    <border diagonalUp="false" diagonalDown="false">
      <left style="thin"/>
      <right style="thin"/>
      <top style="medium"/>
      <bottom style="medium"/>
      <diagonal/>
    </border>
    <border diagonalUp="false" diagonalDown="false">
      <left style="thin"/>
      <right style="medium"/>
      <top style="medium"/>
      <bottom style="medium"/>
      <diagonal/>
    </border>
    <border diagonalUp="false" diagonalDown="false">
      <left style="medium"/>
      <right style="thin"/>
      <top/>
      <bottom/>
      <diagonal/>
    </border>
    <border diagonalUp="false" diagonalDown="false">
      <left style="thin"/>
      <right style="thin"/>
      <top/>
      <bottom/>
      <diagonal/>
    </border>
    <border diagonalUp="false" diagonalDown="false">
      <left style="thin"/>
      <right style="medium"/>
      <top/>
      <bottom/>
      <diagonal/>
    </border>
    <border diagonalUp="false" diagonalDown="false">
      <left style="medium"/>
      <right style="thin"/>
      <top/>
      <bottom style="medium"/>
      <diagonal/>
    </border>
    <border diagonalUp="false" diagonalDown="false">
      <left style="thin"/>
      <right style="medium"/>
      <top/>
      <bottom style="medium"/>
      <diagonal/>
    </border>
    <border diagonalUp="false" diagonalDown="false">
      <left style="hair"/>
      <right style="hair"/>
      <top style="hair"/>
      <bottom style="hair"/>
      <diagonal/>
    </border>
    <border diagonalUp="false" diagonalDown="false">
      <left style="medium"/>
      <right style="thin"/>
      <top/>
      <bottom style="thin"/>
      <diagonal/>
    </border>
    <border diagonalUp="false" diagonalDown="false">
      <left style="thin"/>
      <right style="thin"/>
      <top/>
      <bottom style="thin"/>
      <diagonal/>
    </border>
    <border diagonalUp="false" diagonalDown="false">
      <left style="thin"/>
      <right style="medium"/>
      <top/>
      <bottom style="thin"/>
      <diagonal/>
    </border>
    <border diagonalUp="false" diagonalDown="false">
      <left style="thin"/>
      <right/>
      <top/>
      <bottom/>
      <diagonal/>
    </border>
    <border diagonalUp="false" diagonalDown="false">
      <left style="medium"/>
      <right/>
      <top style="medium"/>
      <bottom style="medium"/>
      <diagonal/>
    </border>
    <border diagonalUp="false" diagonalDown="false">
      <left/>
      <right style="medium"/>
      <top style="medium"/>
      <bottom style="medium"/>
      <diagonal/>
    </border>
    <border diagonalUp="false" diagonalDown="false">
      <left style="thin"/>
      <right/>
      <top style="medium"/>
      <bottom style="thin"/>
      <diagonal/>
    </border>
    <border diagonalUp="false" diagonalDown="false">
      <left style="thin"/>
      <right/>
      <top style="thin"/>
      <bottom style="thin"/>
      <diagonal/>
    </border>
    <border diagonalUp="false" diagonalDown="false">
      <left style="thin"/>
      <right/>
      <top style="thin"/>
      <bottom style="medium"/>
      <diagonal/>
    </border>
    <border diagonalUp="false" diagonalDown="false">
      <left/>
      <right/>
      <top style="medium"/>
      <bottom style="medium"/>
      <diagonal/>
    </border>
    <border diagonalUp="false" diagonalDown="false">
      <left style="medium"/>
      <right style="medium"/>
      <top style="medium"/>
      <bottom/>
      <diagonal/>
    </border>
    <border diagonalUp="false" diagonalDown="false">
      <left style="medium"/>
      <right style="medium"/>
      <top/>
      <bottom style="medium"/>
      <diagonal/>
    </border>
    <border diagonalUp="false" diagonalDown="false">
      <left/>
      <right style="medium"/>
      <top/>
      <bottom style="medium"/>
      <diagonal/>
    </border>
    <border diagonalUp="false" diagonalDown="false">
      <left style="medium"/>
      <right style="medium"/>
      <top style="medium"/>
      <bottom style="thin"/>
      <diagonal/>
    </border>
  </borders>
  <cellStyleXfs count="29">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166" fontId="0" fillId="0" borderId="0" applyFont="true" applyBorder="false" applyAlignment="true" applyProtection="false">
      <alignment horizontal="general" vertical="bottom" textRotation="0" wrapText="false" indent="0" shrinkToFit="false"/>
    </xf>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168" fontId="0" fillId="0" borderId="0" applyFont="true" applyBorder="false" applyAlignment="true" applyProtection="false">
      <alignment horizontal="general" vertical="bottom" textRotation="0" wrapText="false" indent="0" shrinkToFit="false"/>
    </xf>
    <xf numFmtId="164" fontId="0" fillId="0" borderId="0" applyFont="true" applyBorder="true" applyAlignment="true" applyProtection="true">
      <alignment horizontal="general" vertical="bottom" textRotation="0" wrapText="false" indent="0" shrinkToFit="false"/>
      <protection locked="true" hidden="false"/>
    </xf>
    <xf numFmtId="165" fontId="4"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cellStyleXfs>
  <cellXfs count="223">
    <xf numFmtId="164" fontId="0" fillId="0" borderId="0" xfId="0" applyFont="fals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true" applyProtection="true">
      <alignment horizontal="center" vertical="center" textRotation="0" wrapText="false" indent="0" shrinkToFit="false"/>
      <protection locked="true" hidden="false"/>
    </xf>
    <xf numFmtId="164" fontId="6" fillId="2" borderId="0" xfId="0" applyFont="true" applyBorder="true" applyAlignment="true" applyProtection="true">
      <alignment horizontal="center" vertical="bottom" textRotation="0" wrapText="false" indent="0" shrinkToFit="false"/>
      <protection locked="true" hidden="false"/>
    </xf>
    <xf numFmtId="164" fontId="7" fillId="0" borderId="0" xfId="0" applyFont="true" applyBorder="true" applyAlignment="true" applyProtection="true">
      <alignment horizontal="left" vertical="center" textRotation="0" wrapText="true" indent="0" shrinkToFit="false"/>
      <protection locked="true" hidden="false"/>
    </xf>
    <xf numFmtId="164" fontId="8" fillId="2" borderId="0" xfId="0" applyFont="true" applyBorder="true" applyAlignment="true" applyProtection="true">
      <alignment horizontal="center" vertical="center" textRotation="0" wrapText="false" indent="0" shrinkToFit="false"/>
      <protection locked="true" hidden="false"/>
    </xf>
    <xf numFmtId="164" fontId="8" fillId="3" borderId="1" xfId="0" applyFont="true" applyBorder="true" applyAlignment="true" applyProtection="true">
      <alignment horizontal="center" vertical="center" textRotation="0" wrapText="true" indent="0" shrinkToFit="false"/>
      <protection locked="true" hidden="false"/>
    </xf>
    <xf numFmtId="164" fontId="8" fillId="3" borderId="2" xfId="0" applyFont="true" applyBorder="true" applyAlignment="true" applyProtection="true">
      <alignment horizontal="center" vertical="center" textRotation="0" wrapText="false" indent="0" shrinkToFit="false"/>
      <protection locked="true" hidden="false"/>
    </xf>
    <xf numFmtId="164" fontId="8" fillId="3" borderId="0" xfId="0" applyFont="true" applyBorder="true" applyAlignment="true" applyProtection="true">
      <alignment horizontal="center" vertical="center" textRotation="0" wrapText="true" indent="0" shrinkToFit="false"/>
      <protection locked="true" hidden="false"/>
    </xf>
    <xf numFmtId="164" fontId="5" fillId="0" borderId="3" xfId="0" applyFont="true" applyBorder="true" applyAlignment="true" applyProtection="true">
      <alignment horizontal="center" vertical="center" textRotation="0" wrapText="false" indent="0" shrinkToFit="false"/>
      <protection locked="true" hidden="false"/>
    </xf>
    <xf numFmtId="167" fontId="8" fillId="0" borderId="3" xfId="0" applyFont="true" applyBorder="true" applyAlignment="true" applyProtection="true">
      <alignment horizontal="center" vertical="center" textRotation="0" wrapText="false" indent="0" shrinkToFit="false"/>
      <protection locked="true" hidden="false"/>
    </xf>
    <xf numFmtId="164" fontId="5" fillId="0" borderId="0" xfId="0" applyFont="true" applyBorder="true" applyAlignment="true" applyProtection="true">
      <alignment horizontal="left" vertical="center" textRotation="0" wrapText="false" indent="0" shrinkToFit="false"/>
      <protection locked="true" hidden="false"/>
    </xf>
    <xf numFmtId="164" fontId="8" fillId="0" borderId="0" xfId="0" applyFont="true" applyBorder="true" applyAlignment="true" applyProtection="true">
      <alignment horizontal="center" vertical="center"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8" fillId="3" borderId="4" xfId="0" applyFont="true" applyBorder="true" applyAlignment="true" applyProtection="true">
      <alignment horizontal="center" vertical="center" textRotation="0" wrapText="false" indent="0" shrinkToFit="false"/>
      <protection locked="true" hidden="false"/>
    </xf>
    <xf numFmtId="164" fontId="8" fillId="3" borderId="5" xfId="0" applyFont="true" applyBorder="true" applyAlignment="true" applyProtection="true">
      <alignment horizontal="center" vertical="center" textRotation="0" wrapText="false" indent="0" shrinkToFit="false"/>
      <protection locked="true" hidden="false"/>
    </xf>
    <xf numFmtId="164" fontId="8" fillId="3" borderId="6" xfId="0" applyFont="true" applyBorder="true" applyAlignment="true" applyProtection="true">
      <alignment horizontal="center" vertical="center" textRotation="0" wrapText="false" indent="0" shrinkToFit="false"/>
      <protection locked="true" hidden="false"/>
    </xf>
    <xf numFmtId="164" fontId="8" fillId="3" borderId="7" xfId="0" applyFont="true" applyBorder="true" applyAlignment="true" applyProtection="true">
      <alignment horizontal="center" vertical="center" textRotation="0" wrapText="false" indent="0" shrinkToFit="false"/>
      <protection locked="true" hidden="false"/>
    </xf>
    <xf numFmtId="164" fontId="5" fillId="0" borderId="8" xfId="0" applyFont="true" applyBorder="true" applyAlignment="true" applyProtection="true">
      <alignment horizontal="center" vertical="center" textRotation="0" wrapText="false" indent="0" shrinkToFit="false"/>
      <protection locked="true" hidden="false"/>
    </xf>
    <xf numFmtId="167" fontId="5" fillId="0" borderId="9" xfId="0" applyFont="true" applyBorder="true" applyAlignment="true" applyProtection="true">
      <alignment horizontal="center" vertical="center" textRotation="0" wrapText="false" indent="0" shrinkToFit="false"/>
      <protection locked="true" hidden="false"/>
    </xf>
    <xf numFmtId="169" fontId="5" fillId="0" borderId="9" xfId="19" applyFont="true" applyBorder="true" applyAlignment="true" applyProtection="true">
      <alignment horizontal="center" vertical="center" textRotation="0" wrapText="false" indent="0" shrinkToFit="false"/>
      <protection locked="true" hidden="false"/>
    </xf>
    <xf numFmtId="167" fontId="5" fillId="0" borderId="10" xfId="0" applyFont="true" applyBorder="true" applyAlignment="true" applyProtection="true">
      <alignment horizontal="center" vertical="center" textRotation="0" wrapText="false" indent="0" shrinkToFit="false"/>
      <protection locked="true" hidden="false"/>
    </xf>
    <xf numFmtId="164" fontId="8" fillId="0" borderId="0" xfId="0" applyFont="true" applyBorder="false" applyAlignment="true" applyProtection="true">
      <alignment horizontal="center" vertical="center" textRotation="0" wrapText="false" indent="0" shrinkToFit="false"/>
      <protection locked="true" hidden="false"/>
    </xf>
    <xf numFmtId="164" fontId="5" fillId="0" borderId="11" xfId="0" applyFont="true" applyBorder="true" applyAlignment="true" applyProtection="true">
      <alignment horizontal="center" vertical="center" textRotation="0" wrapText="false" indent="0" shrinkToFit="false"/>
      <protection locked="true" hidden="false"/>
    </xf>
    <xf numFmtId="167" fontId="5" fillId="0" borderId="12" xfId="0" applyFont="true" applyBorder="true" applyAlignment="true" applyProtection="true">
      <alignment horizontal="center" vertical="center" textRotation="0" wrapText="false" indent="0" shrinkToFit="false"/>
      <protection locked="true" hidden="false"/>
    </xf>
    <xf numFmtId="169" fontId="5" fillId="0" borderId="12" xfId="19" applyFont="true" applyBorder="true" applyAlignment="true" applyProtection="true">
      <alignment horizontal="center" vertical="center" textRotation="0" wrapText="false" indent="0" shrinkToFit="false"/>
      <protection locked="true" hidden="false"/>
    </xf>
    <xf numFmtId="167" fontId="5" fillId="0" borderId="13" xfId="0" applyFont="true" applyBorder="true" applyAlignment="true" applyProtection="true">
      <alignment horizontal="center" vertical="center" textRotation="0" wrapText="false" indent="0" shrinkToFit="false"/>
      <protection locked="true" hidden="false"/>
    </xf>
    <xf numFmtId="164" fontId="5" fillId="0" borderId="14" xfId="0" applyFont="true" applyBorder="true" applyAlignment="true" applyProtection="true">
      <alignment horizontal="center" vertical="center" textRotation="0" wrapText="false" indent="0" shrinkToFit="false"/>
      <protection locked="true" hidden="false"/>
    </xf>
    <xf numFmtId="167" fontId="5" fillId="0" borderId="15" xfId="0" applyFont="true" applyBorder="true" applyAlignment="true" applyProtection="true">
      <alignment horizontal="center" vertical="center" textRotation="0" wrapText="false" indent="0" shrinkToFit="false"/>
      <protection locked="true" hidden="false"/>
    </xf>
    <xf numFmtId="168" fontId="5" fillId="0" borderId="9" xfId="19" applyFont="true" applyBorder="true" applyAlignment="true" applyProtection="true">
      <alignment horizontal="center" vertical="center" textRotation="0" wrapText="false" indent="0" shrinkToFit="false"/>
      <protection locked="true" hidden="false"/>
    </xf>
    <xf numFmtId="167" fontId="8" fillId="0" borderId="16" xfId="0" applyFont="true" applyBorder="true" applyAlignment="true" applyProtection="true">
      <alignment horizontal="center" vertical="center" textRotation="0" wrapText="false" indent="0" shrinkToFit="false"/>
      <protection locked="true" hidden="false"/>
    </xf>
    <xf numFmtId="164" fontId="5" fillId="0" borderId="0" xfId="0" applyFont="true" applyBorder="false" applyAlignment="true" applyProtection="true">
      <alignment horizontal="left" vertical="center" textRotation="0" wrapText="false" indent="0" shrinkToFit="false"/>
      <protection locked="true" hidden="false"/>
    </xf>
    <xf numFmtId="167" fontId="8" fillId="0" borderId="10" xfId="0" applyFont="true" applyBorder="true" applyAlignment="true" applyProtection="true">
      <alignment horizontal="center" vertical="center" textRotation="0" wrapText="false" indent="0" shrinkToFit="false"/>
      <protection locked="true" hidden="false"/>
    </xf>
    <xf numFmtId="164" fontId="5" fillId="0" borderId="17" xfId="0" applyFont="true" applyBorder="true" applyAlignment="true" applyProtection="true">
      <alignment horizontal="center" vertical="center" textRotation="0" wrapText="false" indent="0" shrinkToFit="false"/>
      <protection locked="true" hidden="false"/>
    </xf>
    <xf numFmtId="167" fontId="5" fillId="0" borderId="3" xfId="0" applyFont="true" applyBorder="true" applyAlignment="true" applyProtection="true">
      <alignment horizontal="center" vertical="center" textRotation="0" wrapText="false" indent="0" shrinkToFit="false"/>
      <protection locked="true" hidden="false"/>
    </xf>
    <xf numFmtId="168" fontId="5" fillId="0" borderId="3" xfId="19" applyFont="true" applyBorder="true" applyAlignment="true" applyProtection="true">
      <alignment horizontal="center" vertical="center" textRotation="0" wrapText="false" indent="0" shrinkToFit="false"/>
      <protection locked="true" hidden="false"/>
    </xf>
    <xf numFmtId="167" fontId="8" fillId="0" borderId="18" xfId="0" applyFont="true" applyBorder="true" applyAlignment="true" applyProtection="true">
      <alignment horizontal="center" vertical="center" textRotation="0" wrapText="false" indent="0" shrinkToFit="false"/>
      <protection locked="true" hidden="false"/>
    </xf>
    <xf numFmtId="168" fontId="5" fillId="0" borderId="12" xfId="19" applyFont="true" applyBorder="true" applyAlignment="true" applyProtection="true">
      <alignment horizontal="center" vertical="center" textRotation="0" wrapText="false" indent="0" shrinkToFit="false"/>
      <protection locked="true" hidden="false"/>
    </xf>
    <xf numFmtId="167" fontId="8" fillId="0" borderId="13" xfId="0" applyFont="true" applyBorder="true" applyAlignment="true" applyProtection="true">
      <alignment horizontal="center" vertical="center" textRotation="0" wrapText="false" indent="0" shrinkToFit="false"/>
      <protection locked="true" hidden="false"/>
    </xf>
    <xf numFmtId="164" fontId="8" fillId="3" borderId="6" xfId="0" applyFont="true" applyBorder="true" applyAlignment="true" applyProtection="true">
      <alignment horizontal="center" vertical="center" textRotation="0" wrapText="true" indent="0" shrinkToFit="false"/>
      <protection locked="true" hidden="false"/>
    </xf>
    <xf numFmtId="164" fontId="8" fillId="4" borderId="0" xfId="0" applyFont="true" applyBorder="true" applyAlignment="true" applyProtection="true">
      <alignment horizontal="center" vertical="center" textRotation="0" wrapText="false" indent="0" shrinkToFit="false"/>
      <protection locked="true" hidden="false"/>
    </xf>
    <xf numFmtId="167" fontId="9" fillId="0" borderId="9" xfId="0" applyFont="true" applyBorder="true" applyAlignment="true" applyProtection="true">
      <alignment horizontal="center" vertical="center" textRotation="0" wrapText="false" indent="0" shrinkToFit="false"/>
      <protection locked="true" hidden="false"/>
    </xf>
    <xf numFmtId="169" fontId="5" fillId="0" borderId="12" xfId="0" applyFont="true" applyBorder="true" applyAlignment="true" applyProtection="true">
      <alignment horizontal="center" vertical="center" textRotation="0" wrapText="false" indent="0" shrinkToFit="false"/>
      <protection locked="true" hidden="false"/>
    </xf>
    <xf numFmtId="164" fontId="5" fillId="0" borderId="10" xfId="0" applyFont="true" applyBorder="true" applyAlignment="true" applyProtection="true">
      <alignment horizontal="center" vertical="center" textRotation="0" wrapText="false" indent="0" shrinkToFit="false"/>
      <protection locked="true" hidden="false"/>
    </xf>
    <xf numFmtId="164" fontId="8" fillId="3" borderId="19" xfId="0" applyFont="true" applyBorder="true" applyAlignment="true" applyProtection="true">
      <alignment horizontal="center" vertical="center" textRotation="0" wrapText="false" indent="0" shrinkToFit="false"/>
      <protection locked="true" hidden="false"/>
    </xf>
    <xf numFmtId="164" fontId="8" fillId="3" borderId="20" xfId="0" applyFont="true" applyBorder="true" applyAlignment="true" applyProtection="true">
      <alignment horizontal="center" vertical="center" textRotation="0" wrapText="false" indent="0" shrinkToFit="false"/>
      <protection locked="true" hidden="false"/>
    </xf>
    <xf numFmtId="164" fontId="8" fillId="3" borderId="20" xfId="0" applyFont="true" applyBorder="true" applyAlignment="true" applyProtection="true">
      <alignment horizontal="center" vertical="center" textRotation="0" wrapText="true" indent="0" shrinkToFit="false"/>
      <protection locked="true" hidden="false"/>
    </xf>
    <xf numFmtId="164" fontId="8" fillId="3" borderId="21" xfId="0" applyFont="true" applyBorder="true" applyAlignment="true" applyProtection="true">
      <alignment horizontal="center" vertical="center" textRotation="0" wrapText="false" indent="0" shrinkToFit="false"/>
      <protection locked="true" hidden="false"/>
    </xf>
    <xf numFmtId="164" fontId="5" fillId="0" borderId="15" xfId="0" applyFont="true" applyBorder="true" applyAlignment="true" applyProtection="true">
      <alignment horizontal="center" vertical="center" textRotation="0" wrapText="false" indent="0" shrinkToFit="false"/>
      <protection locked="true" hidden="false"/>
    </xf>
    <xf numFmtId="170" fontId="5" fillId="0" borderId="15" xfId="0" applyFont="true" applyBorder="true" applyAlignment="true" applyProtection="true">
      <alignment horizontal="center" vertical="center" textRotation="0" wrapText="false" indent="0" shrinkToFit="false"/>
      <protection locked="true" hidden="false"/>
    </xf>
    <xf numFmtId="164" fontId="5" fillId="0" borderId="9" xfId="0" applyFont="true" applyBorder="true" applyAlignment="true" applyProtection="true">
      <alignment horizontal="center" vertical="center" textRotation="0" wrapText="false" indent="0" shrinkToFit="false"/>
      <protection locked="true" hidden="false"/>
    </xf>
    <xf numFmtId="170" fontId="5" fillId="0" borderId="9" xfId="0" applyFont="true" applyBorder="true" applyAlignment="true" applyProtection="true">
      <alignment horizontal="center" vertical="center" textRotation="0" wrapText="false" indent="0" shrinkToFit="false"/>
      <protection locked="true" hidden="false"/>
    </xf>
    <xf numFmtId="170" fontId="5" fillId="0" borderId="3" xfId="0" applyFont="true" applyBorder="true" applyAlignment="true" applyProtection="true">
      <alignment horizontal="center" vertical="center" textRotation="0" wrapText="false" indent="0" shrinkToFit="false"/>
      <protection locked="true" hidden="false"/>
    </xf>
    <xf numFmtId="164" fontId="5" fillId="0" borderId="12" xfId="0" applyFont="true" applyBorder="true" applyAlignment="true" applyProtection="true">
      <alignment horizontal="center" vertical="center" textRotation="0" wrapText="false" indent="0" shrinkToFit="false"/>
      <protection locked="true" hidden="false"/>
    </xf>
    <xf numFmtId="170" fontId="5" fillId="0" borderId="12" xfId="0" applyFont="true" applyBorder="true" applyAlignment="true" applyProtection="true">
      <alignment horizontal="center" vertical="center" textRotation="0" wrapText="false" indent="0" shrinkToFit="false"/>
      <protection locked="true" hidden="false"/>
    </xf>
    <xf numFmtId="164" fontId="8" fillId="3" borderId="4" xfId="0" applyFont="true" applyBorder="true" applyAlignment="true" applyProtection="true">
      <alignment horizontal="center" vertical="center" textRotation="0" wrapText="true" indent="0" shrinkToFit="false"/>
      <protection locked="true" hidden="false"/>
    </xf>
    <xf numFmtId="164" fontId="7" fillId="0" borderId="0" xfId="0" applyFont="true" applyBorder="false" applyAlignment="true" applyProtection="true">
      <alignment horizontal="center" vertical="center" textRotation="0" wrapText="false" indent="0" shrinkToFit="false"/>
      <protection locked="true" hidden="false"/>
    </xf>
    <xf numFmtId="164" fontId="8" fillId="3" borderId="22" xfId="0" applyFont="true" applyBorder="true" applyAlignment="true" applyProtection="true">
      <alignment horizontal="center" vertical="center" textRotation="0" wrapText="false" indent="0" shrinkToFit="false"/>
      <protection locked="true" hidden="false"/>
    </xf>
    <xf numFmtId="164" fontId="8" fillId="3" borderId="23" xfId="0" applyFont="true" applyBorder="true" applyAlignment="true" applyProtection="true">
      <alignment horizontal="center" vertical="center" textRotation="0" wrapText="false" indent="0" shrinkToFit="false"/>
      <protection locked="true" hidden="false"/>
    </xf>
    <xf numFmtId="164" fontId="8" fillId="3" borderId="23" xfId="0" applyFont="true" applyBorder="true" applyAlignment="true" applyProtection="true">
      <alignment horizontal="center" vertical="center" textRotation="0" wrapText="true" indent="0" shrinkToFit="false"/>
      <protection locked="true" hidden="false"/>
    </xf>
    <xf numFmtId="164" fontId="8" fillId="3" borderId="24" xfId="0" applyFont="true" applyBorder="true" applyAlignment="true" applyProtection="true">
      <alignment horizontal="center" vertical="center" textRotation="0" wrapText="false" indent="0" shrinkToFit="false"/>
      <protection locked="true" hidden="false"/>
    </xf>
    <xf numFmtId="169" fontId="5" fillId="0" borderId="15" xfId="0" applyFont="true" applyBorder="true" applyAlignment="true" applyProtection="true">
      <alignment horizontal="center" vertical="center" textRotation="0" wrapText="false" indent="0" shrinkToFit="false"/>
      <protection locked="true" hidden="false"/>
    </xf>
    <xf numFmtId="169" fontId="5" fillId="0" borderId="9" xfId="0" applyFont="true" applyBorder="true" applyAlignment="true" applyProtection="true">
      <alignment horizontal="center" vertical="center" textRotation="0" wrapText="false" indent="0" shrinkToFit="false"/>
      <protection locked="true" hidden="false"/>
    </xf>
    <xf numFmtId="169" fontId="5" fillId="0" borderId="3" xfId="0" applyFont="true" applyBorder="true" applyAlignment="true" applyProtection="true">
      <alignment horizontal="center" vertical="center" textRotation="0" wrapText="false" indent="0" shrinkToFit="false"/>
      <protection locked="true" hidden="false"/>
    </xf>
    <xf numFmtId="169" fontId="5" fillId="0" borderId="15" xfId="19" applyFont="true" applyBorder="true" applyAlignment="true" applyProtection="true">
      <alignment horizontal="center" vertical="center" textRotation="0" wrapText="false" indent="0" shrinkToFit="false"/>
      <protection locked="true" hidden="false"/>
    </xf>
    <xf numFmtId="169" fontId="5" fillId="0" borderId="3" xfId="19" applyFont="true" applyBorder="true" applyAlignment="true" applyProtection="true">
      <alignment horizontal="center" vertical="center" textRotation="0" wrapText="false" indent="0" shrinkToFit="false"/>
      <protection locked="true" hidden="false"/>
    </xf>
    <xf numFmtId="169" fontId="5" fillId="0" borderId="10" xfId="19" applyFont="true" applyBorder="true" applyAlignment="true" applyProtection="true">
      <alignment horizontal="center" vertical="center" textRotation="0" wrapText="false" indent="0" shrinkToFit="false"/>
      <protection locked="true" hidden="false"/>
    </xf>
    <xf numFmtId="169" fontId="5" fillId="0" borderId="18" xfId="19" applyFont="true" applyBorder="true" applyAlignment="true" applyProtection="true">
      <alignment horizontal="center" vertical="center" textRotation="0" wrapText="false" indent="0" shrinkToFit="false"/>
      <protection locked="true" hidden="false"/>
    </xf>
    <xf numFmtId="169" fontId="5" fillId="5" borderId="18" xfId="19" applyFont="true" applyBorder="true" applyAlignment="true" applyProtection="true">
      <alignment horizontal="center" vertical="center" textRotation="0" wrapText="false" indent="0" shrinkToFit="false"/>
      <protection locked="true" hidden="false"/>
    </xf>
    <xf numFmtId="169" fontId="5" fillId="0" borderId="13" xfId="19" applyFont="true" applyBorder="true" applyAlignment="true" applyProtection="true">
      <alignment horizontal="center" vertical="center" textRotation="0" wrapText="false" indent="0" shrinkToFit="false"/>
      <protection locked="true" hidden="false"/>
    </xf>
    <xf numFmtId="164" fontId="8" fillId="6" borderId="25" xfId="0" applyFont="true" applyBorder="true" applyAlignment="true" applyProtection="true">
      <alignment horizontal="center" vertical="center" textRotation="0" wrapText="false" indent="0" shrinkToFit="false"/>
      <protection locked="true" hidden="false"/>
    </xf>
    <xf numFmtId="169" fontId="8" fillId="6" borderId="26" xfId="19" applyFont="true" applyBorder="true" applyAlignment="true" applyProtection="true">
      <alignment horizontal="center" vertical="center" textRotation="0" wrapText="false" indent="0" shrinkToFit="false"/>
      <protection locked="true" hidden="false"/>
    </xf>
    <xf numFmtId="169" fontId="5" fillId="0" borderId="0" xfId="0" applyFont="true" applyBorder="false" applyAlignment="true" applyProtection="true">
      <alignment horizontal="center" vertical="center" textRotation="0" wrapText="false" indent="0" shrinkToFit="false"/>
      <protection locked="true" hidden="false"/>
    </xf>
    <xf numFmtId="169" fontId="5" fillId="5" borderId="15" xfId="0" applyFont="true" applyBorder="true" applyAlignment="true" applyProtection="true">
      <alignment horizontal="center" vertical="center" textRotation="0" wrapText="false" indent="0" shrinkToFit="false"/>
      <protection locked="true" hidden="false"/>
    </xf>
    <xf numFmtId="169" fontId="5" fillId="5" borderId="9" xfId="0" applyFont="true" applyBorder="true" applyAlignment="true" applyProtection="true">
      <alignment horizontal="center" vertical="center" textRotation="0" wrapText="false" indent="0" shrinkToFit="false"/>
      <protection locked="true" hidden="false"/>
    </xf>
    <xf numFmtId="169" fontId="5" fillId="5" borderId="3" xfId="0" applyFont="true" applyBorder="true" applyAlignment="true" applyProtection="true">
      <alignment horizontal="center" vertical="center" textRotation="0" wrapText="false" indent="0" shrinkToFit="false"/>
      <protection locked="true" hidden="false"/>
    </xf>
    <xf numFmtId="169" fontId="5" fillId="5" borderId="12" xfId="0" applyFont="true" applyBorder="true" applyAlignment="true" applyProtection="true">
      <alignment horizontal="center" vertical="center" textRotation="0" wrapText="false" indent="0" shrinkToFit="false"/>
      <protection locked="true" hidden="false"/>
    </xf>
    <xf numFmtId="171" fontId="5" fillId="0" borderId="15" xfId="0" applyFont="true" applyBorder="true" applyAlignment="true" applyProtection="true">
      <alignment horizontal="center" vertical="center" textRotation="0" wrapText="false" indent="0" shrinkToFit="false"/>
      <protection locked="true" hidden="false"/>
    </xf>
    <xf numFmtId="171" fontId="5" fillId="0" borderId="9" xfId="0" applyFont="true" applyBorder="true" applyAlignment="true" applyProtection="true">
      <alignment horizontal="center" vertical="center" textRotation="0" wrapText="false" indent="0" shrinkToFit="false"/>
      <protection locked="true" hidden="false"/>
    </xf>
    <xf numFmtId="171" fontId="5" fillId="0" borderId="3" xfId="0" applyFont="true" applyBorder="true" applyAlignment="true" applyProtection="true">
      <alignment horizontal="center" vertical="center" textRotation="0" wrapText="false" indent="0" shrinkToFit="false"/>
      <protection locked="true" hidden="false"/>
    </xf>
    <xf numFmtId="171" fontId="5" fillId="0" borderId="12" xfId="0" applyFont="true" applyBorder="true" applyAlignment="true" applyProtection="true">
      <alignment horizontal="center" vertical="center" textRotation="0" wrapText="false" indent="0" shrinkToFit="false"/>
      <protection locked="true" hidden="false"/>
    </xf>
    <xf numFmtId="168" fontId="5" fillId="0" borderId="15" xfId="19" applyFont="true" applyBorder="true" applyAlignment="true" applyProtection="true">
      <alignment horizontal="center" vertical="center" textRotation="0" wrapText="false" indent="0" shrinkToFit="false"/>
      <protection locked="true" hidden="false"/>
    </xf>
    <xf numFmtId="164" fontId="8" fillId="4" borderId="27" xfId="0" applyFont="true" applyBorder="true" applyAlignment="true" applyProtection="true">
      <alignment horizontal="center" vertical="center" textRotation="0" wrapText="false" indent="0" shrinkToFit="false"/>
      <protection locked="true" hidden="false"/>
    </xf>
    <xf numFmtId="164" fontId="5" fillId="0" borderId="0" xfId="0" applyFont="true" applyBorder="true" applyAlignment="true" applyProtection="true">
      <alignment horizontal="center" vertical="center" textRotation="0" wrapText="false" indent="0" shrinkToFit="false"/>
      <protection locked="true" hidden="false"/>
    </xf>
    <xf numFmtId="164" fontId="8" fillId="0" borderId="0" xfId="0" applyFont="true" applyBorder="true" applyAlignment="true" applyProtection="true">
      <alignment horizontal="left" vertical="center" textRotation="0" wrapText="true" indent="0" shrinkToFit="false"/>
      <protection locked="true" hidden="false"/>
    </xf>
    <xf numFmtId="164" fontId="5" fillId="0" borderId="0" xfId="0" applyFont="true" applyBorder="false" applyAlignment="true" applyProtection="true">
      <alignment horizontal="general" vertical="center" textRotation="0" wrapText="false" indent="0" shrinkToFit="false"/>
      <protection locked="true" hidden="false"/>
    </xf>
    <xf numFmtId="164" fontId="10" fillId="0" borderId="11" xfId="0" applyFont="true" applyBorder="true" applyAlignment="true" applyProtection="true">
      <alignment horizontal="center" vertical="center" textRotation="0" wrapText="false" indent="0" shrinkToFit="false"/>
      <protection locked="true" hidden="false"/>
    </xf>
    <xf numFmtId="164" fontId="5" fillId="0" borderId="28" xfId="0" applyFont="true" applyBorder="true" applyAlignment="true" applyProtection="true">
      <alignment horizontal="center" vertical="center" textRotation="0" wrapText="false" indent="0" shrinkToFit="false"/>
      <protection locked="true" hidden="false"/>
    </xf>
    <xf numFmtId="167" fontId="5" fillId="0" borderId="29" xfId="0" applyFont="true" applyBorder="true" applyAlignment="true" applyProtection="true">
      <alignment horizontal="center" vertical="center" textRotation="0" wrapText="false" indent="0" shrinkToFit="false"/>
      <protection locked="true" hidden="false"/>
    </xf>
    <xf numFmtId="167" fontId="8" fillId="0" borderId="30" xfId="0" applyFont="true" applyBorder="true" applyAlignment="true" applyProtection="true">
      <alignment horizontal="center" vertical="center" textRotation="0" wrapText="false" indent="0" shrinkToFit="false"/>
      <protection locked="true" hidden="false"/>
    </xf>
    <xf numFmtId="164" fontId="5" fillId="0" borderId="28" xfId="0" applyFont="true" applyBorder="true" applyAlignment="true" applyProtection="true">
      <alignment horizontal="center" vertical="center" textRotation="0" wrapText="true" indent="0" shrinkToFit="false"/>
      <protection locked="true" hidden="false"/>
    </xf>
    <xf numFmtId="169" fontId="5" fillId="0" borderId="30" xfId="19" applyFont="true" applyBorder="true" applyAlignment="true" applyProtection="true">
      <alignment horizontal="center" vertical="center" textRotation="0" wrapText="false" indent="0" shrinkToFit="false"/>
      <protection locked="true" hidden="false"/>
    </xf>
    <xf numFmtId="164" fontId="5" fillId="7" borderId="17" xfId="0" applyFont="true" applyBorder="true" applyAlignment="true" applyProtection="true">
      <alignment horizontal="center" vertical="center" textRotation="0" wrapText="true" indent="0" shrinkToFit="false"/>
      <protection locked="true" hidden="false"/>
    </xf>
    <xf numFmtId="169" fontId="5" fillId="7" borderId="18" xfId="19" applyFont="true" applyBorder="true" applyAlignment="true" applyProtection="true">
      <alignment horizontal="center" vertical="center" textRotation="0" wrapText="false" indent="0" shrinkToFit="false"/>
      <protection locked="true" hidden="false"/>
    </xf>
    <xf numFmtId="164" fontId="5" fillId="0" borderId="17" xfId="0" applyFont="true" applyBorder="true" applyAlignment="true" applyProtection="true">
      <alignment horizontal="center" vertical="center" textRotation="0" wrapText="true" indent="0" shrinkToFit="false"/>
      <protection locked="true" hidden="false"/>
    </xf>
    <xf numFmtId="164" fontId="5" fillId="0" borderId="14" xfId="0" applyFont="true" applyBorder="true" applyAlignment="true" applyProtection="true">
      <alignment horizontal="center" vertical="center" textRotation="0" wrapText="true" indent="0" shrinkToFit="false"/>
      <protection locked="true" hidden="false"/>
    </xf>
    <xf numFmtId="169" fontId="5" fillId="0" borderId="16" xfId="19" applyFont="true" applyBorder="true" applyAlignment="true" applyProtection="true">
      <alignment horizontal="center" vertical="center" textRotation="0" wrapText="false" indent="0" shrinkToFit="false"/>
      <protection locked="true" hidden="false"/>
    </xf>
    <xf numFmtId="164" fontId="5" fillId="8" borderId="0" xfId="0" applyFont="true" applyBorder="false" applyAlignment="true" applyProtection="true">
      <alignment horizontal="left" vertical="center" textRotation="0" wrapText="false" indent="0" shrinkToFit="false"/>
      <protection locked="true" hidden="false"/>
    </xf>
    <xf numFmtId="164" fontId="5" fillId="8" borderId="0" xfId="0" applyFont="true" applyBorder="false" applyAlignment="true" applyProtection="true">
      <alignment horizontal="center" vertical="center" textRotation="0" wrapText="false" indent="0" shrinkToFit="false"/>
      <protection locked="true" hidden="false"/>
    </xf>
    <xf numFmtId="169" fontId="8" fillId="3" borderId="21" xfId="0" applyFont="true" applyBorder="true" applyAlignment="true" applyProtection="true">
      <alignment horizontal="center" vertical="center" textRotation="0" wrapText="false" indent="0" shrinkToFit="false"/>
      <protection locked="true" hidden="false"/>
    </xf>
    <xf numFmtId="164" fontId="8" fillId="0" borderId="4" xfId="0" applyFont="true" applyBorder="true" applyAlignment="true" applyProtection="true">
      <alignment horizontal="center" vertical="center" textRotation="0" wrapText="true" indent="0" shrinkToFit="false"/>
      <protection locked="true" hidden="false"/>
    </xf>
    <xf numFmtId="164" fontId="8" fillId="0" borderId="0" xfId="0" applyFont="true" applyBorder="true" applyAlignment="true" applyProtection="true">
      <alignment horizontal="general" vertical="center" textRotation="0" wrapText="false" indent="0" shrinkToFit="false"/>
      <protection locked="true" hidden="false"/>
    </xf>
    <xf numFmtId="164" fontId="8" fillId="0" borderId="22" xfId="0" applyFont="true" applyBorder="true" applyAlignment="true" applyProtection="true">
      <alignment horizontal="center" vertical="center" textRotation="0" wrapText="false" indent="0" shrinkToFit="false"/>
      <protection locked="true" hidden="false"/>
    </xf>
    <xf numFmtId="164" fontId="8" fillId="0" borderId="23" xfId="0" applyFont="true" applyBorder="true" applyAlignment="true" applyProtection="true">
      <alignment horizontal="center" vertical="center" textRotation="0" wrapText="false" indent="0" shrinkToFit="false"/>
      <protection locked="true" hidden="false"/>
    </xf>
    <xf numFmtId="164" fontId="8" fillId="0" borderId="31" xfId="0" applyFont="true" applyBorder="true" applyAlignment="true" applyProtection="true">
      <alignment horizontal="center" vertical="center" textRotation="0" wrapText="true" indent="0" shrinkToFit="false"/>
      <protection locked="true" hidden="false"/>
    </xf>
    <xf numFmtId="164" fontId="8" fillId="0" borderId="24" xfId="0" applyFont="true" applyBorder="true" applyAlignment="true" applyProtection="true">
      <alignment horizontal="center" vertical="center" textRotation="0" wrapText="false" indent="0" shrinkToFit="false"/>
      <protection locked="true" hidden="false"/>
    </xf>
    <xf numFmtId="164" fontId="8" fillId="3" borderId="31" xfId="0" applyFont="true" applyBorder="true" applyAlignment="true" applyProtection="true">
      <alignment horizontal="center" vertical="center" textRotation="0" wrapText="true" indent="0" shrinkToFit="false"/>
      <protection locked="true" hidden="false"/>
    </xf>
    <xf numFmtId="164" fontId="7" fillId="8" borderId="0" xfId="0" applyFont="true" applyBorder="true" applyAlignment="true" applyProtection="true">
      <alignment horizontal="left" vertical="center" textRotation="0" wrapText="true" indent="0" shrinkToFit="false"/>
      <protection locked="true" hidden="false"/>
    </xf>
    <xf numFmtId="172" fontId="5" fillId="0" borderId="15" xfId="0" applyFont="true" applyBorder="true" applyAlignment="true" applyProtection="true">
      <alignment horizontal="center" vertical="center" textRotation="0" wrapText="false" indent="0" shrinkToFit="false"/>
      <protection locked="true" hidden="false"/>
    </xf>
    <xf numFmtId="172" fontId="8" fillId="0" borderId="16" xfId="0" applyFont="true" applyBorder="true" applyAlignment="true" applyProtection="true">
      <alignment horizontal="center" vertical="center" textRotation="0" wrapText="false" indent="0" shrinkToFit="false"/>
      <protection locked="true" hidden="false"/>
    </xf>
    <xf numFmtId="172" fontId="5" fillId="0" borderId="9" xfId="0" applyFont="true" applyBorder="true" applyAlignment="true" applyProtection="true">
      <alignment horizontal="center" vertical="center" textRotation="0" wrapText="false" indent="0" shrinkToFit="false"/>
      <protection locked="true" hidden="false"/>
    </xf>
    <xf numFmtId="172" fontId="8" fillId="0" borderId="10" xfId="0" applyFont="true" applyBorder="true" applyAlignment="true" applyProtection="true">
      <alignment horizontal="center" vertical="center" textRotation="0" wrapText="false" indent="0" shrinkToFit="false"/>
      <protection locked="true" hidden="false"/>
    </xf>
    <xf numFmtId="172" fontId="5" fillId="0" borderId="3" xfId="0" applyFont="true" applyBorder="true" applyAlignment="true" applyProtection="true">
      <alignment horizontal="center" vertical="center" textRotation="0" wrapText="false" indent="0" shrinkToFit="false"/>
      <protection locked="true" hidden="false"/>
    </xf>
    <xf numFmtId="172" fontId="8" fillId="0" borderId="18" xfId="0" applyFont="true" applyBorder="true" applyAlignment="true" applyProtection="true">
      <alignment horizontal="center" vertical="center" textRotation="0" wrapText="false" indent="0" shrinkToFit="false"/>
      <protection locked="true" hidden="false"/>
    </xf>
    <xf numFmtId="172" fontId="5" fillId="0" borderId="12" xfId="0" applyFont="true" applyBorder="true" applyAlignment="true" applyProtection="true">
      <alignment horizontal="center" vertical="center" textRotation="0" wrapText="false" indent="0" shrinkToFit="false"/>
      <protection locked="true" hidden="false"/>
    </xf>
    <xf numFmtId="172" fontId="8" fillId="0" borderId="13" xfId="0" applyFont="true" applyBorder="true" applyAlignment="true" applyProtection="true">
      <alignment horizontal="center" vertical="center" textRotation="0" wrapText="false" indent="0" shrinkToFit="false"/>
      <protection locked="true" hidden="false"/>
    </xf>
    <xf numFmtId="164" fontId="8" fillId="3" borderId="32" xfId="0" applyFont="true" applyBorder="true" applyAlignment="true" applyProtection="true">
      <alignment horizontal="center" vertical="center" textRotation="0" wrapText="true" indent="0" shrinkToFit="false"/>
      <protection locked="true" hidden="false"/>
    </xf>
    <xf numFmtId="164" fontId="8" fillId="3" borderId="33" xfId="0" applyFont="true" applyBorder="true" applyAlignment="true" applyProtection="true">
      <alignment horizontal="center" vertical="center" textRotation="0" wrapText="true" indent="0" shrinkToFit="false"/>
      <protection locked="true" hidden="false"/>
    </xf>
    <xf numFmtId="164" fontId="5" fillId="0" borderId="8" xfId="0" applyFont="true" applyBorder="true" applyAlignment="true" applyProtection="true">
      <alignment horizontal="center" vertical="center" textRotation="0" wrapText="true" indent="0" shrinkToFit="false"/>
      <protection locked="true" hidden="false"/>
    </xf>
    <xf numFmtId="173" fontId="5" fillId="0" borderId="9" xfId="0" applyFont="true" applyBorder="true" applyAlignment="true" applyProtection="true">
      <alignment horizontal="center" vertical="center" textRotation="0" wrapText="true" indent="0" shrinkToFit="false"/>
      <protection locked="true" hidden="false"/>
    </xf>
    <xf numFmtId="164" fontId="5" fillId="0" borderId="34" xfId="0" applyFont="true" applyBorder="true" applyAlignment="true" applyProtection="true">
      <alignment horizontal="center" vertical="center" textRotation="0" wrapText="true" indent="0" shrinkToFit="false"/>
      <protection locked="true" hidden="false"/>
    </xf>
    <xf numFmtId="168" fontId="5" fillId="0" borderId="8" xfId="19" applyFont="true" applyBorder="true" applyAlignment="true" applyProtection="true">
      <alignment horizontal="center" vertical="center" textRotation="0" wrapText="true" indent="0" shrinkToFit="false"/>
      <protection locked="true" hidden="false"/>
    </xf>
    <xf numFmtId="174" fontId="8" fillId="0" borderId="10" xfId="15" applyFont="true" applyBorder="true" applyAlignment="true" applyProtection="true">
      <alignment horizontal="center" vertical="center" textRotation="0" wrapText="true" indent="0" shrinkToFit="false"/>
      <protection locked="true" hidden="false"/>
    </xf>
    <xf numFmtId="169" fontId="5" fillId="0" borderId="8" xfId="19" applyFont="true" applyBorder="true" applyAlignment="true" applyProtection="true">
      <alignment horizontal="center" vertical="center" textRotation="0" wrapText="true" indent="0" shrinkToFit="false"/>
      <protection locked="true" hidden="false"/>
    </xf>
    <xf numFmtId="173" fontId="5" fillId="0" borderId="3" xfId="0" applyFont="true" applyBorder="true" applyAlignment="true" applyProtection="true">
      <alignment horizontal="center" vertical="center" textRotation="0" wrapText="true" indent="0" shrinkToFit="false"/>
      <protection locked="true" hidden="false"/>
    </xf>
    <xf numFmtId="164" fontId="5" fillId="0" borderId="35" xfId="0" applyFont="true" applyBorder="true" applyAlignment="true" applyProtection="true">
      <alignment horizontal="center" vertical="center" textRotation="0" wrapText="true" indent="0" shrinkToFit="false"/>
      <protection locked="true" hidden="false"/>
    </xf>
    <xf numFmtId="168" fontId="5" fillId="0" borderId="17" xfId="19" applyFont="true" applyBorder="true" applyAlignment="true" applyProtection="true">
      <alignment horizontal="center" vertical="center" textRotation="0" wrapText="true" indent="0" shrinkToFit="false"/>
      <protection locked="true" hidden="false"/>
    </xf>
    <xf numFmtId="174" fontId="8" fillId="0" borderId="18" xfId="15" applyFont="true" applyBorder="true" applyAlignment="true" applyProtection="true">
      <alignment horizontal="center" vertical="center" textRotation="0" wrapText="true" indent="0" shrinkToFit="false"/>
      <protection locked="true" hidden="false"/>
    </xf>
    <xf numFmtId="169" fontId="5" fillId="0" borderId="17" xfId="19" applyFont="true" applyBorder="true" applyAlignment="true" applyProtection="true">
      <alignment horizontal="center" vertical="center" textRotation="0" wrapText="true" indent="0" shrinkToFit="false"/>
      <protection locked="true" hidden="false"/>
    </xf>
    <xf numFmtId="164" fontId="5" fillId="0" borderId="11" xfId="0" applyFont="true" applyBorder="true" applyAlignment="true" applyProtection="true">
      <alignment horizontal="center" vertical="center" textRotation="0" wrapText="true" indent="0" shrinkToFit="false"/>
      <protection locked="true" hidden="false"/>
    </xf>
    <xf numFmtId="173" fontId="5" fillId="0" borderId="12" xfId="0" applyFont="true" applyBorder="true" applyAlignment="true" applyProtection="true">
      <alignment horizontal="center" vertical="center" textRotation="0" wrapText="true" indent="0" shrinkToFit="false"/>
      <protection locked="true" hidden="false"/>
    </xf>
    <xf numFmtId="164" fontId="5" fillId="0" borderId="36" xfId="0" applyFont="true" applyBorder="true" applyAlignment="true" applyProtection="true">
      <alignment horizontal="center" vertical="center" textRotation="0" wrapText="true" indent="0" shrinkToFit="false"/>
      <protection locked="true" hidden="false"/>
    </xf>
    <xf numFmtId="168" fontId="5" fillId="0" borderId="11" xfId="19" applyFont="true" applyBorder="true" applyAlignment="true" applyProtection="true">
      <alignment horizontal="center" vertical="center" textRotation="0" wrapText="true" indent="0" shrinkToFit="false"/>
      <protection locked="true" hidden="false"/>
    </xf>
    <xf numFmtId="174" fontId="8" fillId="0" borderId="13" xfId="15" applyFont="true" applyBorder="true" applyAlignment="true" applyProtection="true">
      <alignment horizontal="center" vertical="center" textRotation="0" wrapText="true" indent="0" shrinkToFit="false"/>
      <protection locked="true" hidden="false"/>
    </xf>
    <xf numFmtId="169" fontId="5" fillId="0" borderId="11" xfId="19" applyFont="true" applyBorder="true" applyAlignment="true" applyProtection="true">
      <alignment horizontal="center" vertical="center" textRotation="0" wrapText="true" indent="0" shrinkToFit="false"/>
      <protection locked="true" hidden="false"/>
    </xf>
    <xf numFmtId="164" fontId="8" fillId="3" borderId="37" xfId="0" applyFont="true" applyBorder="true" applyAlignment="true" applyProtection="true">
      <alignment horizontal="center" vertical="center" textRotation="0" wrapText="true" indent="0" shrinkToFit="false"/>
      <protection locked="true" hidden="false"/>
    </xf>
    <xf numFmtId="164" fontId="8" fillId="3" borderId="19" xfId="0" applyFont="true" applyBorder="true" applyAlignment="true" applyProtection="true">
      <alignment horizontal="center" vertical="center" textRotation="0" wrapText="true" indent="0" shrinkToFit="false"/>
      <protection locked="true" hidden="false"/>
    </xf>
    <xf numFmtId="164" fontId="8" fillId="3" borderId="21" xfId="0" applyFont="true" applyBorder="true" applyAlignment="true" applyProtection="true">
      <alignment horizontal="center" vertical="center" textRotation="0" wrapText="true" indent="0" shrinkToFit="false"/>
      <protection locked="true" hidden="false"/>
    </xf>
    <xf numFmtId="173" fontId="5" fillId="0" borderId="10" xfId="0" applyFont="true" applyBorder="true" applyAlignment="true" applyProtection="true">
      <alignment horizontal="center" vertical="center" textRotation="0" wrapText="true" indent="0" shrinkToFit="false"/>
      <protection locked="true" hidden="false"/>
    </xf>
    <xf numFmtId="173" fontId="5" fillId="0" borderId="18" xfId="0" applyFont="true" applyBorder="true" applyAlignment="true" applyProtection="true">
      <alignment horizontal="center" vertical="center" textRotation="0" wrapText="true" indent="0" shrinkToFit="false"/>
      <protection locked="true" hidden="false"/>
    </xf>
    <xf numFmtId="164" fontId="5" fillId="0" borderId="0" xfId="0" applyFont="true" applyBorder="false" applyAlignment="true" applyProtection="true">
      <alignment horizontal="general" vertical="bottom" textRotation="0" wrapText="false" indent="0" shrinkToFit="false"/>
      <protection locked="true" hidden="false"/>
    </xf>
    <xf numFmtId="173" fontId="5" fillId="0" borderId="15" xfId="0" applyFont="true" applyBorder="true" applyAlignment="true" applyProtection="true">
      <alignment horizontal="center" vertical="center" textRotation="0" wrapText="true" indent="0" shrinkToFit="false"/>
      <protection locked="true" hidden="false"/>
    </xf>
    <xf numFmtId="173" fontId="5" fillId="0" borderId="16" xfId="0" applyFont="true" applyBorder="true" applyAlignment="true" applyProtection="true">
      <alignment horizontal="center" vertical="center" textRotation="0" wrapText="true" indent="0" shrinkToFit="false"/>
      <protection locked="true" hidden="false"/>
    </xf>
    <xf numFmtId="173" fontId="8" fillId="3" borderId="20" xfId="0" applyFont="true" applyBorder="true" applyAlignment="true" applyProtection="true">
      <alignment horizontal="center" vertical="center" textRotation="0" wrapText="true" indent="0" shrinkToFit="false"/>
      <protection locked="true" hidden="false"/>
    </xf>
    <xf numFmtId="173" fontId="8" fillId="3" borderId="21" xfId="0" applyFont="true" applyBorder="true" applyAlignment="true" applyProtection="true">
      <alignment horizontal="center" vertical="center" textRotation="0" wrapText="true" indent="0" shrinkToFit="false"/>
      <protection locked="true" hidden="false"/>
    </xf>
    <xf numFmtId="173" fontId="5" fillId="0" borderId="15" xfId="0" applyFont="true" applyBorder="true" applyAlignment="true" applyProtection="true">
      <alignment horizontal="center" vertical="center" textRotation="0" wrapText="false" indent="0" shrinkToFit="false"/>
      <protection locked="true" hidden="false"/>
    </xf>
    <xf numFmtId="173" fontId="5" fillId="0" borderId="9" xfId="0" applyFont="true" applyBorder="true" applyAlignment="true" applyProtection="true">
      <alignment horizontal="center" vertical="center" textRotation="0" wrapText="false" indent="0" shrinkToFit="false"/>
      <protection locked="true" hidden="false"/>
    </xf>
    <xf numFmtId="173" fontId="5" fillId="0" borderId="3" xfId="0" applyFont="true" applyBorder="true" applyAlignment="true" applyProtection="true">
      <alignment horizontal="center" vertical="center" textRotation="0" wrapText="false" indent="0" shrinkToFit="false"/>
      <protection locked="true" hidden="false"/>
    </xf>
    <xf numFmtId="173" fontId="5" fillId="0" borderId="12" xfId="0" applyFont="true" applyBorder="true" applyAlignment="true" applyProtection="true">
      <alignment horizontal="center" vertical="center" textRotation="0" wrapText="false" indent="0" shrinkToFit="false"/>
      <protection locked="true" hidden="false"/>
    </xf>
    <xf numFmtId="164" fontId="8" fillId="3" borderId="38" xfId="0" applyFont="true" applyBorder="true" applyAlignment="true" applyProtection="true">
      <alignment horizontal="center" vertical="center" textRotation="0" wrapText="false" indent="0" shrinkToFit="false"/>
      <protection locked="true" hidden="false"/>
    </xf>
    <xf numFmtId="164" fontId="11" fillId="3" borderId="4" xfId="0" applyFont="true" applyBorder="true" applyAlignment="true" applyProtection="true">
      <alignment horizontal="center" vertical="center" textRotation="0" wrapText="false" indent="0" shrinkToFit="false"/>
      <protection locked="true" hidden="false"/>
    </xf>
    <xf numFmtId="165" fontId="11" fillId="3" borderId="4" xfId="21" applyFont="true" applyBorder="true" applyAlignment="true" applyProtection="true">
      <alignment horizontal="center" vertical="center" textRotation="0" wrapText="false" indent="0" shrinkToFit="false"/>
      <protection locked="true" hidden="false"/>
    </xf>
    <xf numFmtId="175" fontId="5" fillId="0" borderId="29" xfId="21" applyFont="true" applyBorder="true" applyAlignment="true" applyProtection="true">
      <alignment horizontal="center" vertical="center" textRotation="0" wrapText="false" indent="0" shrinkToFit="false"/>
      <protection locked="true" hidden="false"/>
    </xf>
    <xf numFmtId="165" fontId="5" fillId="0" borderId="29" xfId="21" applyFont="true" applyBorder="true" applyAlignment="true" applyProtection="true">
      <alignment horizontal="center" vertical="center" textRotation="0" wrapText="false" indent="0" shrinkToFit="false"/>
      <protection locked="true" hidden="false"/>
    </xf>
    <xf numFmtId="165" fontId="8" fillId="0" borderId="29" xfId="21" applyFont="true" applyBorder="true" applyAlignment="true" applyProtection="true">
      <alignment horizontal="center" vertical="center" textRotation="0" wrapText="false" indent="0" shrinkToFit="false"/>
      <protection locked="true" hidden="false"/>
    </xf>
    <xf numFmtId="175" fontId="5" fillId="0" borderId="3" xfId="21" applyFont="true" applyBorder="true" applyAlignment="true" applyProtection="true">
      <alignment horizontal="center" vertical="center" textRotation="0" wrapText="false" indent="0" shrinkToFit="false"/>
      <protection locked="true" hidden="false"/>
    </xf>
    <xf numFmtId="165" fontId="5" fillId="0" borderId="3" xfId="21" applyFont="true" applyBorder="true" applyAlignment="true" applyProtection="true">
      <alignment horizontal="center" vertical="center" textRotation="0" wrapText="false" indent="0" shrinkToFit="false"/>
      <protection locked="true" hidden="false"/>
    </xf>
    <xf numFmtId="164" fontId="11" fillId="3" borderId="4" xfId="0" applyFont="true" applyBorder="true" applyAlignment="true" applyProtection="true">
      <alignment horizontal="right" vertical="center" textRotation="0" wrapText="false" indent="0" shrinkToFit="false"/>
      <protection locked="true" hidden="false"/>
    </xf>
    <xf numFmtId="170" fontId="11" fillId="3" borderId="39" xfId="0" applyFont="true" applyBorder="true" applyAlignment="true" applyProtection="true">
      <alignment horizontal="center" vertical="center" textRotation="0" wrapText="false" indent="0" shrinkToFit="false"/>
      <protection locked="true" hidden="false"/>
    </xf>
    <xf numFmtId="165" fontId="5" fillId="0" borderId="0" xfId="21" applyFont="true" applyBorder="true" applyAlignment="true" applyProtection="true">
      <alignment horizontal="center" vertical="center" textRotation="0" wrapText="false" indent="0" shrinkToFit="false"/>
      <protection locked="true" hidden="false"/>
    </xf>
    <xf numFmtId="165" fontId="5" fillId="0" borderId="0" xfId="0" applyFont="true" applyBorder="true" applyAlignment="true" applyProtection="true">
      <alignment horizontal="center" vertical="center" textRotation="0" wrapText="false" indent="0" shrinkToFit="false"/>
      <protection locked="true" hidden="false"/>
    </xf>
    <xf numFmtId="164" fontId="11" fillId="0" borderId="0" xfId="0" applyFont="true" applyBorder="true" applyAlignment="true" applyProtection="true">
      <alignment horizontal="center" vertical="center" textRotation="0" wrapText="false" indent="0" shrinkToFit="false"/>
      <protection locked="true" hidden="false"/>
    </xf>
    <xf numFmtId="164" fontId="11" fillId="3" borderId="5" xfId="0" applyFont="true" applyBorder="true" applyAlignment="true" applyProtection="true">
      <alignment horizontal="center" vertical="center" textRotation="0" wrapText="false" indent="0" shrinkToFit="false"/>
      <protection locked="true" hidden="false"/>
    </xf>
    <xf numFmtId="164" fontId="11" fillId="3" borderId="6" xfId="0" applyFont="true" applyBorder="true" applyAlignment="true" applyProtection="true">
      <alignment horizontal="center" vertical="center" textRotation="0" wrapText="false" indent="0" shrinkToFit="false"/>
      <protection locked="true" hidden="false"/>
    </xf>
    <xf numFmtId="164" fontId="11" fillId="3" borderId="7" xfId="0" applyFont="true" applyBorder="true" applyAlignment="true" applyProtection="true">
      <alignment horizontal="center" vertical="center" textRotation="0" wrapText="false" indent="0" shrinkToFit="false"/>
      <protection locked="true" hidden="false"/>
    </xf>
    <xf numFmtId="170" fontId="5" fillId="0" borderId="12" xfId="21" applyFont="true" applyBorder="true" applyAlignment="true" applyProtection="true">
      <alignment horizontal="center" vertical="center" textRotation="0" wrapText="false" indent="0" shrinkToFit="false"/>
      <protection locked="true" hidden="false"/>
    </xf>
    <xf numFmtId="170" fontId="11" fillId="0" borderId="10" xfId="21" applyFont="true" applyBorder="true" applyAlignment="true" applyProtection="true">
      <alignment horizontal="center" vertical="center" textRotation="0" wrapText="false" indent="0" shrinkToFit="false"/>
      <protection locked="true" hidden="false"/>
    </xf>
    <xf numFmtId="165" fontId="5" fillId="0" borderId="0" xfId="21" applyFont="true" applyBorder="true" applyAlignment="true" applyProtection="true">
      <alignment horizontal="left" vertical="center" textRotation="0" wrapText="false" indent="0" shrinkToFit="false"/>
      <protection locked="true" hidden="false"/>
    </xf>
    <xf numFmtId="164" fontId="5" fillId="0" borderId="28" xfId="0" applyFont="true" applyBorder="true" applyAlignment="true" applyProtection="true">
      <alignment horizontal="left" vertical="center" textRotation="0" wrapText="false" indent="0" shrinkToFit="false"/>
      <protection locked="true" hidden="false"/>
    </xf>
    <xf numFmtId="170" fontId="5" fillId="0" borderId="29" xfId="21" applyFont="true" applyBorder="true" applyAlignment="true" applyProtection="true">
      <alignment horizontal="center" vertical="center" textRotation="0" wrapText="false" indent="0" shrinkToFit="false"/>
      <protection locked="true" hidden="false"/>
    </xf>
    <xf numFmtId="171" fontId="5" fillId="0" borderId="29" xfId="21" applyFont="true" applyBorder="true" applyAlignment="true" applyProtection="true">
      <alignment horizontal="center" vertical="center" textRotation="0" wrapText="false" indent="0" shrinkToFit="false"/>
      <protection locked="true" hidden="false"/>
    </xf>
    <xf numFmtId="176" fontId="5" fillId="0" borderId="29" xfId="21" applyFont="true" applyBorder="true" applyAlignment="true" applyProtection="true">
      <alignment horizontal="center" vertical="center" textRotation="0" wrapText="false" indent="0" shrinkToFit="false"/>
      <protection locked="true" hidden="false"/>
    </xf>
    <xf numFmtId="170" fontId="5" fillId="0" borderId="30" xfId="0" applyFont="true" applyBorder="true" applyAlignment="true" applyProtection="true">
      <alignment horizontal="center" vertical="center" textRotation="0" wrapText="false" indent="0" shrinkToFit="false"/>
      <protection locked="true" hidden="false"/>
    </xf>
    <xf numFmtId="164" fontId="5" fillId="0" borderId="17" xfId="0" applyFont="true" applyBorder="true" applyAlignment="true" applyProtection="true">
      <alignment horizontal="left" vertical="center" textRotation="0" wrapText="false" indent="0" shrinkToFit="false"/>
      <protection locked="true" hidden="false"/>
    </xf>
    <xf numFmtId="170" fontId="5" fillId="0" borderId="3" xfId="21" applyFont="true" applyBorder="true" applyAlignment="true" applyProtection="true">
      <alignment horizontal="center" vertical="center" textRotation="0" wrapText="false" indent="0" shrinkToFit="false"/>
      <protection locked="true" hidden="false"/>
    </xf>
    <xf numFmtId="171" fontId="5" fillId="0" borderId="3" xfId="21" applyFont="true" applyBorder="true" applyAlignment="true" applyProtection="true">
      <alignment horizontal="center" vertical="center" textRotation="0" wrapText="false" indent="0" shrinkToFit="false"/>
      <protection locked="true" hidden="false"/>
    </xf>
    <xf numFmtId="176" fontId="5" fillId="0" borderId="3" xfId="21" applyFont="true" applyBorder="true" applyAlignment="true" applyProtection="true">
      <alignment horizontal="center" vertical="center" textRotation="0" wrapText="false" indent="0" shrinkToFit="false"/>
      <protection locked="true" hidden="false"/>
    </xf>
    <xf numFmtId="164" fontId="8" fillId="3" borderId="39" xfId="0" applyFont="true" applyBorder="true" applyAlignment="true" applyProtection="true">
      <alignment horizontal="center" vertical="center" textRotation="0" wrapText="false" indent="0" shrinkToFit="false"/>
      <protection locked="true" hidden="false"/>
    </xf>
    <xf numFmtId="170" fontId="11" fillId="3" borderId="40" xfId="0" applyFont="true" applyBorder="true" applyAlignment="true" applyProtection="true">
      <alignment horizontal="center" vertical="center" textRotation="0" wrapText="false" indent="0" shrinkToFit="false"/>
      <protection locked="true" hidden="false"/>
    </xf>
    <xf numFmtId="170" fontId="8" fillId="3" borderId="4" xfId="0" applyFont="true" applyBorder="true" applyAlignment="true" applyProtection="true">
      <alignment horizontal="center" vertical="center" textRotation="0" wrapText="false" indent="0" shrinkToFit="false"/>
      <protection locked="true" hidden="false"/>
    </xf>
    <xf numFmtId="164" fontId="11" fillId="3" borderId="19" xfId="0" applyFont="true" applyBorder="true" applyAlignment="true" applyProtection="true">
      <alignment horizontal="center" vertical="center" textRotation="0" wrapText="false" indent="0" shrinkToFit="false"/>
      <protection locked="true" hidden="false"/>
    </xf>
    <xf numFmtId="164" fontId="11" fillId="3" borderId="20" xfId="0" applyFont="true" applyBorder="true" applyAlignment="true" applyProtection="true">
      <alignment horizontal="center" vertical="center" textRotation="0" wrapText="false" indent="0" shrinkToFit="false"/>
      <protection locked="true" hidden="false"/>
    </xf>
    <xf numFmtId="165" fontId="11" fillId="3" borderId="21" xfId="0" applyFont="true" applyBorder="true" applyAlignment="true" applyProtection="true">
      <alignment horizontal="center" vertical="center" textRotation="0" wrapText="true" indent="0" shrinkToFit="false"/>
      <protection locked="true" hidden="false"/>
    </xf>
    <xf numFmtId="170" fontId="5" fillId="0" borderId="15" xfId="21" applyFont="true" applyBorder="true" applyAlignment="true" applyProtection="true">
      <alignment horizontal="center" vertical="center" textRotation="0" wrapText="false" indent="0" shrinkToFit="false"/>
      <protection locked="true" hidden="false"/>
    </xf>
    <xf numFmtId="170" fontId="11" fillId="0" borderId="16" xfId="0" applyFont="true" applyBorder="true" applyAlignment="true" applyProtection="true">
      <alignment horizontal="center" vertical="center" textRotation="0" wrapText="false" indent="0" shrinkToFit="false"/>
      <protection locked="true" hidden="false"/>
    </xf>
    <xf numFmtId="170" fontId="5" fillId="0" borderId="9" xfId="21" applyFont="true" applyBorder="true" applyAlignment="true" applyProtection="true">
      <alignment horizontal="center" vertical="center" textRotation="0" wrapText="false" indent="0" shrinkToFit="false"/>
      <protection locked="true" hidden="false"/>
    </xf>
    <xf numFmtId="170" fontId="11" fillId="0" borderId="10" xfId="0" applyFont="true" applyBorder="true" applyAlignment="true" applyProtection="true">
      <alignment horizontal="center" vertical="center" textRotation="0" wrapText="false" indent="0" shrinkToFit="false"/>
      <protection locked="true" hidden="false"/>
    </xf>
    <xf numFmtId="170" fontId="11" fillId="0" borderId="18" xfId="0" applyFont="true" applyBorder="true" applyAlignment="true" applyProtection="true">
      <alignment horizontal="center" vertical="center" textRotation="0" wrapText="false" indent="0" shrinkToFit="false"/>
      <protection locked="true" hidden="false"/>
    </xf>
    <xf numFmtId="170" fontId="11" fillId="0" borderId="13" xfId="0" applyFont="true" applyBorder="true" applyAlignment="true" applyProtection="true">
      <alignment horizontal="center" vertical="center" textRotation="0" wrapText="false" indent="0" shrinkToFit="false"/>
      <protection locked="true" hidden="false"/>
    </xf>
    <xf numFmtId="164" fontId="11" fillId="3" borderId="38" xfId="0" applyFont="true" applyBorder="true" applyAlignment="true" applyProtection="true">
      <alignment horizontal="center" vertical="center" textRotation="0" wrapText="false" indent="0" shrinkToFit="false"/>
      <protection locked="true" hidden="false"/>
    </xf>
    <xf numFmtId="164" fontId="11" fillId="3" borderId="6" xfId="0" applyFont="true" applyBorder="true" applyAlignment="true" applyProtection="true">
      <alignment horizontal="center" vertical="center" textRotation="0" wrapText="true" indent="0" shrinkToFit="false"/>
      <protection locked="true" hidden="false"/>
    </xf>
    <xf numFmtId="170" fontId="10" fillId="0" borderId="16" xfId="0" applyFont="true" applyBorder="true" applyAlignment="true" applyProtection="true">
      <alignment horizontal="center" vertical="center" textRotation="0" wrapText="false" indent="0" shrinkToFit="false"/>
      <protection locked="true" hidden="false"/>
    </xf>
    <xf numFmtId="170" fontId="10" fillId="0" borderId="10" xfId="0" applyFont="true" applyBorder="true" applyAlignment="true" applyProtection="true">
      <alignment horizontal="center" vertical="center" textRotation="0" wrapText="false" indent="0" shrinkToFit="false"/>
      <protection locked="true" hidden="false"/>
    </xf>
    <xf numFmtId="170" fontId="10" fillId="0" borderId="18" xfId="0" applyFont="true" applyBorder="true" applyAlignment="true" applyProtection="true">
      <alignment horizontal="center" vertical="center" textRotation="0" wrapText="false" indent="0" shrinkToFit="false"/>
      <protection locked="true" hidden="false"/>
    </xf>
    <xf numFmtId="170" fontId="10" fillId="0" borderId="13" xfId="0" applyFont="true" applyBorder="true" applyAlignment="true" applyProtection="true">
      <alignment horizontal="center" vertical="center" textRotation="0" wrapText="false" indent="0" shrinkToFit="false"/>
      <protection locked="true" hidden="false"/>
    </xf>
    <xf numFmtId="164" fontId="11" fillId="0" borderId="41" xfId="0" applyFont="true" applyBorder="true" applyAlignment="true" applyProtection="true">
      <alignment horizontal="center" vertical="center" textRotation="0" wrapText="true" indent="0" shrinkToFit="false"/>
      <protection locked="true" hidden="false"/>
    </xf>
    <xf numFmtId="164" fontId="10" fillId="0" borderId="17" xfId="0" applyFont="true" applyBorder="true" applyAlignment="true" applyProtection="true">
      <alignment horizontal="center" vertical="center" textRotation="0" wrapText="false" indent="0" shrinkToFit="false"/>
      <protection locked="true" hidden="false"/>
    </xf>
    <xf numFmtId="169" fontId="10" fillId="0" borderId="18" xfId="19" applyFont="true" applyBorder="true" applyAlignment="true" applyProtection="true">
      <alignment horizontal="center" vertical="center" textRotation="0" wrapText="false" indent="0" shrinkToFit="false"/>
      <protection locked="true" hidden="false"/>
    </xf>
    <xf numFmtId="169" fontId="7" fillId="0" borderId="27" xfId="0" applyFont="true" applyBorder="true" applyAlignment="true" applyProtection="true">
      <alignment horizontal="center" vertical="center" textRotation="0" wrapText="false" indent="0" shrinkToFit="false"/>
      <protection locked="true" hidden="false"/>
    </xf>
    <xf numFmtId="164" fontId="7" fillId="9" borderId="0" xfId="0" applyFont="true" applyBorder="false" applyAlignment="true" applyProtection="true">
      <alignment horizontal="center" vertical="center" textRotation="0" wrapText="false" indent="0" shrinkToFit="false"/>
      <protection locked="true" hidden="false"/>
    </xf>
    <xf numFmtId="164" fontId="5" fillId="9" borderId="0" xfId="0" applyFont="true" applyBorder="false" applyAlignment="true" applyProtection="true">
      <alignment horizontal="center" vertical="center" textRotation="0" wrapText="false" indent="0" shrinkToFit="false"/>
      <protection locked="true" hidden="false"/>
    </xf>
    <xf numFmtId="169" fontId="5" fillId="0" borderId="27" xfId="0" applyFont="true" applyBorder="true" applyAlignment="true" applyProtection="true">
      <alignment horizontal="center" vertical="center" textRotation="0" wrapText="false" indent="0" shrinkToFit="false"/>
      <protection locked="true" hidden="false"/>
    </xf>
    <xf numFmtId="164" fontId="5" fillId="9" borderId="0" xfId="0" applyFont="true" applyBorder="false" applyAlignment="true" applyProtection="true">
      <alignment horizontal="right" vertical="center" textRotation="0" wrapText="false" indent="0" shrinkToFit="false"/>
      <protection locked="true" hidden="false"/>
    </xf>
    <xf numFmtId="169" fontId="5" fillId="9" borderId="0" xfId="0" applyFont="true" applyBorder="false" applyAlignment="true" applyProtection="true">
      <alignment horizontal="center" vertical="center" textRotation="0" wrapText="false" indent="0" shrinkToFit="false"/>
      <protection locked="true" hidden="false"/>
    </xf>
    <xf numFmtId="169" fontId="10" fillId="0" borderId="13" xfId="19" applyFont="true" applyBorder="true" applyAlignment="true" applyProtection="true">
      <alignment horizontal="center" vertical="center" textRotation="0" wrapText="false" indent="0" shrinkToFit="false"/>
      <protection locked="true" hidden="false"/>
    </xf>
    <xf numFmtId="164" fontId="8" fillId="3" borderId="27" xfId="0" applyFont="true" applyBorder="true" applyAlignment="true" applyProtection="true">
      <alignment horizontal="center" vertical="center" textRotation="0" wrapText="false" indent="0" shrinkToFit="false"/>
      <protection locked="true" hidden="false"/>
    </xf>
    <xf numFmtId="177" fontId="5" fillId="0" borderId="15" xfId="22" applyFont="true" applyBorder="true" applyAlignment="true" applyProtection="true">
      <alignment horizontal="center" vertical="center" textRotation="0" wrapText="false" indent="0" shrinkToFit="false"/>
      <protection locked="true" hidden="false"/>
    </xf>
    <xf numFmtId="178" fontId="8" fillId="0" borderId="15" xfId="19" applyFont="true" applyBorder="true" applyAlignment="true" applyProtection="true">
      <alignment horizontal="center" vertical="center" textRotation="0" wrapText="false" indent="0" shrinkToFit="false"/>
      <protection locked="true" hidden="false"/>
    </xf>
    <xf numFmtId="178" fontId="5" fillId="0" borderId="0" xfId="0" applyFont="true" applyBorder="false" applyAlignment="true" applyProtection="true">
      <alignment horizontal="center" vertical="center" textRotation="0" wrapText="false" indent="0" shrinkToFit="false"/>
      <protection locked="true" hidden="false"/>
    </xf>
    <xf numFmtId="177" fontId="5" fillId="0" borderId="9" xfId="22" applyFont="true" applyBorder="true" applyAlignment="true" applyProtection="true">
      <alignment horizontal="center" vertical="center" textRotation="0" wrapText="false" indent="0" shrinkToFit="false"/>
      <protection locked="true" hidden="false"/>
    </xf>
    <xf numFmtId="177" fontId="5" fillId="0" borderId="3" xfId="22" applyFont="true" applyBorder="true" applyAlignment="true" applyProtection="true">
      <alignment horizontal="center" vertical="center" textRotation="0" wrapText="false" indent="0" shrinkToFit="false"/>
      <protection locked="true" hidden="false"/>
    </xf>
    <xf numFmtId="177" fontId="5" fillId="0" borderId="12" xfId="22" applyFont="true" applyBorder="true" applyAlignment="true" applyProtection="true">
      <alignment horizontal="center" vertical="center" textRotation="0" wrapText="false" indent="0" shrinkToFit="false"/>
      <protection locked="true" hidden="false"/>
    </xf>
    <xf numFmtId="164" fontId="8" fillId="3" borderId="5" xfId="0" applyFont="true" applyBorder="true" applyAlignment="true" applyProtection="true">
      <alignment horizontal="center" vertical="center" textRotation="0" wrapText="true" indent="0" shrinkToFit="false"/>
      <protection locked="true" hidden="false"/>
    </xf>
    <xf numFmtId="167" fontId="5" fillId="0" borderId="18" xfId="0" applyFont="true" applyBorder="true" applyAlignment="true" applyProtection="true">
      <alignment horizontal="center" vertical="center" textRotation="0" wrapText="false" indent="0" shrinkToFit="false"/>
      <protection locked="true" hidden="false"/>
    </xf>
    <xf numFmtId="164" fontId="12" fillId="0" borderId="11" xfId="0" applyFont="true" applyBorder="true" applyAlignment="true" applyProtection="true">
      <alignment horizontal="center" vertical="center" textRotation="0" wrapText="true" indent="0" shrinkToFit="false"/>
      <protection locked="true" hidden="false"/>
    </xf>
    <xf numFmtId="167" fontId="12" fillId="0" borderId="12" xfId="0" applyFont="true" applyBorder="true" applyAlignment="true" applyProtection="true">
      <alignment horizontal="center" vertical="center" textRotation="0" wrapText="false" indent="0" shrinkToFit="false"/>
      <protection locked="true" hidden="false"/>
    </xf>
    <xf numFmtId="167" fontId="12" fillId="0" borderId="13" xfId="0" applyFont="true" applyBorder="true" applyAlignment="true" applyProtection="true">
      <alignment horizontal="center" vertical="center" textRotation="0" wrapText="false" indent="0" shrinkToFit="false"/>
      <protection locked="true" hidden="false"/>
    </xf>
    <xf numFmtId="167" fontId="8" fillId="3" borderId="20" xfId="0" applyFont="true" applyBorder="true" applyAlignment="true" applyProtection="true">
      <alignment horizontal="center" vertical="center" textRotation="0" wrapText="false" indent="0" shrinkToFit="false"/>
      <protection locked="true" hidden="false"/>
    </xf>
    <xf numFmtId="167" fontId="8" fillId="3" borderId="21" xfId="0" applyFont="true" applyBorder="true" applyAlignment="true" applyProtection="true">
      <alignment horizontal="center" vertical="center" textRotation="0" wrapText="false" indent="0" shrinkToFit="false"/>
      <protection locked="true" hidden="false"/>
    </xf>
    <xf numFmtId="164" fontId="5" fillId="0" borderId="0" xfId="0" applyFont="true" applyBorder="false" applyAlignment="true" applyProtection="true">
      <alignment horizontal="right" vertical="center" textRotation="0" wrapText="false" indent="0" shrinkToFit="false"/>
      <protection locked="true" hidden="false"/>
    </xf>
    <xf numFmtId="178" fontId="5" fillId="0" borderId="0" xfId="0" applyFont="true" applyBorder="false" applyAlignment="true" applyProtection="true">
      <alignment horizontal="general" vertical="bottom" textRotation="0" wrapText="false" indent="0" shrinkToFit="false"/>
      <protection locked="true" hidden="false"/>
    </xf>
    <xf numFmtId="164" fontId="5" fillId="0" borderId="0" xfId="0" applyFont="true" applyBorder="false" applyAlignment="true" applyProtection="true">
      <alignment horizontal="right" vertical="center" textRotation="0" wrapText="true" indent="0" shrinkToFit="false"/>
      <protection locked="true" hidden="false"/>
    </xf>
    <xf numFmtId="178" fontId="5" fillId="0" borderId="0" xfId="0" applyFont="true" applyBorder="false" applyAlignment="true" applyProtection="true">
      <alignment horizontal="center" vertical="center" textRotation="0" wrapText="true" indent="0" shrinkToFit="false"/>
      <protection locked="true" hidden="false"/>
    </xf>
    <xf numFmtId="164" fontId="5" fillId="0" borderId="0" xfId="0" applyFont="true" applyBorder="true" applyAlignment="true" applyProtection="true">
      <alignment horizontal="left" vertical="center" textRotation="0" wrapText="true" indent="0" shrinkToFit="false"/>
      <protection locked="true" hidden="false"/>
    </xf>
  </cellXfs>
  <cellStyles count="15">
    <cellStyle name="Normal" xfId="0" builtinId="0"/>
    <cellStyle name="Comma" xfId="15" builtinId="3"/>
    <cellStyle name="Comma [0]" xfId="16" builtinId="6"/>
    <cellStyle name="Currency" xfId="17" builtinId="4"/>
    <cellStyle name="Currency [0]" xfId="18" builtinId="7"/>
    <cellStyle name="Percent" xfId="19" builtinId="5"/>
    <cellStyle name="Normal 2" xfId="20"/>
    <cellStyle name="Vírgula 2" xfId="21"/>
    <cellStyle name="Vírgula 3" xfId="22"/>
    <cellStyle name="Vírgula 3 2" xfId="23"/>
    <cellStyle name="Vírgula 4" xfId="24"/>
    <cellStyle name="Vírgula 4 2" xfId="25"/>
    <cellStyle name="Vírgula 5" xfId="26"/>
    <cellStyle name="Vírgula 5 2" xfId="27"/>
    <cellStyle name="Vírgula 6" xfId="28"/>
  </cellStyles>
  <colors>
    <indexedColors>
      <rgbColor rgb="FF000000"/>
      <rgbColor rgb="FFFFFFFF"/>
      <rgbColor rgb="FFFF0000"/>
      <rgbColor rgb="FF00FF00"/>
      <rgbColor rgb="FF0000FF"/>
      <rgbColor rgb="FFFFFF00"/>
      <rgbColor rgb="FFFF1493"/>
      <rgbColor rgb="FF00FFFF"/>
      <rgbColor rgb="FF800000"/>
      <rgbColor rgb="FF008000"/>
      <rgbColor rgb="FF000080"/>
      <rgbColor rgb="FF808000"/>
      <rgbColor rgb="FF800080"/>
      <rgbColor rgb="FF008080"/>
      <rgbColor rgb="FFC0C0C0"/>
      <rgbColor rgb="FF808080"/>
      <rgbColor rgb="FF729FCF"/>
      <rgbColor rgb="FF993366"/>
      <rgbColor rgb="FFFFFFCC"/>
      <rgbColor rgb="FFCCFFFF"/>
      <rgbColor rgb="FF660066"/>
      <rgbColor rgb="FFFF8080"/>
      <rgbColor rgb="FF0066CC"/>
      <rgbColor rgb="FFBDD7EE"/>
      <rgbColor rgb="FF000080"/>
      <rgbColor rgb="FFFF00FF"/>
      <rgbColor rgb="FFFFFF00"/>
      <rgbColor rgb="FF00FFFF"/>
      <rgbColor rgb="FF800080"/>
      <rgbColor rgb="FF800000"/>
      <rgbColor rgb="FF008080"/>
      <rgbColor rgb="FF0000FF"/>
      <rgbColor rgb="FF00CCFF"/>
      <rgbColor rgb="FFCCFFFF"/>
      <rgbColor rgb="FFCCFFCC"/>
      <rgbColor rgb="FFFFFF99"/>
      <rgbColor rgb="FF9DC3E6"/>
      <rgbColor rgb="FFF4B183"/>
      <rgbColor rgb="FFCC99FF"/>
      <rgbColor rgb="FFF8CBAD"/>
      <rgbColor rgb="FF2E75B6"/>
      <rgbColor rgb="FF33CCCC"/>
      <rgbColor rgb="FF99CC00"/>
      <rgbColor rgb="FFFFCC00"/>
      <rgbColor rgb="FFFF9900"/>
      <rgbColor rgb="FFFF6600"/>
      <rgbColor rgb="FF666699"/>
      <rgbColor rgb="FF969696"/>
      <rgbColor rgb="FF003366"/>
      <rgbColor rgb="FF00B050"/>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I1048576"/>
  <sheetViews>
    <sheetView showFormulas="false" showGridLines="true" showRowColHeaders="true" showZeros="true" rightToLeft="false" tabSelected="true" showOutlineSymbols="true" defaultGridColor="true" view="normal" topLeftCell="A1" colorId="64" zoomScale="120" zoomScaleNormal="120" zoomScalePageLayoutView="100" workbookViewId="0">
      <selection pane="topLeft" activeCell="J364" activeCellId="0" sqref="J364"/>
    </sheetView>
  </sheetViews>
  <sheetFormatPr defaultColWidth="8.84765625" defaultRowHeight="15.75" customHeight="false" zeroHeight="false" outlineLevelRow="0" outlineLevelCol="0"/>
  <cols>
    <col collapsed="false" customWidth="true" hidden="false" outlineLevel="0" max="1" min="1" style="1" width="32.15"/>
    <col collapsed="false" customWidth="true" hidden="false" outlineLevel="0" max="2" min="2" style="1" width="19.31"/>
    <col collapsed="false" customWidth="true" hidden="false" outlineLevel="0" max="3" min="3" style="1" width="18.29"/>
    <col collapsed="false" customWidth="true" hidden="false" outlineLevel="0" max="4" min="4" style="1" width="22.28"/>
    <col collapsed="false" customWidth="true" hidden="false" outlineLevel="0" max="5" min="5" style="1" width="18.58"/>
    <col collapsed="false" customWidth="true" hidden="false" outlineLevel="0" max="6" min="6" style="1" width="17.71"/>
    <col collapsed="false" customWidth="true" hidden="false" outlineLevel="0" max="7" min="7" style="1" width="15.88"/>
    <col collapsed="false" customWidth="true" hidden="false" outlineLevel="0" max="8" min="8" style="1" width="9.13"/>
    <col collapsed="false" customWidth="true" hidden="false" outlineLevel="0" max="9" min="9" style="1" width="10.84"/>
  </cols>
  <sheetData>
    <row r="1" customFormat="false" ht="15.75" hidden="false" customHeight="false" outlineLevel="0" collapsed="false">
      <c r="A1" s="2" t="s">
        <v>0</v>
      </c>
      <c r="B1" s="2"/>
      <c r="C1" s="2"/>
      <c r="D1" s="2"/>
      <c r="E1" s="2"/>
      <c r="F1" s="2"/>
      <c r="G1" s="2"/>
      <c r="H1" s="2"/>
    </row>
    <row r="2" customFormat="false" ht="15.75" hidden="false" customHeight="false" outlineLevel="0" collapsed="false">
      <c r="A2" s="2" t="s">
        <v>1</v>
      </c>
      <c r="B2" s="2"/>
      <c r="C2" s="2"/>
      <c r="D2" s="2"/>
      <c r="E2" s="2"/>
      <c r="F2" s="2"/>
      <c r="G2" s="2"/>
      <c r="H2" s="2"/>
    </row>
    <row r="3" customFormat="false" ht="15.75" hidden="false" customHeight="true" outlineLevel="0" collapsed="false">
      <c r="A3" s="3" t="s">
        <v>2</v>
      </c>
      <c r="B3" s="3"/>
      <c r="C3" s="3"/>
      <c r="D3" s="3"/>
      <c r="E3" s="3"/>
      <c r="F3" s="3"/>
      <c r="G3" s="3"/>
      <c r="H3" s="3"/>
    </row>
    <row r="4" customFormat="false" ht="15.75" hidden="false" customHeight="false" outlineLevel="0" collapsed="false">
      <c r="A4" s="4" t="s">
        <v>3</v>
      </c>
      <c r="B4" s="4"/>
      <c r="C4" s="4"/>
      <c r="D4" s="4"/>
      <c r="E4" s="4"/>
      <c r="F4" s="4"/>
      <c r="G4" s="4"/>
      <c r="H4" s="4"/>
    </row>
    <row r="5" customFormat="false" ht="15.75" hidden="false" customHeight="true" outlineLevel="0" collapsed="false">
      <c r="A5" s="3" t="s">
        <v>4</v>
      </c>
      <c r="B5" s="3"/>
      <c r="C5" s="3"/>
      <c r="D5" s="3"/>
      <c r="E5" s="3"/>
      <c r="F5" s="3"/>
      <c r="G5" s="3"/>
      <c r="H5" s="3"/>
    </row>
    <row r="6" customFormat="false" ht="15.75" hidden="false" customHeight="true" outlineLevel="0" collapsed="false">
      <c r="A6" s="5" t="s">
        <v>5</v>
      </c>
      <c r="B6" s="5"/>
      <c r="C6" s="5"/>
      <c r="D6" s="5"/>
      <c r="E6" s="5"/>
      <c r="F6" s="5"/>
      <c r="G6" s="5"/>
      <c r="H6" s="5"/>
    </row>
    <row r="7" customFormat="false" ht="15.75" hidden="false" customHeight="true" outlineLevel="0" collapsed="false">
      <c r="A7" s="3" t="s">
        <v>6</v>
      </c>
      <c r="B7" s="3"/>
      <c r="C7" s="3"/>
      <c r="D7" s="3"/>
      <c r="E7" s="3"/>
      <c r="F7" s="3"/>
      <c r="G7" s="3"/>
      <c r="H7" s="3"/>
    </row>
    <row r="8" customFormat="false" ht="26.85" hidden="false" customHeight="false" outlineLevel="0" collapsed="false">
      <c r="A8" s="6" t="s">
        <v>5</v>
      </c>
      <c r="B8" s="6"/>
      <c r="C8" s="7" t="s">
        <v>7</v>
      </c>
    </row>
    <row r="9" customFormat="false" ht="15.75" hidden="false" customHeight="false" outlineLevel="0" collapsed="false">
      <c r="A9" s="8" t="s">
        <v>8</v>
      </c>
      <c r="B9" s="9" t="n">
        <v>2263.41</v>
      </c>
      <c r="C9" s="8" t="n">
        <v>2</v>
      </c>
      <c r="D9" s="10" t="s">
        <v>9</v>
      </c>
      <c r="E9" s="10"/>
      <c r="F9" s="10"/>
      <c r="G9" s="10"/>
      <c r="H9" s="10"/>
    </row>
    <row r="10" customFormat="false" ht="15.75" hidden="false" customHeight="false" outlineLevel="0" collapsed="false">
      <c r="A10" s="8" t="s">
        <v>10</v>
      </c>
      <c r="B10" s="9" t="n">
        <v>2263.41</v>
      </c>
      <c r="C10" s="8" t="n">
        <v>2</v>
      </c>
      <c r="D10" s="10" t="s">
        <v>11</v>
      </c>
      <c r="E10" s="10"/>
      <c r="F10" s="10"/>
      <c r="G10" s="10"/>
      <c r="H10" s="10"/>
    </row>
    <row r="11" customFormat="false" ht="15.75" hidden="false" customHeight="false" outlineLevel="0" collapsed="false">
      <c r="A11" s="8"/>
      <c r="B11" s="9"/>
      <c r="C11" s="8" t="n">
        <f aca="false">SUM(C9:C10)</f>
        <v>4</v>
      </c>
      <c r="D11" s="10" t="s">
        <v>12</v>
      </c>
      <c r="E11" s="10"/>
      <c r="F11" s="10"/>
      <c r="G11" s="10"/>
      <c r="H11" s="10"/>
    </row>
    <row r="12" s="12" customFormat="true" ht="15.75" hidden="false" customHeight="false" outlineLevel="0" collapsed="false">
      <c r="A12" s="1"/>
      <c r="B12" s="1"/>
      <c r="C12" s="1"/>
      <c r="D12" s="11"/>
      <c r="E12" s="11"/>
      <c r="F12" s="11"/>
      <c r="G12" s="1"/>
      <c r="H12" s="1"/>
      <c r="I12" s="1"/>
    </row>
    <row r="13" customFormat="false" ht="15.75" hidden="false" customHeight="true" outlineLevel="0" collapsed="false">
      <c r="A13" s="5" t="s">
        <v>13</v>
      </c>
      <c r="B13" s="5"/>
      <c r="C13" s="5"/>
      <c r="D13" s="5"/>
      <c r="E13" s="5"/>
      <c r="F13" s="5"/>
      <c r="G13" s="5"/>
      <c r="H13" s="5"/>
    </row>
    <row r="14" customFormat="false" ht="16.5" hidden="false" customHeight="true" outlineLevel="0" collapsed="false">
      <c r="A14" s="3" t="s">
        <v>14</v>
      </c>
      <c r="B14" s="3"/>
      <c r="C14" s="3"/>
      <c r="D14" s="3"/>
      <c r="E14" s="3"/>
      <c r="F14" s="3"/>
      <c r="G14" s="3"/>
      <c r="H14" s="3"/>
    </row>
    <row r="15" customFormat="false" ht="15.75" hidden="false" customHeight="false" outlineLevel="0" collapsed="false">
      <c r="A15" s="13" t="s">
        <v>13</v>
      </c>
      <c r="B15" s="13"/>
      <c r="C15" s="13"/>
      <c r="D15" s="13"/>
    </row>
    <row r="16" customFormat="false" ht="15.75" hidden="false" customHeight="false" outlineLevel="0" collapsed="false">
      <c r="A16" s="14" t="s">
        <v>15</v>
      </c>
      <c r="B16" s="15" t="s">
        <v>16</v>
      </c>
      <c r="C16" s="15" t="s">
        <v>17</v>
      </c>
      <c r="D16" s="16" t="s">
        <v>18</v>
      </c>
    </row>
    <row r="17" customFormat="false" ht="15.75" hidden="false" customHeight="false" outlineLevel="0" collapsed="false">
      <c r="A17" s="17" t="s">
        <v>19</v>
      </c>
      <c r="B17" s="18" t="n">
        <f aca="false">B9</f>
        <v>2263.41</v>
      </c>
      <c r="C17" s="19"/>
      <c r="D17" s="20" t="n">
        <f aca="false">B17*C17</f>
        <v>0</v>
      </c>
      <c r="E17" s="21"/>
      <c r="G17" s="21"/>
      <c r="H17" s="21"/>
    </row>
    <row r="18" customFormat="false" ht="15.75" hidden="false" customHeight="false" outlineLevel="0" collapsed="false">
      <c r="A18" s="22" t="s">
        <v>10</v>
      </c>
      <c r="B18" s="23" t="n">
        <f aca="false">B10</f>
        <v>2263.41</v>
      </c>
      <c r="C18" s="24"/>
      <c r="D18" s="25" t="n">
        <f aca="false">B18*C18</f>
        <v>0</v>
      </c>
      <c r="E18" s="21"/>
      <c r="G18" s="21"/>
      <c r="H18" s="21"/>
    </row>
    <row r="20" customFormat="false" ht="15.75" hidden="false" customHeight="true" outlineLevel="0" collapsed="false">
      <c r="A20" s="5" t="s">
        <v>20</v>
      </c>
      <c r="B20" s="5"/>
      <c r="C20" s="5"/>
      <c r="D20" s="5"/>
      <c r="E20" s="5"/>
      <c r="F20" s="5"/>
      <c r="G20" s="5"/>
      <c r="H20" s="5"/>
    </row>
    <row r="21" customFormat="false" ht="16.5" hidden="false" customHeight="true" outlineLevel="0" collapsed="false">
      <c r="A21" s="3" t="s">
        <v>21</v>
      </c>
      <c r="B21" s="3"/>
      <c r="C21" s="3"/>
      <c r="D21" s="3"/>
      <c r="E21" s="3"/>
      <c r="F21" s="3"/>
      <c r="G21" s="3"/>
      <c r="H21" s="3"/>
    </row>
    <row r="22" customFormat="false" ht="15.75" hidden="false" customHeight="false" outlineLevel="0" collapsed="false">
      <c r="A22" s="13" t="s">
        <v>22</v>
      </c>
      <c r="B22" s="13"/>
      <c r="C22" s="13"/>
      <c r="D22" s="13"/>
    </row>
    <row r="23" customFormat="false" ht="15.75" hidden="false" customHeight="false" outlineLevel="0" collapsed="false">
      <c r="A23" s="14" t="s">
        <v>15</v>
      </c>
      <c r="B23" s="15" t="s">
        <v>16</v>
      </c>
      <c r="C23" s="15" t="s">
        <v>17</v>
      </c>
      <c r="D23" s="16" t="s">
        <v>23</v>
      </c>
    </row>
    <row r="24" customFormat="false" ht="15.75" hidden="false" customHeight="false" outlineLevel="0" collapsed="false">
      <c r="A24" s="26" t="s">
        <v>24</v>
      </c>
      <c r="B24" s="27" t="n">
        <f aca="false">B9</f>
        <v>2263.41</v>
      </c>
      <c r="C24" s="28" t="n">
        <v>0</v>
      </c>
      <c r="D24" s="29" t="n">
        <f aca="false">B24*C24</f>
        <v>0</v>
      </c>
      <c r="E24" s="30"/>
    </row>
    <row r="25" customFormat="false" ht="15.75" hidden="false" customHeight="false" outlineLevel="0" collapsed="false">
      <c r="A25" s="17" t="s">
        <v>8</v>
      </c>
      <c r="B25" s="18" t="n">
        <f aca="false">B10</f>
        <v>2263.41</v>
      </c>
      <c r="C25" s="28" t="n">
        <f aca="false">C24</f>
        <v>0</v>
      </c>
      <c r="D25" s="31" t="n">
        <f aca="false">B25*C25</f>
        <v>0</v>
      </c>
    </row>
    <row r="26" customFormat="false" ht="15.75" hidden="false" customHeight="false" outlineLevel="0" collapsed="false">
      <c r="A26" s="32" t="s">
        <v>25</v>
      </c>
      <c r="B26" s="33" t="n">
        <f aca="false">B25</f>
        <v>2263.41</v>
      </c>
      <c r="C26" s="34" t="n">
        <f aca="false">C25</f>
        <v>0</v>
      </c>
      <c r="D26" s="35" t="n">
        <f aca="false">B26*C26</f>
        <v>0</v>
      </c>
    </row>
    <row r="27" customFormat="false" ht="15.75" hidden="false" customHeight="false" outlineLevel="0" collapsed="false">
      <c r="A27" s="22" t="s">
        <v>26</v>
      </c>
      <c r="B27" s="23" t="n">
        <f aca="false">B26</f>
        <v>2263.41</v>
      </c>
      <c r="C27" s="36" t="n">
        <f aca="false">C26</f>
        <v>0</v>
      </c>
      <c r="D27" s="37" t="n">
        <f aca="false">B27*C27</f>
        <v>0</v>
      </c>
      <c r="G27" s="21"/>
      <c r="H27" s="21"/>
    </row>
    <row r="29" customFormat="false" ht="15.75" hidden="false" customHeight="true" outlineLevel="0" collapsed="false">
      <c r="A29" s="5" t="s">
        <v>27</v>
      </c>
      <c r="B29" s="5"/>
      <c r="C29" s="5"/>
      <c r="D29" s="5"/>
      <c r="E29" s="5"/>
      <c r="F29" s="5"/>
      <c r="G29" s="5"/>
      <c r="H29" s="5"/>
    </row>
    <row r="30" customFormat="false" ht="16.5" hidden="false" customHeight="true" outlineLevel="0" collapsed="false">
      <c r="A30" s="3" t="s">
        <v>28</v>
      </c>
      <c r="B30" s="3"/>
      <c r="C30" s="3"/>
      <c r="D30" s="3"/>
      <c r="E30" s="3"/>
      <c r="F30" s="3"/>
      <c r="G30" s="3"/>
      <c r="H30" s="3"/>
    </row>
    <row r="31" customFormat="false" ht="15.75" hidden="false" customHeight="false" outlineLevel="0" collapsed="false">
      <c r="A31" s="13" t="s">
        <v>27</v>
      </c>
      <c r="B31" s="13"/>
      <c r="C31" s="13"/>
      <c r="D31" s="13"/>
      <c r="E31" s="13"/>
    </row>
    <row r="32" customFormat="false" ht="15.75" hidden="false" customHeight="false" outlineLevel="0" collapsed="false">
      <c r="A32" s="14" t="s">
        <v>15</v>
      </c>
      <c r="B32" s="15" t="s">
        <v>29</v>
      </c>
      <c r="C32" s="15" t="s">
        <v>30</v>
      </c>
      <c r="D32" s="15" t="s">
        <v>17</v>
      </c>
      <c r="E32" s="16" t="s">
        <v>23</v>
      </c>
    </row>
    <row r="33" customFormat="false" ht="15.75" hidden="false" customHeight="false" outlineLevel="0" collapsed="false">
      <c r="A33" s="22" t="s">
        <v>10</v>
      </c>
      <c r="B33" s="18" t="n">
        <f aca="false">B9</f>
        <v>2263.41</v>
      </c>
      <c r="C33" s="19" t="n">
        <f aca="false">7/12</f>
        <v>0.583333333333333</v>
      </c>
      <c r="D33" s="28" t="n">
        <v>0.2</v>
      </c>
      <c r="E33" s="31" t="n">
        <f aca="false">B33*C33*D33</f>
        <v>264.0645</v>
      </c>
    </row>
    <row r="34" customFormat="false" ht="15.75" hidden="false" customHeight="false" outlineLevel="0" collapsed="false">
      <c r="A34" s="13" t="s">
        <v>31</v>
      </c>
      <c r="B34" s="13"/>
      <c r="C34" s="13"/>
      <c r="D34" s="13"/>
      <c r="E34" s="13"/>
    </row>
    <row r="35" customFormat="false" ht="15.75" hidden="false" customHeight="false" outlineLevel="0" collapsed="false">
      <c r="A35" s="14" t="s">
        <v>15</v>
      </c>
      <c r="B35" s="15" t="s">
        <v>29</v>
      </c>
      <c r="C35" s="15" t="s">
        <v>30</v>
      </c>
      <c r="D35" s="15" t="s">
        <v>17</v>
      </c>
      <c r="E35" s="16" t="s">
        <v>23</v>
      </c>
    </row>
    <row r="36" customFormat="false" ht="15.75" hidden="false" customHeight="false" outlineLevel="0" collapsed="false">
      <c r="A36" s="22" t="s">
        <v>10</v>
      </c>
      <c r="B36" s="18" t="n">
        <f aca="false">B9</f>
        <v>2263.41</v>
      </c>
      <c r="C36" s="19" t="n">
        <f aca="false">1/12</f>
        <v>0.0833333333333333</v>
      </c>
      <c r="D36" s="28" t="n">
        <f aca="false">1+D33</f>
        <v>1.2</v>
      </c>
      <c r="E36" s="31" t="n">
        <f aca="false">B36*C36*D36</f>
        <v>226.341</v>
      </c>
    </row>
    <row r="38" customFormat="false" ht="15.75" hidden="false" customHeight="false" outlineLevel="0" collapsed="false">
      <c r="A38" s="13" t="s">
        <v>32</v>
      </c>
      <c r="B38" s="13"/>
      <c r="C38" s="13"/>
      <c r="D38" s="13"/>
    </row>
    <row r="39" customFormat="false" ht="26.85" hidden="false" customHeight="false" outlineLevel="0" collapsed="false">
      <c r="A39" s="14" t="s">
        <v>15</v>
      </c>
      <c r="B39" s="15" t="s">
        <v>33</v>
      </c>
      <c r="C39" s="38" t="s">
        <v>34</v>
      </c>
      <c r="D39" s="16" t="s">
        <v>23</v>
      </c>
    </row>
    <row r="40" customFormat="false" ht="15.75" hidden="false" customHeight="false" outlineLevel="0" collapsed="false">
      <c r="A40" s="22" t="s">
        <v>10</v>
      </c>
      <c r="B40" s="18" t="n">
        <f aca="false">E33</f>
        <v>264.0645</v>
      </c>
      <c r="C40" s="18" t="n">
        <f aca="false">E36</f>
        <v>226.341</v>
      </c>
      <c r="D40" s="31" t="n">
        <f aca="false">SUM(B40:C40)</f>
        <v>490.4055</v>
      </c>
    </row>
    <row r="42" customFormat="false" ht="15.75" hidden="false" customHeight="false" outlineLevel="0" collapsed="false">
      <c r="A42" s="39" t="s">
        <v>35</v>
      </c>
      <c r="B42" s="39"/>
      <c r="C42" s="39"/>
      <c r="D42" s="39"/>
      <c r="E42" s="39"/>
      <c r="F42" s="39"/>
      <c r="G42" s="39"/>
      <c r="H42" s="39"/>
    </row>
    <row r="43" customFormat="false" ht="16.5" hidden="false" customHeight="true" outlineLevel="0" collapsed="false">
      <c r="A43" s="3" t="s">
        <v>36</v>
      </c>
      <c r="B43" s="3"/>
      <c r="C43" s="3"/>
      <c r="D43" s="3"/>
      <c r="E43" s="3"/>
      <c r="F43" s="3"/>
    </row>
    <row r="44" customFormat="false" ht="15.75" hidden="false" customHeight="false" outlineLevel="0" collapsed="false">
      <c r="A44" s="13" t="s">
        <v>35</v>
      </c>
      <c r="B44" s="13"/>
      <c r="C44" s="13"/>
      <c r="D44" s="13"/>
    </row>
    <row r="45" customFormat="false" ht="15.75" hidden="false" customHeight="false" outlineLevel="0" collapsed="false">
      <c r="A45" s="14" t="s">
        <v>15</v>
      </c>
      <c r="B45" s="15" t="s">
        <v>16</v>
      </c>
      <c r="C45" s="15" t="s">
        <v>17</v>
      </c>
      <c r="D45" s="16" t="s">
        <v>23</v>
      </c>
    </row>
    <row r="46" customFormat="false" ht="15.75" hidden="false" customHeight="false" outlineLevel="0" collapsed="false">
      <c r="A46" s="22" t="s">
        <v>37</v>
      </c>
      <c r="B46" s="40" t="n">
        <v>0</v>
      </c>
      <c r="C46" s="41" t="n">
        <v>0.2</v>
      </c>
      <c r="D46" s="42" t="n">
        <f aca="false">B46*C46</f>
        <v>0</v>
      </c>
    </row>
    <row r="47" customFormat="false" ht="15.75" hidden="false" customHeight="false" outlineLevel="0" collapsed="false">
      <c r="A47" s="17" t="s">
        <v>8</v>
      </c>
      <c r="B47" s="18" t="n">
        <v>0</v>
      </c>
      <c r="C47" s="41" t="n">
        <v>0.2</v>
      </c>
      <c r="D47" s="42" t="n">
        <f aca="false">B47*C47</f>
        <v>0</v>
      </c>
    </row>
    <row r="48" customFormat="false" ht="15.75" hidden="false" customHeight="false" outlineLevel="0" collapsed="false">
      <c r="A48" s="32" t="s">
        <v>25</v>
      </c>
      <c r="B48" s="33" t="n">
        <v>0</v>
      </c>
      <c r="C48" s="41" t="n">
        <v>0.2</v>
      </c>
      <c r="D48" s="42" t="n">
        <f aca="false">B48*C48</f>
        <v>0</v>
      </c>
    </row>
    <row r="49" customFormat="false" ht="15.75" hidden="false" customHeight="false" outlineLevel="0" collapsed="false">
      <c r="A49" s="22" t="s">
        <v>26</v>
      </c>
      <c r="B49" s="23" t="n">
        <v>0</v>
      </c>
      <c r="C49" s="41" t="n">
        <v>0.2</v>
      </c>
      <c r="D49" s="42" t="n">
        <f aca="false">B49*C49</f>
        <v>0</v>
      </c>
      <c r="H49" s="21"/>
    </row>
    <row r="51" customFormat="false" ht="15.75" hidden="false" customHeight="false" outlineLevel="0" collapsed="false">
      <c r="A51" s="4" t="s">
        <v>3</v>
      </c>
      <c r="B51" s="4"/>
      <c r="C51" s="4"/>
      <c r="D51" s="4"/>
      <c r="E51" s="4"/>
      <c r="F51" s="4"/>
      <c r="G51" s="4"/>
      <c r="H51" s="4"/>
    </row>
    <row r="52" customFormat="false" ht="29.2" hidden="false" customHeight="true" outlineLevel="0" collapsed="false">
      <c r="A52" s="3" t="s">
        <v>38</v>
      </c>
      <c r="B52" s="3"/>
      <c r="C52" s="3"/>
      <c r="D52" s="3"/>
      <c r="E52" s="3"/>
      <c r="F52" s="3"/>
      <c r="G52" s="3"/>
      <c r="H52" s="3"/>
    </row>
    <row r="53" customFormat="false" ht="15.75" hidden="false" customHeight="false" outlineLevel="0" collapsed="false">
      <c r="A53" s="13" t="s">
        <v>3</v>
      </c>
      <c r="B53" s="13"/>
      <c r="C53" s="13"/>
      <c r="D53" s="13"/>
      <c r="E53" s="13"/>
      <c r="F53" s="13"/>
      <c r="G53" s="13"/>
    </row>
    <row r="54" customFormat="false" ht="39.55" hidden="false" customHeight="false" outlineLevel="0" collapsed="false">
      <c r="A54" s="43" t="s">
        <v>15</v>
      </c>
      <c r="B54" s="44" t="s">
        <v>39</v>
      </c>
      <c r="C54" s="45" t="s">
        <v>40</v>
      </c>
      <c r="D54" s="45" t="s">
        <v>41</v>
      </c>
      <c r="E54" s="45" t="s">
        <v>33</v>
      </c>
      <c r="F54" s="44" t="s">
        <v>42</v>
      </c>
      <c r="G54" s="46" t="s">
        <v>43</v>
      </c>
    </row>
    <row r="55" customFormat="false" ht="15.75" hidden="false" customHeight="false" outlineLevel="0" collapsed="false">
      <c r="A55" s="26" t="s">
        <v>37</v>
      </c>
      <c r="B55" s="27" t="n">
        <f aca="false">B9</f>
        <v>2263.41</v>
      </c>
      <c r="C55" s="27" t="n">
        <f aca="false">D17</f>
        <v>0</v>
      </c>
      <c r="D55" s="27" t="n">
        <f aca="false">D24</f>
        <v>0</v>
      </c>
      <c r="E55" s="47"/>
      <c r="F55" s="48" t="n">
        <v>0</v>
      </c>
      <c r="G55" s="29" t="n">
        <f aca="false">SUM(B55:F55)</f>
        <v>2263.41</v>
      </c>
    </row>
    <row r="56" customFormat="false" ht="15.75" hidden="false" customHeight="false" outlineLevel="0" collapsed="false">
      <c r="A56" s="17" t="s">
        <v>8</v>
      </c>
      <c r="B56" s="18" t="n">
        <f aca="false">B10</f>
        <v>2263.41</v>
      </c>
      <c r="C56" s="18" t="n">
        <f aca="false">D18</f>
        <v>0</v>
      </c>
      <c r="D56" s="18" t="n">
        <f aca="false">D25</f>
        <v>0</v>
      </c>
      <c r="E56" s="49"/>
      <c r="F56" s="50" t="n">
        <f aca="false">D47</f>
        <v>0</v>
      </c>
      <c r="G56" s="31" t="n">
        <f aca="false">SUM(B56:F56)</f>
        <v>2263.41</v>
      </c>
    </row>
    <row r="57" customFormat="false" ht="15.75" hidden="false" customHeight="false" outlineLevel="0" collapsed="false">
      <c r="A57" s="32" t="s">
        <v>25</v>
      </c>
      <c r="B57" s="33" t="n">
        <f aca="false">B10</f>
        <v>2263.41</v>
      </c>
      <c r="C57" s="33" t="n">
        <f aca="false">D18</f>
        <v>0</v>
      </c>
      <c r="D57" s="33" t="n">
        <f aca="false">D26</f>
        <v>0</v>
      </c>
      <c r="E57" s="33" t="n">
        <f aca="false">D40</f>
        <v>490.4055</v>
      </c>
      <c r="F57" s="51" t="n">
        <f aca="false">D48</f>
        <v>0</v>
      </c>
      <c r="G57" s="35" t="n">
        <f aca="false">SUM(B57:F57)</f>
        <v>2753.8155</v>
      </c>
    </row>
    <row r="58" customFormat="false" ht="15.75" hidden="false" customHeight="false" outlineLevel="0" collapsed="false">
      <c r="A58" s="22" t="s">
        <v>26</v>
      </c>
      <c r="B58" s="23" t="n">
        <f aca="false">B10</f>
        <v>2263.41</v>
      </c>
      <c r="C58" s="23" t="n">
        <f aca="false">D18</f>
        <v>0</v>
      </c>
      <c r="D58" s="23" t="n">
        <f aca="false">D27</f>
        <v>0</v>
      </c>
      <c r="E58" s="52"/>
      <c r="F58" s="53" t="n">
        <f aca="false">D49</f>
        <v>0</v>
      </c>
      <c r="G58" s="37" t="n">
        <f aca="false">SUM(B58:F58)</f>
        <v>2263.41</v>
      </c>
      <c r="H58" s="21"/>
    </row>
    <row r="60" customFormat="false" ht="15.75" hidden="false" customHeight="false" outlineLevel="0" collapsed="false">
      <c r="A60" s="4" t="s">
        <v>44</v>
      </c>
      <c r="B60" s="4"/>
      <c r="C60" s="4"/>
      <c r="D60" s="4"/>
      <c r="E60" s="4"/>
      <c r="F60" s="4"/>
      <c r="G60" s="4"/>
      <c r="H60" s="4"/>
    </row>
    <row r="62" customFormat="false" ht="16.5" hidden="false" customHeight="true" outlineLevel="0" collapsed="false">
      <c r="A62" s="5" t="s">
        <v>45</v>
      </c>
      <c r="B62" s="5"/>
      <c r="C62" s="5"/>
      <c r="D62" s="5"/>
      <c r="E62" s="5"/>
      <c r="F62" s="5"/>
      <c r="G62" s="5"/>
      <c r="H62" s="5"/>
    </row>
    <row r="63" customFormat="false" ht="23.6" hidden="false" customHeight="true" outlineLevel="0" collapsed="false">
      <c r="A63" s="54" t="s">
        <v>46</v>
      </c>
      <c r="B63" s="54"/>
      <c r="C63" s="54"/>
      <c r="D63" s="54"/>
      <c r="E63" s="55"/>
    </row>
    <row r="64" customFormat="false" ht="26.85" hidden="false" customHeight="false" outlineLevel="0" collapsed="false">
      <c r="A64" s="56" t="s">
        <v>15</v>
      </c>
      <c r="B64" s="57" t="s">
        <v>16</v>
      </c>
      <c r="C64" s="58" t="s">
        <v>47</v>
      </c>
      <c r="D64" s="59" t="s">
        <v>23</v>
      </c>
    </row>
    <row r="65" customFormat="false" ht="15.75" hidden="false" customHeight="false" outlineLevel="0" collapsed="false">
      <c r="A65" s="26" t="s">
        <v>37</v>
      </c>
      <c r="B65" s="27" t="n">
        <f aca="false">G55</f>
        <v>2263.41</v>
      </c>
      <c r="C65" s="60" t="n">
        <f aca="false">1/12</f>
        <v>0.0833333333333333</v>
      </c>
      <c r="D65" s="29" t="n">
        <f aca="false">B65*C65</f>
        <v>188.6175</v>
      </c>
    </row>
    <row r="66" customFormat="false" ht="15.75" hidden="false" customHeight="false" outlineLevel="0" collapsed="false">
      <c r="A66" s="17" t="s">
        <v>8</v>
      </c>
      <c r="B66" s="18" t="n">
        <f aca="false">G56</f>
        <v>2263.41</v>
      </c>
      <c r="C66" s="61" t="n">
        <f aca="false">1/12</f>
        <v>0.0833333333333333</v>
      </c>
      <c r="D66" s="31" t="n">
        <f aca="false">B66*C66</f>
        <v>188.6175</v>
      </c>
    </row>
    <row r="67" customFormat="false" ht="15.75" hidden="false" customHeight="false" outlineLevel="0" collapsed="false">
      <c r="A67" s="32" t="s">
        <v>25</v>
      </c>
      <c r="B67" s="33" t="n">
        <f aca="false">G57</f>
        <v>2753.8155</v>
      </c>
      <c r="C67" s="62" t="n">
        <f aca="false">1/12</f>
        <v>0.0833333333333333</v>
      </c>
      <c r="D67" s="35" t="n">
        <f aca="false">B67*C67</f>
        <v>229.484625</v>
      </c>
    </row>
    <row r="68" customFormat="false" ht="15.75" hidden="false" customHeight="false" outlineLevel="0" collapsed="false">
      <c r="A68" s="22" t="s">
        <v>26</v>
      </c>
      <c r="B68" s="23" t="n">
        <f aca="false">G58</f>
        <v>2263.41</v>
      </c>
      <c r="C68" s="41" t="n">
        <f aca="false">1/12</f>
        <v>0.0833333333333333</v>
      </c>
      <c r="D68" s="37" t="n">
        <f aca="false">B68*C68</f>
        <v>188.6175</v>
      </c>
    </row>
    <row r="70" customFormat="false" ht="27.95" hidden="false" customHeight="true" outlineLevel="0" collapsed="false">
      <c r="A70" s="54" t="s">
        <v>48</v>
      </c>
      <c r="B70" s="54"/>
      <c r="C70" s="54"/>
      <c r="D70" s="54"/>
    </row>
    <row r="71" customFormat="false" ht="26.85" hidden="false" customHeight="false" outlineLevel="0" collapsed="false">
      <c r="A71" s="56" t="s">
        <v>15</v>
      </c>
      <c r="B71" s="57" t="s">
        <v>16</v>
      </c>
      <c r="C71" s="58" t="s">
        <v>47</v>
      </c>
      <c r="D71" s="59" t="s">
        <v>23</v>
      </c>
    </row>
    <row r="72" customFormat="false" ht="15.75" hidden="false" customHeight="false" outlineLevel="0" collapsed="false">
      <c r="A72" s="26" t="s">
        <v>37</v>
      </c>
      <c r="B72" s="27" t="n">
        <f aca="false">G55</f>
        <v>2263.41</v>
      </c>
      <c r="C72" s="60" t="n">
        <f aca="false">1/12</f>
        <v>0.0833333333333333</v>
      </c>
      <c r="D72" s="29" t="n">
        <f aca="false">B72*C72</f>
        <v>188.6175</v>
      </c>
    </row>
    <row r="73" customFormat="false" ht="15.75" hidden="false" customHeight="false" outlineLevel="0" collapsed="false">
      <c r="A73" s="17" t="s">
        <v>8</v>
      </c>
      <c r="B73" s="18" t="n">
        <f aca="false">G56</f>
        <v>2263.41</v>
      </c>
      <c r="C73" s="61" t="n">
        <f aca="false">1/12</f>
        <v>0.0833333333333333</v>
      </c>
      <c r="D73" s="31" t="n">
        <f aca="false">B73*C73</f>
        <v>188.6175</v>
      </c>
    </row>
    <row r="74" customFormat="false" ht="15.75" hidden="false" customHeight="false" outlineLevel="0" collapsed="false">
      <c r="A74" s="32" t="s">
        <v>25</v>
      </c>
      <c r="B74" s="33" t="n">
        <f aca="false">G57</f>
        <v>2753.8155</v>
      </c>
      <c r="C74" s="62" t="n">
        <f aca="false">1/12</f>
        <v>0.0833333333333333</v>
      </c>
      <c r="D74" s="35" t="n">
        <f aca="false">B74*C74</f>
        <v>229.484625</v>
      </c>
    </row>
    <row r="75" customFormat="false" ht="15.75" hidden="false" customHeight="false" outlineLevel="0" collapsed="false">
      <c r="A75" s="22" t="s">
        <v>26</v>
      </c>
      <c r="B75" s="23" t="n">
        <f aca="false">G58</f>
        <v>2263.41</v>
      </c>
      <c r="C75" s="41" t="n">
        <f aca="false">1/12</f>
        <v>0.0833333333333333</v>
      </c>
      <c r="D75" s="37" t="n">
        <f aca="false">B75*C75</f>
        <v>188.6175</v>
      </c>
    </row>
    <row r="77" customFormat="false" ht="16.5" hidden="false" customHeight="true" outlineLevel="0" collapsed="false">
      <c r="A77" s="54" t="s">
        <v>49</v>
      </c>
      <c r="B77" s="54"/>
      <c r="C77" s="54"/>
      <c r="D77" s="54"/>
      <c r="E77" s="54"/>
    </row>
    <row r="78" customFormat="false" ht="26.85" hidden="false" customHeight="false" outlineLevel="0" collapsed="false">
      <c r="A78" s="56" t="s">
        <v>15</v>
      </c>
      <c r="B78" s="57" t="s">
        <v>16</v>
      </c>
      <c r="C78" s="58" t="s">
        <v>50</v>
      </c>
      <c r="D78" s="58" t="s">
        <v>47</v>
      </c>
      <c r="E78" s="59" t="s">
        <v>23</v>
      </c>
    </row>
    <row r="79" customFormat="false" ht="15.75" hidden="false" customHeight="false" outlineLevel="0" collapsed="false">
      <c r="A79" s="26" t="s">
        <v>37</v>
      </c>
      <c r="B79" s="27" t="n">
        <f aca="false">G55</f>
        <v>2263.41</v>
      </c>
      <c r="C79" s="63" t="n">
        <f aca="false">1/3</f>
        <v>0.333333333333333</v>
      </c>
      <c r="D79" s="60" t="n">
        <f aca="false">1/12</f>
        <v>0.0833333333333333</v>
      </c>
      <c r="E79" s="29" t="n">
        <f aca="false">B79*C79*D79</f>
        <v>62.8725</v>
      </c>
    </row>
    <row r="80" customFormat="false" ht="15.75" hidden="false" customHeight="false" outlineLevel="0" collapsed="false">
      <c r="A80" s="17" t="s">
        <v>8</v>
      </c>
      <c r="B80" s="18" t="n">
        <f aca="false">G56</f>
        <v>2263.41</v>
      </c>
      <c r="C80" s="19" t="n">
        <f aca="false">1/3</f>
        <v>0.333333333333333</v>
      </c>
      <c r="D80" s="61" t="n">
        <f aca="false">1/12</f>
        <v>0.0833333333333333</v>
      </c>
      <c r="E80" s="31" t="n">
        <f aca="false">B80*C80*D80</f>
        <v>62.8725</v>
      </c>
    </row>
    <row r="81" customFormat="false" ht="15.75" hidden="false" customHeight="false" outlineLevel="0" collapsed="false">
      <c r="A81" s="32" t="s">
        <v>25</v>
      </c>
      <c r="B81" s="33" t="n">
        <f aca="false">G57</f>
        <v>2753.8155</v>
      </c>
      <c r="C81" s="64" t="n">
        <f aca="false">1/3</f>
        <v>0.333333333333333</v>
      </c>
      <c r="D81" s="62" t="n">
        <f aca="false">1/12</f>
        <v>0.0833333333333333</v>
      </c>
      <c r="E81" s="35" t="n">
        <f aca="false">B81*C81*D81</f>
        <v>76.494875</v>
      </c>
    </row>
    <row r="82" customFormat="false" ht="15.75" hidden="false" customHeight="false" outlineLevel="0" collapsed="false">
      <c r="A82" s="22" t="s">
        <v>26</v>
      </c>
      <c r="B82" s="23" t="n">
        <f aca="false">G58</f>
        <v>2263.41</v>
      </c>
      <c r="C82" s="24" t="n">
        <f aca="false">1/3</f>
        <v>0.333333333333333</v>
      </c>
      <c r="D82" s="41" t="n">
        <f aca="false">1/12</f>
        <v>0.0833333333333333</v>
      </c>
      <c r="E82" s="37" t="n">
        <f aca="false">B82*C82*D82</f>
        <v>62.8725</v>
      </c>
    </row>
    <row r="84" customFormat="false" ht="15.75" hidden="false" customHeight="false" outlineLevel="0" collapsed="false">
      <c r="A84" s="13" t="s">
        <v>45</v>
      </c>
      <c r="B84" s="13"/>
      <c r="C84" s="13"/>
      <c r="D84" s="13"/>
      <c r="E84" s="13"/>
    </row>
    <row r="85" customFormat="false" ht="15.75" hidden="false" customHeight="false" outlineLevel="0" collapsed="false">
      <c r="A85" s="56" t="s">
        <v>15</v>
      </c>
      <c r="B85" s="57" t="s">
        <v>51</v>
      </c>
      <c r="C85" s="57" t="s">
        <v>52</v>
      </c>
      <c r="D85" s="57" t="s">
        <v>53</v>
      </c>
      <c r="E85" s="59" t="s">
        <v>43</v>
      </c>
    </row>
    <row r="86" customFormat="false" ht="15.75" hidden="false" customHeight="false" outlineLevel="0" collapsed="false">
      <c r="A86" s="26" t="s">
        <v>37</v>
      </c>
      <c r="B86" s="27" t="n">
        <f aca="false">D65</f>
        <v>188.6175</v>
      </c>
      <c r="C86" s="27" t="n">
        <f aca="false">D72</f>
        <v>188.6175</v>
      </c>
      <c r="D86" s="27" t="n">
        <f aca="false">E79</f>
        <v>62.8725</v>
      </c>
      <c r="E86" s="29" t="n">
        <f aca="false">SUM(B86:D86)</f>
        <v>440.1075</v>
      </c>
    </row>
    <row r="87" customFormat="false" ht="15.75" hidden="false" customHeight="false" outlineLevel="0" collapsed="false">
      <c r="A87" s="17" t="s">
        <v>8</v>
      </c>
      <c r="B87" s="18" t="n">
        <f aca="false">D66</f>
        <v>188.6175</v>
      </c>
      <c r="C87" s="18" t="n">
        <f aca="false">D73</f>
        <v>188.6175</v>
      </c>
      <c r="D87" s="18" t="n">
        <f aca="false">E80</f>
        <v>62.8725</v>
      </c>
      <c r="E87" s="31" t="n">
        <f aca="false">SUM(B87:D87)</f>
        <v>440.1075</v>
      </c>
    </row>
    <row r="88" customFormat="false" ht="15.75" hidden="false" customHeight="false" outlineLevel="0" collapsed="false">
      <c r="A88" s="32" t="s">
        <v>25</v>
      </c>
      <c r="B88" s="33" t="n">
        <f aca="false">D67</f>
        <v>229.484625</v>
      </c>
      <c r="C88" s="33" t="n">
        <f aca="false">D74</f>
        <v>229.484625</v>
      </c>
      <c r="D88" s="33" t="n">
        <f aca="false">E81</f>
        <v>76.494875</v>
      </c>
      <c r="E88" s="35" t="n">
        <f aca="false">SUM(B88:D88)</f>
        <v>535.464125</v>
      </c>
    </row>
    <row r="89" customFormat="false" ht="15.75" hidden="false" customHeight="false" outlineLevel="0" collapsed="false">
      <c r="A89" s="22" t="s">
        <v>26</v>
      </c>
      <c r="B89" s="23" t="n">
        <f aca="false">D68</f>
        <v>188.6175</v>
      </c>
      <c r="C89" s="23" t="n">
        <f aca="false">D75</f>
        <v>188.6175</v>
      </c>
      <c r="D89" s="23" t="n">
        <f aca="false">E82</f>
        <v>62.8725</v>
      </c>
      <c r="E89" s="37" t="n">
        <f aca="false">SUM(B89:D89)</f>
        <v>440.1075</v>
      </c>
      <c r="H89" s="21"/>
    </row>
    <row r="91" customFormat="false" ht="15.75" hidden="false" customHeight="true" outlineLevel="0" collapsed="false">
      <c r="A91" s="5" t="s">
        <v>54</v>
      </c>
      <c r="B91" s="5"/>
      <c r="C91" s="5"/>
      <c r="D91" s="5"/>
      <c r="E91" s="5"/>
      <c r="F91" s="5"/>
      <c r="G91" s="5"/>
      <c r="H91" s="5"/>
    </row>
    <row r="92" customFormat="false" ht="16.5" hidden="false" customHeight="true" outlineLevel="0" collapsed="false">
      <c r="A92" s="3" t="s">
        <v>55</v>
      </c>
      <c r="B92" s="3"/>
      <c r="C92" s="3"/>
      <c r="D92" s="3"/>
      <c r="E92" s="3"/>
      <c r="F92" s="3"/>
      <c r="G92" s="3"/>
      <c r="H92" s="3"/>
    </row>
    <row r="93" customFormat="false" ht="15.75" hidden="false" customHeight="false" outlineLevel="0" collapsed="false">
      <c r="A93" s="13" t="s">
        <v>56</v>
      </c>
      <c r="B93" s="13"/>
    </row>
    <row r="94" customFormat="false" ht="15.75" hidden="false" customHeight="false" outlineLevel="0" collapsed="false">
      <c r="A94" s="56" t="s">
        <v>57</v>
      </c>
      <c r="B94" s="59" t="s">
        <v>17</v>
      </c>
    </row>
    <row r="95" customFormat="false" ht="15.75" hidden="false" customHeight="false" outlineLevel="0" collapsed="false">
      <c r="A95" s="17" t="s">
        <v>58</v>
      </c>
      <c r="B95" s="65" t="n">
        <v>0.2</v>
      </c>
    </row>
    <row r="96" customFormat="false" ht="15.75" hidden="false" customHeight="false" outlineLevel="0" collapsed="false">
      <c r="A96" s="32" t="s">
        <v>59</v>
      </c>
      <c r="B96" s="66" t="n">
        <v>0.025</v>
      </c>
    </row>
    <row r="97" customFormat="false" ht="15.75" hidden="false" customHeight="false" outlineLevel="0" collapsed="false">
      <c r="A97" s="32" t="s">
        <v>60</v>
      </c>
      <c r="B97" s="67" t="n">
        <v>0.02</v>
      </c>
    </row>
    <row r="98" customFormat="false" ht="15.75" hidden="false" customHeight="false" outlineLevel="0" collapsed="false">
      <c r="A98" s="32" t="s">
        <v>61</v>
      </c>
      <c r="B98" s="66" t="n">
        <v>0.015</v>
      </c>
    </row>
    <row r="99" customFormat="false" ht="15.75" hidden="false" customHeight="false" outlineLevel="0" collapsed="false">
      <c r="A99" s="32" t="s">
        <v>62</v>
      </c>
      <c r="B99" s="66" t="n">
        <v>0.01</v>
      </c>
    </row>
    <row r="100" customFormat="false" ht="15.75" hidden="false" customHeight="false" outlineLevel="0" collapsed="false">
      <c r="A100" s="32" t="s">
        <v>63</v>
      </c>
      <c r="B100" s="66" t="n">
        <v>0.006</v>
      </c>
    </row>
    <row r="101" customFormat="false" ht="15.75" hidden="false" customHeight="false" outlineLevel="0" collapsed="false">
      <c r="A101" s="32" t="s">
        <v>64</v>
      </c>
      <c r="B101" s="66" t="n">
        <v>0.002</v>
      </c>
    </row>
    <row r="102" customFormat="false" ht="15.75" hidden="false" customHeight="false" outlineLevel="0" collapsed="false">
      <c r="A102" s="22" t="s">
        <v>65</v>
      </c>
      <c r="B102" s="68" t="n">
        <v>0.08</v>
      </c>
    </row>
    <row r="103" customFormat="false" ht="15.75" hidden="false" customHeight="false" outlineLevel="0" collapsed="false">
      <c r="A103" s="69" t="s">
        <v>66</v>
      </c>
      <c r="B103" s="70" t="n">
        <f aca="false">SUM(B95:B102)</f>
        <v>0.358</v>
      </c>
    </row>
    <row r="104" customFormat="false" ht="15.75" hidden="false" customHeight="false" outlineLevel="0" collapsed="false">
      <c r="B104" s="71"/>
    </row>
    <row r="105" customFormat="false" ht="15.75" hidden="false" customHeight="false" outlineLevel="0" collapsed="false">
      <c r="A105" s="13" t="s">
        <v>67</v>
      </c>
      <c r="B105" s="13"/>
      <c r="C105" s="13"/>
      <c r="D105" s="13"/>
    </row>
    <row r="106" customFormat="false" ht="15.75" hidden="false" customHeight="false" outlineLevel="0" collapsed="false">
      <c r="A106" s="56" t="s">
        <v>15</v>
      </c>
      <c r="B106" s="57" t="s">
        <v>16</v>
      </c>
      <c r="C106" s="57" t="s">
        <v>17</v>
      </c>
      <c r="D106" s="59" t="s">
        <v>23</v>
      </c>
    </row>
    <row r="107" customFormat="false" ht="15.75" hidden="false" customHeight="false" outlineLevel="0" collapsed="false">
      <c r="A107" s="26" t="s">
        <v>37</v>
      </c>
      <c r="B107" s="27" t="n">
        <f aca="false">G55+E86</f>
        <v>2703.5175</v>
      </c>
      <c r="C107" s="72" t="n">
        <f aca="false">SUM($B$95:$B$101)</f>
        <v>0.278</v>
      </c>
      <c r="D107" s="29" t="n">
        <f aca="false">B107*C107</f>
        <v>751.577865</v>
      </c>
    </row>
    <row r="108" customFormat="false" ht="15.75" hidden="false" customHeight="false" outlineLevel="0" collapsed="false">
      <c r="A108" s="17" t="s">
        <v>8</v>
      </c>
      <c r="B108" s="18" t="n">
        <f aca="false">G56+E87</f>
        <v>2703.5175</v>
      </c>
      <c r="C108" s="73" t="n">
        <f aca="false">SUM($B$95:$B$101)</f>
        <v>0.278</v>
      </c>
      <c r="D108" s="31" t="n">
        <f aca="false">B108*C108</f>
        <v>751.577865</v>
      </c>
    </row>
    <row r="109" customFormat="false" ht="15.75" hidden="false" customHeight="false" outlineLevel="0" collapsed="false">
      <c r="A109" s="32" t="s">
        <v>25</v>
      </c>
      <c r="B109" s="33" t="n">
        <f aca="false">G57+E88</f>
        <v>3289.279625</v>
      </c>
      <c r="C109" s="74" t="n">
        <f aca="false">SUM($B$95:$B$101)</f>
        <v>0.278</v>
      </c>
      <c r="D109" s="35" t="n">
        <f aca="false">B109*C109</f>
        <v>914.41973575</v>
      </c>
    </row>
    <row r="110" customFormat="false" ht="15.75" hidden="false" customHeight="false" outlineLevel="0" collapsed="false">
      <c r="A110" s="22" t="s">
        <v>26</v>
      </c>
      <c r="B110" s="23" t="n">
        <f aca="false">G58+E89</f>
        <v>2703.5175</v>
      </c>
      <c r="C110" s="75" t="n">
        <f aca="false">SUM($B$95:$B$101)</f>
        <v>0.278</v>
      </c>
      <c r="D110" s="37" t="n">
        <f aca="false">B110*C110</f>
        <v>751.577865</v>
      </c>
    </row>
    <row r="112" customFormat="false" ht="15.75" hidden="false" customHeight="false" outlineLevel="0" collapsed="false">
      <c r="A112" s="13" t="s">
        <v>68</v>
      </c>
      <c r="B112" s="13"/>
      <c r="C112" s="13"/>
      <c r="D112" s="13"/>
    </row>
    <row r="113" customFormat="false" ht="15.75" hidden="false" customHeight="false" outlineLevel="0" collapsed="false">
      <c r="A113" s="56" t="s">
        <v>15</v>
      </c>
      <c r="B113" s="57" t="s">
        <v>16</v>
      </c>
      <c r="C113" s="57" t="s">
        <v>17</v>
      </c>
      <c r="D113" s="59" t="s">
        <v>23</v>
      </c>
    </row>
    <row r="114" customFormat="false" ht="15.75" hidden="false" customHeight="false" outlineLevel="0" collapsed="false">
      <c r="A114" s="26" t="s">
        <v>37</v>
      </c>
      <c r="B114" s="27" t="n">
        <f aca="false">G55+E86</f>
        <v>2703.5175</v>
      </c>
      <c r="C114" s="60" t="n">
        <f aca="false">$B$102</f>
        <v>0.08</v>
      </c>
      <c r="D114" s="29" t="n">
        <f aca="false">B114*C114</f>
        <v>216.2814</v>
      </c>
    </row>
    <row r="115" customFormat="false" ht="15.75" hidden="false" customHeight="false" outlineLevel="0" collapsed="false">
      <c r="A115" s="17" t="s">
        <v>8</v>
      </c>
      <c r="B115" s="18" t="n">
        <f aca="false">G56+E87</f>
        <v>2703.5175</v>
      </c>
      <c r="C115" s="61" t="n">
        <f aca="false">$B$102</f>
        <v>0.08</v>
      </c>
      <c r="D115" s="31" t="n">
        <f aca="false">B115*C115</f>
        <v>216.2814</v>
      </c>
    </row>
    <row r="116" customFormat="false" ht="15.75" hidden="false" customHeight="false" outlineLevel="0" collapsed="false">
      <c r="A116" s="32" t="s">
        <v>25</v>
      </c>
      <c r="B116" s="33" t="n">
        <f aca="false">G57+E88</f>
        <v>3289.279625</v>
      </c>
      <c r="C116" s="62" t="n">
        <f aca="false">$B$102</f>
        <v>0.08</v>
      </c>
      <c r="D116" s="35" t="n">
        <f aca="false">B116*C116</f>
        <v>263.14237</v>
      </c>
    </row>
    <row r="117" customFormat="false" ht="15.75" hidden="false" customHeight="false" outlineLevel="0" collapsed="false">
      <c r="A117" s="22" t="s">
        <v>26</v>
      </c>
      <c r="B117" s="23" t="n">
        <f aca="false">G58+E89</f>
        <v>2703.5175</v>
      </c>
      <c r="C117" s="41" t="n">
        <f aca="false">$B$102</f>
        <v>0.08</v>
      </c>
      <c r="D117" s="37" t="n">
        <f aca="false">B117*C117</f>
        <v>216.2814</v>
      </c>
    </row>
    <row r="119" customFormat="false" ht="15.75" hidden="false" customHeight="false" outlineLevel="0" collapsed="false">
      <c r="A119" s="13" t="s">
        <v>54</v>
      </c>
      <c r="B119" s="13"/>
      <c r="C119" s="13"/>
      <c r="D119" s="13"/>
    </row>
    <row r="120" customFormat="false" ht="15.75" hidden="false" customHeight="false" outlineLevel="0" collapsed="false">
      <c r="A120" s="56" t="s">
        <v>15</v>
      </c>
      <c r="B120" s="57" t="s">
        <v>69</v>
      </c>
      <c r="C120" s="57" t="s">
        <v>65</v>
      </c>
      <c r="D120" s="59" t="s">
        <v>43</v>
      </c>
    </row>
    <row r="121" customFormat="false" ht="15.75" hidden="false" customHeight="false" outlineLevel="0" collapsed="false">
      <c r="A121" s="26" t="s">
        <v>37</v>
      </c>
      <c r="B121" s="27" t="n">
        <f aca="false">D107</f>
        <v>751.577865</v>
      </c>
      <c r="C121" s="27" t="n">
        <f aca="false">D114</f>
        <v>216.2814</v>
      </c>
      <c r="D121" s="29" t="n">
        <f aca="false">B121+C121</f>
        <v>967.859265</v>
      </c>
    </row>
    <row r="122" customFormat="false" ht="15.75" hidden="false" customHeight="false" outlineLevel="0" collapsed="false">
      <c r="A122" s="17" t="s">
        <v>8</v>
      </c>
      <c r="B122" s="18" t="n">
        <f aca="false">D108</f>
        <v>751.577865</v>
      </c>
      <c r="C122" s="18" t="n">
        <f aca="false">D115</f>
        <v>216.2814</v>
      </c>
      <c r="D122" s="31" t="n">
        <f aca="false">B122+C122</f>
        <v>967.859265</v>
      </c>
    </row>
    <row r="123" customFormat="false" ht="15.75" hidden="false" customHeight="false" outlineLevel="0" collapsed="false">
      <c r="A123" s="32" t="s">
        <v>25</v>
      </c>
      <c r="B123" s="33" t="n">
        <f aca="false">D109</f>
        <v>914.41973575</v>
      </c>
      <c r="C123" s="33" t="n">
        <f aca="false">D116</f>
        <v>263.14237</v>
      </c>
      <c r="D123" s="35" t="n">
        <f aca="false">B123+C123</f>
        <v>1177.56210575</v>
      </c>
    </row>
    <row r="124" customFormat="false" ht="15.75" hidden="false" customHeight="false" outlineLevel="0" collapsed="false">
      <c r="A124" s="22" t="s">
        <v>26</v>
      </c>
      <c r="B124" s="23" t="n">
        <f aca="false">D110</f>
        <v>751.577865</v>
      </c>
      <c r="C124" s="23" t="n">
        <f aca="false">D117</f>
        <v>216.2814</v>
      </c>
      <c r="D124" s="37" t="n">
        <f aca="false">B124+C124</f>
        <v>967.859265</v>
      </c>
      <c r="H124" s="21"/>
    </row>
    <row r="126" customFormat="false" ht="15.75" hidden="false" customHeight="true" outlineLevel="0" collapsed="false">
      <c r="A126" s="5" t="s">
        <v>70</v>
      </c>
      <c r="B126" s="5"/>
      <c r="C126" s="5"/>
      <c r="D126" s="5"/>
      <c r="E126" s="5"/>
      <c r="F126" s="5"/>
      <c r="G126" s="5"/>
      <c r="H126" s="5"/>
    </row>
    <row r="127" customFormat="false" ht="26.1" hidden="false" customHeight="true" outlineLevel="0" collapsed="false">
      <c r="A127" s="3" t="s">
        <v>71</v>
      </c>
      <c r="B127" s="3"/>
      <c r="C127" s="3"/>
      <c r="D127" s="3"/>
      <c r="E127" s="3"/>
      <c r="F127" s="3"/>
      <c r="G127" s="3"/>
      <c r="H127" s="3"/>
    </row>
    <row r="128" customFormat="false" ht="15.75" hidden="false" customHeight="false" outlineLevel="0" collapsed="false">
      <c r="A128" s="39" t="s">
        <v>72</v>
      </c>
      <c r="B128" s="39"/>
      <c r="C128" s="39"/>
      <c r="D128" s="39"/>
      <c r="E128" s="39"/>
      <c r="F128" s="11"/>
      <c r="G128" s="21"/>
    </row>
    <row r="129" customFormat="false" ht="15.75" hidden="false" customHeight="false" outlineLevel="0" collapsed="false">
      <c r="A129" s="13" t="s">
        <v>73</v>
      </c>
      <c r="B129" s="13"/>
      <c r="C129" s="13"/>
      <c r="D129" s="13"/>
      <c r="E129" s="13"/>
    </row>
    <row r="130" customFormat="false" ht="26.85" hidden="false" customHeight="false" outlineLevel="0" collapsed="false">
      <c r="A130" s="56" t="s">
        <v>15</v>
      </c>
      <c r="B130" s="57" t="s">
        <v>74</v>
      </c>
      <c r="C130" s="57" t="s">
        <v>75</v>
      </c>
      <c r="D130" s="58" t="s">
        <v>76</v>
      </c>
      <c r="E130" s="59" t="s">
        <v>77</v>
      </c>
    </row>
    <row r="131" customFormat="false" ht="15.75" hidden="false" customHeight="false" outlineLevel="0" collapsed="false">
      <c r="A131" s="26" t="s">
        <v>37</v>
      </c>
      <c r="B131" s="27" t="n">
        <v>5.5</v>
      </c>
      <c r="C131" s="76" t="n">
        <v>2</v>
      </c>
      <c r="D131" s="76" t="n">
        <v>22</v>
      </c>
      <c r="E131" s="29" t="n">
        <f aca="false">B131*C131*D131</f>
        <v>242</v>
      </c>
    </row>
    <row r="132" customFormat="false" ht="15.75" hidden="false" customHeight="false" outlineLevel="0" collapsed="false">
      <c r="A132" s="17" t="s">
        <v>8</v>
      </c>
      <c r="B132" s="18" t="n">
        <v>5.5</v>
      </c>
      <c r="C132" s="77" t="n">
        <v>2</v>
      </c>
      <c r="D132" s="77" t="n">
        <v>15</v>
      </c>
      <c r="E132" s="31" t="n">
        <f aca="false">B132*C132*D132</f>
        <v>165</v>
      </c>
    </row>
    <row r="133" customFormat="false" ht="15.75" hidden="false" customHeight="false" outlineLevel="0" collapsed="false">
      <c r="A133" s="32" t="s">
        <v>25</v>
      </c>
      <c r="B133" s="33" t="n">
        <v>5.5</v>
      </c>
      <c r="C133" s="78" t="n">
        <v>2</v>
      </c>
      <c r="D133" s="78" t="n">
        <v>15</v>
      </c>
      <c r="E133" s="35" t="n">
        <f aca="false">B133*C133*D133</f>
        <v>165</v>
      </c>
    </row>
    <row r="134" customFormat="false" ht="15.75" hidden="false" customHeight="false" outlineLevel="0" collapsed="false">
      <c r="A134" s="22" t="s">
        <v>26</v>
      </c>
      <c r="B134" s="23" t="n">
        <v>5.5</v>
      </c>
      <c r="C134" s="79" t="n">
        <f aca="false">C133</f>
        <v>2</v>
      </c>
      <c r="D134" s="79" t="n">
        <v>22</v>
      </c>
      <c r="E134" s="37" t="n">
        <f aca="false">B134*C134*D134</f>
        <v>242</v>
      </c>
    </row>
    <row r="136" customFormat="false" ht="15.75" hidden="false" customHeight="false" outlineLevel="0" collapsed="false">
      <c r="A136" s="13" t="s">
        <v>78</v>
      </c>
      <c r="B136" s="13"/>
      <c r="C136" s="13"/>
      <c r="D136" s="13"/>
      <c r="E136" s="13"/>
    </row>
    <row r="137" customFormat="false" ht="15.75" hidden="false" customHeight="false" outlineLevel="0" collapsed="false">
      <c r="A137" s="56" t="s">
        <v>15</v>
      </c>
      <c r="B137" s="57" t="s">
        <v>16</v>
      </c>
      <c r="C137" s="57" t="s">
        <v>79</v>
      </c>
      <c r="D137" s="57" t="s">
        <v>17</v>
      </c>
      <c r="E137" s="59" t="s">
        <v>80</v>
      </c>
    </row>
    <row r="138" customFormat="false" ht="15.75" hidden="false" customHeight="false" outlineLevel="0" collapsed="false">
      <c r="A138" s="26" t="s">
        <v>37</v>
      </c>
      <c r="B138" s="27" t="n">
        <f aca="false">B9</f>
        <v>2263.41</v>
      </c>
      <c r="C138" s="80" t="n">
        <v>1</v>
      </c>
      <c r="D138" s="80" t="n">
        <v>0.06</v>
      </c>
      <c r="E138" s="29" t="n">
        <f aca="false">B138*C138*D138</f>
        <v>135.8046</v>
      </c>
    </row>
    <row r="139" customFormat="false" ht="15.75" hidden="false" customHeight="false" outlineLevel="0" collapsed="false">
      <c r="A139" s="17" t="s">
        <v>8</v>
      </c>
      <c r="B139" s="18" t="n">
        <f aca="false">B10</f>
        <v>2263.41</v>
      </c>
      <c r="C139" s="28" t="n">
        <v>0.5</v>
      </c>
      <c r="D139" s="28" t="n">
        <v>0.06</v>
      </c>
      <c r="E139" s="31" t="n">
        <f aca="false">B139*C139*D139</f>
        <v>67.9023</v>
      </c>
    </row>
    <row r="140" customFormat="false" ht="15.75" hidden="false" customHeight="false" outlineLevel="0" collapsed="false">
      <c r="A140" s="32" t="s">
        <v>25</v>
      </c>
      <c r="B140" s="33" t="n">
        <f aca="false">B10</f>
        <v>2263.41</v>
      </c>
      <c r="C140" s="34" t="n">
        <v>0.5</v>
      </c>
      <c r="D140" s="34" t="n">
        <v>0.06</v>
      </c>
      <c r="E140" s="35" t="n">
        <f aca="false">B140*C140*D140</f>
        <v>67.9023</v>
      </c>
    </row>
    <row r="141" customFormat="false" ht="15.75" hidden="false" customHeight="false" outlineLevel="0" collapsed="false">
      <c r="A141" s="22" t="s">
        <v>26</v>
      </c>
      <c r="B141" s="23" t="n">
        <f aca="false">B10</f>
        <v>2263.41</v>
      </c>
      <c r="C141" s="36" t="n">
        <v>1</v>
      </c>
      <c r="D141" s="36" t="n">
        <v>0.06</v>
      </c>
      <c r="E141" s="37" t="n">
        <f aca="false">B141*C141*D141</f>
        <v>135.8046</v>
      </c>
    </row>
    <row r="143" customFormat="false" ht="15.75" hidden="false" customHeight="false" outlineLevel="0" collapsed="false">
      <c r="A143" s="13" t="s">
        <v>81</v>
      </c>
      <c r="B143" s="13"/>
      <c r="C143" s="13"/>
      <c r="D143" s="13"/>
    </row>
    <row r="144" customFormat="false" ht="15.75" hidden="false" customHeight="false" outlineLevel="0" collapsed="false">
      <c r="A144" s="56" t="s">
        <v>15</v>
      </c>
      <c r="B144" s="57" t="s">
        <v>77</v>
      </c>
      <c r="C144" s="57" t="s">
        <v>82</v>
      </c>
      <c r="D144" s="59" t="s">
        <v>83</v>
      </c>
    </row>
    <row r="145" customFormat="false" ht="15.75" hidden="false" customHeight="false" outlineLevel="0" collapsed="false">
      <c r="A145" s="26" t="s">
        <v>37</v>
      </c>
      <c r="B145" s="27" t="n">
        <f aca="false">E131</f>
        <v>242</v>
      </c>
      <c r="C145" s="27" t="n">
        <f aca="false">E138</f>
        <v>135.8046</v>
      </c>
      <c r="D145" s="29" t="n">
        <f aca="false">B145-C145</f>
        <v>106.1954</v>
      </c>
    </row>
    <row r="146" customFormat="false" ht="15.75" hidden="false" customHeight="false" outlineLevel="0" collapsed="false">
      <c r="A146" s="17" t="s">
        <v>8</v>
      </c>
      <c r="B146" s="18" t="n">
        <f aca="false">E132</f>
        <v>165</v>
      </c>
      <c r="C146" s="18" t="n">
        <f aca="false">E139</f>
        <v>67.9023</v>
      </c>
      <c r="D146" s="31" t="n">
        <f aca="false">B146-C146</f>
        <v>97.0977</v>
      </c>
    </row>
    <row r="147" customFormat="false" ht="15.75" hidden="false" customHeight="false" outlineLevel="0" collapsed="false">
      <c r="A147" s="32" t="s">
        <v>25</v>
      </c>
      <c r="B147" s="33" t="n">
        <f aca="false">E133</f>
        <v>165</v>
      </c>
      <c r="C147" s="33" t="n">
        <f aca="false">E140</f>
        <v>67.9023</v>
      </c>
      <c r="D147" s="35" t="n">
        <f aca="false">B147-C147</f>
        <v>97.0977</v>
      </c>
    </row>
    <row r="148" customFormat="false" ht="15.75" hidden="false" customHeight="false" outlineLevel="0" collapsed="false">
      <c r="A148" s="22" t="s">
        <v>26</v>
      </c>
      <c r="B148" s="23" t="n">
        <f aca="false">E134</f>
        <v>242</v>
      </c>
      <c r="C148" s="23" t="n">
        <f aca="false">E141</f>
        <v>135.8046</v>
      </c>
      <c r="D148" s="37" t="n">
        <f aca="false">B148-C148</f>
        <v>106.1954</v>
      </c>
      <c r="H148" s="21"/>
    </row>
    <row r="150" customFormat="false" ht="15.75" hidden="false" customHeight="false" outlineLevel="0" collapsed="false">
      <c r="A150" s="81" t="s">
        <v>84</v>
      </c>
      <c r="B150" s="81"/>
      <c r="C150" s="81"/>
      <c r="D150" s="81"/>
      <c r="E150" s="11"/>
      <c r="F150" s="11"/>
      <c r="G150" s="21"/>
    </row>
    <row r="151" customFormat="false" ht="15.75" hidden="false" customHeight="false" outlineLevel="0" collapsed="false">
      <c r="A151" s="13" t="s">
        <v>84</v>
      </c>
      <c r="B151" s="13"/>
      <c r="C151" s="13"/>
      <c r="D151" s="13"/>
    </row>
    <row r="152" customFormat="false" ht="26.85" hidden="false" customHeight="false" outlineLevel="0" collapsed="false">
      <c r="A152" s="14" t="s">
        <v>15</v>
      </c>
      <c r="B152" s="15" t="s">
        <v>85</v>
      </c>
      <c r="C152" s="38" t="s">
        <v>76</v>
      </c>
      <c r="D152" s="16" t="s">
        <v>23</v>
      </c>
    </row>
    <row r="153" customFormat="false" ht="15.75" hidden="false" customHeight="false" outlineLevel="0" collapsed="false">
      <c r="A153" s="22" t="s">
        <v>37</v>
      </c>
      <c r="B153" s="23" t="n">
        <v>18.76</v>
      </c>
      <c r="C153" s="79" t="n">
        <v>22</v>
      </c>
      <c r="D153" s="37" t="n">
        <f aca="false">B153*C153</f>
        <v>412.72</v>
      </c>
      <c r="E153" s="82" t="s">
        <v>86</v>
      </c>
      <c r="F153" s="82"/>
    </row>
    <row r="154" customFormat="false" ht="15.75" hidden="false" customHeight="false" outlineLevel="0" collapsed="false">
      <c r="A154" s="17" t="s">
        <v>8</v>
      </c>
      <c r="B154" s="18" t="n">
        <v>18.76</v>
      </c>
      <c r="C154" s="77" t="n">
        <f aca="false">D132</f>
        <v>15</v>
      </c>
      <c r="D154" s="31" t="n">
        <f aca="false">B154*C154</f>
        <v>281.4</v>
      </c>
      <c r="E154" s="30"/>
    </row>
    <row r="155" customFormat="false" ht="15.75" hidden="false" customHeight="false" outlineLevel="0" collapsed="false">
      <c r="A155" s="32" t="s">
        <v>25</v>
      </c>
      <c r="B155" s="33" t="n">
        <v>18.76</v>
      </c>
      <c r="C155" s="78" t="n">
        <f aca="false">D133</f>
        <v>15</v>
      </c>
      <c r="D155" s="35" t="n">
        <f aca="false">B155*C155</f>
        <v>281.4</v>
      </c>
      <c r="E155" s="30"/>
    </row>
    <row r="156" customFormat="false" ht="15.75" hidden="false" customHeight="false" outlineLevel="0" collapsed="false">
      <c r="A156" s="22" t="s">
        <v>26</v>
      </c>
      <c r="B156" s="23" t="n">
        <v>18.76</v>
      </c>
      <c r="C156" s="79" t="n">
        <f aca="false">D134</f>
        <v>22</v>
      </c>
      <c r="D156" s="37" t="n">
        <f aca="false">B156*C156</f>
        <v>412.72</v>
      </c>
    </row>
    <row r="158" customFormat="false" ht="15.75" hidden="false" customHeight="false" outlineLevel="0" collapsed="false">
      <c r="A158" s="13" t="s">
        <v>87</v>
      </c>
      <c r="B158" s="13"/>
      <c r="C158" s="13"/>
      <c r="D158" s="13"/>
    </row>
    <row r="159" customFormat="false" ht="15.75" hidden="false" customHeight="false" outlineLevel="0" collapsed="false">
      <c r="A159" s="56" t="s">
        <v>15</v>
      </c>
      <c r="B159" s="57" t="s">
        <v>16</v>
      </c>
      <c r="C159" s="57" t="s">
        <v>17</v>
      </c>
      <c r="D159" s="59" t="s">
        <v>80</v>
      </c>
    </row>
    <row r="160" customFormat="false" ht="15.75" hidden="false" customHeight="false" outlineLevel="0" collapsed="false">
      <c r="A160" s="32" t="s">
        <v>37</v>
      </c>
      <c r="B160" s="33" t="n">
        <f aca="false">D153</f>
        <v>412.72</v>
      </c>
      <c r="C160" s="34" t="n">
        <v>0.2</v>
      </c>
      <c r="D160" s="35" t="n">
        <f aca="false">B160*C160</f>
        <v>82.544</v>
      </c>
    </row>
    <row r="161" customFormat="false" ht="15.75" hidden="false" customHeight="false" outlineLevel="0" collapsed="false">
      <c r="A161" s="32" t="s">
        <v>8</v>
      </c>
      <c r="B161" s="33" t="n">
        <f aca="false">D154</f>
        <v>281.4</v>
      </c>
      <c r="C161" s="34" t="n">
        <f aca="false">C160</f>
        <v>0.2</v>
      </c>
      <c r="D161" s="35" t="n">
        <f aca="false">B161*C161</f>
        <v>56.28</v>
      </c>
    </row>
    <row r="162" customFormat="false" ht="15.75" hidden="false" customHeight="false" outlineLevel="0" collapsed="false">
      <c r="A162" s="32" t="s">
        <v>25</v>
      </c>
      <c r="B162" s="33" t="n">
        <f aca="false">D155</f>
        <v>281.4</v>
      </c>
      <c r="C162" s="34" t="n">
        <f aca="false">C161</f>
        <v>0.2</v>
      </c>
      <c r="D162" s="35" t="n">
        <f aca="false">B162*C162</f>
        <v>56.28</v>
      </c>
    </row>
    <row r="163" customFormat="false" ht="15.75" hidden="false" customHeight="false" outlineLevel="0" collapsed="false">
      <c r="A163" s="22" t="s">
        <v>26</v>
      </c>
      <c r="B163" s="23" t="n">
        <f aca="false">D156</f>
        <v>412.72</v>
      </c>
      <c r="C163" s="36" t="n">
        <f aca="false">C162</f>
        <v>0.2</v>
      </c>
      <c r="D163" s="37" t="n">
        <f aca="false">B163*C163</f>
        <v>82.544</v>
      </c>
    </row>
    <row r="165" customFormat="false" ht="15.75" hidden="false" customHeight="false" outlineLevel="0" collapsed="false">
      <c r="A165" s="13" t="s">
        <v>88</v>
      </c>
      <c r="B165" s="13"/>
      <c r="C165" s="13"/>
      <c r="D165" s="13"/>
    </row>
    <row r="166" customFormat="false" ht="15.75" hidden="false" customHeight="false" outlineLevel="0" collapsed="false">
      <c r="A166" s="56" t="s">
        <v>15</v>
      </c>
      <c r="B166" s="57" t="s">
        <v>77</v>
      </c>
      <c r="C166" s="57" t="s">
        <v>80</v>
      </c>
      <c r="D166" s="59" t="s">
        <v>83</v>
      </c>
    </row>
    <row r="167" customFormat="false" ht="15.75" hidden="false" customHeight="false" outlineLevel="0" collapsed="false">
      <c r="A167" s="26" t="s">
        <v>37</v>
      </c>
      <c r="B167" s="27" t="n">
        <f aca="false">D153</f>
        <v>412.72</v>
      </c>
      <c r="C167" s="27" t="n">
        <f aca="false">D160</f>
        <v>82.544</v>
      </c>
      <c r="D167" s="29" t="n">
        <f aca="false">B167-C167</f>
        <v>330.176</v>
      </c>
    </row>
    <row r="168" customFormat="false" ht="15.75" hidden="false" customHeight="false" outlineLevel="0" collapsed="false">
      <c r="A168" s="17" t="s">
        <v>8</v>
      </c>
      <c r="B168" s="18" t="n">
        <f aca="false">D154</f>
        <v>281.4</v>
      </c>
      <c r="C168" s="18" t="n">
        <f aca="false">D161</f>
        <v>56.28</v>
      </c>
      <c r="D168" s="31" t="n">
        <f aca="false">B168-C168</f>
        <v>225.12</v>
      </c>
    </row>
    <row r="169" customFormat="false" ht="15.75" hidden="false" customHeight="false" outlineLevel="0" collapsed="false">
      <c r="A169" s="32" t="s">
        <v>25</v>
      </c>
      <c r="B169" s="33" t="n">
        <f aca="false">D155</f>
        <v>281.4</v>
      </c>
      <c r="C169" s="33" t="n">
        <f aca="false">D162</f>
        <v>56.28</v>
      </c>
      <c r="D169" s="35" t="n">
        <f aca="false">B169-C169</f>
        <v>225.12</v>
      </c>
    </row>
    <row r="170" customFormat="false" ht="15.75" hidden="false" customHeight="false" outlineLevel="0" collapsed="false">
      <c r="A170" s="22" t="s">
        <v>26</v>
      </c>
      <c r="B170" s="23" t="n">
        <f aca="false">D156</f>
        <v>412.72</v>
      </c>
      <c r="C170" s="23" t="n">
        <f aca="false">D163</f>
        <v>82.544</v>
      </c>
      <c r="D170" s="37" t="n">
        <f aca="false">B170-C170</f>
        <v>330.176</v>
      </c>
      <c r="H170" s="21"/>
    </row>
    <row r="172" customFormat="false" ht="31.7" hidden="false" customHeight="true" outlineLevel="0" collapsed="false">
      <c r="A172" s="83" t="s">
        <v>89</v>
      </c>
      <c r="B172" s="83"/>
      <c r="C172" s="83"/>
      <c r="D172" s="83"/>
      <c r="E172" s="83"/>
      <c r="F172" s="83"/>
      <c r="G172" s="83"/>
      <c r="H172" s="83"/>
    </row>
    <row r="173" customFormat="false" ht="15.75" hidden="false" customHeight="false" outlineLevel="0" collapsed="false">
      <c r="A173" s="13" t="s">
        <v>90</v>
      </c>
      <c r="B173" s="13"/>
      <c r="C173" s="13"/>
      <c r="D173" s="13"/>
    </row>
    <row r="174" customFormat="false" ht="15.75" hidden="false" customHeight="false" outlineLevel="0" collapsed="false">
      <c r="A174" s="56" t="s">
        <v>15</v>
      </c>
      <c r="B174" s="57" t="s">
        <v>77</v>
      </c>
      <c r="C174" s="57" t="s">
        <v>80</v>
      </c>
      <c r="D174" s="59" t="s">
        <v>83</v>
      </c>
    </row>
    <row r="175" customFormat="false" ht="15.75" hidden="false" customHeight="false" outlineLevel="0" collapsed="false">
      <c r="A175" s="26" t="s">
        <v>37</v>
      </c>
      <c r="B175" s="27"/>
      <c r="C175" s="27"/>
      <c r="D175" s="27"/>
    </row>
    <row r="176" customFormat="false" ht="15.75" hidden="false" customHeight="false" outlineLevel="0" collapsed="false">
      <c r="A176" s="17" t="s">
        <v>8</v>
      </c>
      <c r="B176" s="18"/>
      <c r="C176" s="18"/>
      <c r="D176" s="31"/>
    </row>
    <row r="177" customFormat="false" ht="15.75" hidden="false" customHeight="false" outlineLevel="0" collapsed="false">
      <c r="A177" s="32" t="s">
        <v>25</v>
      </c>
      <c r="B177" s="33"/>
      <c r="C177" s="33"/>
      <c r="D177" s="35"/>
    </row>
    <row r="178" customFormat="false" ht="15.75" hidden="false" customHeight="false" outlineLevel="0" collapsed="false">
      <c r="A178" s="22" t="s">
        <v>26</v>
      </c>
      <c r="B178" s="23"/>
      <c r="C178" s="23"/>
      <c r="D178" s="37"/>
      <c r="H178" s="21"/>
    </row>
    <row r="180" customFormat="false" ht="26.1" hidden="false" customHeight="true" outlineLevel="0" collapsed="false">
      <c r="A180" s="83" t="s">
        <v>91</v>
      </c>
      <c r="B180" s="83"/>
      <c r="C180" s="83"/>
      <c r="D180" s="83"/>
      <c r="E180" s="83"/>
      <c r="F180" s="83"/>
      <c r="G180" s="83"/>
      <c r="H180" s="83"/>
    </row>
    <row r="181" customFormat="false" ht="15.75" hidden="false" customHeight="false" outlineLevel="0" collapsed="false">
      <c r="A181" s="13" t="s">
        <v>92</v>
      </c>
      <c r="B181" s="13"/>
      <c r="C181" s="13"/>
      <c r="D181" s="13"/>
    </row>
    <row r="182" customFormat="false" ht="15.75" hidden="false" customHeight="false" outlineLevel="0" collapsed="false">
      <c r="A182" s="56" t="s">
        <v>15</v>
      </c>
      <c r="B182" s="57" t="s">
        <v>77</v>
      </c>
      <c r="C182" s="57" t="s">
        <v>80</v>
      </c>
      <c r="D182" s="59" t="s">
        <v>83</v>
      </c>
    </row>
    <row r="183" customFormat="false" ht="15.75" hidden="false" customHeight="false" outlineLevel="0" collapsed="false">
      <c r="A183" s="26" t="s">
        <v>37</v>
      </c>
      <c r="B183" s="27"/>
      <c r="C183" s="27"/>
      <c r="D183" s="29"/>
    </row>
    <row r="184" customFormat="false" ht="15.75" hidden="false" customHeight="false" outlineLevel="0" collapsed="false">
      <c r="A184" s="17" t="s">
        <v>8</v>
      </c>
      <c r="B184" s="18"/>
      <c r="C184" s="18"/>
      <c r="D184" s="31"/>
    </row>
    <row r="185" customFormat="false" ht="15.75" hidden="false" customHeight="false" outlineLevel="0" collapsed="false">
      <c r="A185" s="32" t="s">
        <v>25</v>
      </c>
      <c r="B185" s="33"/>
      <c r="C185" s="33"/>
      <c r="D185" s="35"/>
    </row>
    <row r="186" customFormat="false" ht="15.75" hidden="false" customHeight="false" outlineLevel="0" collapsed="false">
      <c r="A186" s="22" t="s">
        <v>26</v>
      </c>
      <c r="B186" s="23"/>
      <c r="C186" s="23"/>
      <c r="D186" s="37"/>
      <c r="H186" s="84"/>
    </row>
    <row r="188" customFormat="false" ht="15.75" hidden="false" customHeight="false" outlineLevel="0" collapsed="false">
      <c r="A188" s="13" t="s">
        <v>70</v>
      </c>
      <c r="B188" s="13"/>
      <c r="C188" s="13"/>
      <c r="D188" s="13"/>
      <c r="E188" s="13"/>
      <c r="F188" s="13"/>
      <c r="G188" s="84"/>
    </row>
    <row r="189" customFormat="false" ht="15.75" hidden="false" customHeight="false" outlineLevel="0" collapsed="false">
      <c r="A189" s="56" t="s">
        <v>15</v>
      </c>
      <c r="B189" s="57" t="s">
        <v>93</v>
      </c>
      <c r="C189" s="57" t="s">
        <v>94</v>
      </c>
      <c r="D189" s="57" t="s">
        <v>95</v>
      </c>
      <c r="E189" s="57" t="s">
        <v>96</v>
      </c>
      <c r="F189" s="59" t="s">
        <v>43</v>
      </c>
    </row>
    <row r="190" customFormat="false" ht="15.75" hidden="false" customHeight="false" outlineLevel="0" collapsed="false">
      <c r="A190" s="26" t="s">
        <v>37</v>
      </c>
      <c r="B190" s="27" t="n">
        <f aca="false">D145</f>
        <v>106.1954</v>
      </c>
      <c r="C190" s="27" t="n">
        <f aca="false">D167</f>
        <v>330.176</v>
      </c>
      <c r="D190" s="27" t="n">
        <f aca="false">D175</f>
        <v>0</v>
      </c>
      <c r="E190" s="27" t="n">
        <f aca="false">D183</f>
        <v>0</v>
      </c>
      <c r="F190" s="29" t="n">
        <f aca="false">SUM(B190:E190)</f>
        <v>436.3714</v>
      </c>
    </row>
    <row r="191" customFormat="false" ht="15.75" hidden="false" customHeight="false" outlineLevel="0" collapsed="false">
      <c r="A191" s="17" t="s">
        <v>8</v>
      </c>
      <c r="B191" s="18" t="n">
        <f aca="false">D146</f>
        <v>97.0977</v>
      </c>
      <c r="C191" s="18" t="n">
        <f aca="false">D168</f>
        <v>225.12</v>
      </c>
      <c r="D191" s="18" t="n">
        <f aca="false">D176</f>
        <v>0</v>
      </c>
      <c r="E191" s="18" t="n">
        <f aca="false">D184</f>
        <v>0</v>
      </c>
      <c r="F191" s="31" t="n">
        <f aca="false">SUM(B191:E191)</f>
        <v>322.2177</v>
      </c>
    </row>
    <row r="192" customFormat="false" ht="15.75" hidden="false" customHeight="false" outlineLevel="0" collapsed="false">
      <c r="A192" s="32" t="s">
        <v>25</v>
      </c>
      <c r="B192" s="33" t="n">
        <f aca="false">D147</f>
        <v>97.0977</v>
      </c>
      <c r="C192" s="33" t="n">
        <f aca="false">D169</f>
        <v>225.12</v>
      </c>
      <c r="D192" s="33" t="n">
        <f aca="false">D177</f>
        <v>0</v>
      </c>
      <c r="E192" s="33" t="n">
        <f aca="false">D185</f>
        <v>0</v>
      </c>
      <c r="F192" s="35" t="n">
        <f aca="false">SUM(B192:E192)</f>
        <v>322.2177</v>
      </c>
    </row>
    <row r="193" customFormat="false" ht="15.75" hidden="false" customHeight="false" outlineLevel="0" collapsed="false">
      <c r="A193" s="22" t="s">
        <v>26</v>
      </c>
      <c r="B193" s="23" t="n">
        <f aca="false">D148</f>
        <v>106.1954</v>
      </c>
      <c r="C193" s="23" t="n">
        <f aca="false">D170</f>
        <v>330.176</v>
      </c>
      <c r="D193" s="23" t="n">
        <f aca="false">D178</f>
        <v>0</v>
      </c>
      <c r="E193" s="23" t="n">
        <f aca="false">D186</f>
        <v>0</v>
      </c>
      <c r="F193" s="37" t="n">
        <f aca="false">SUM(B193:E193)</f>
        <v>436.3714</v>
      </c>
      <c r="H193" s="21"/>
    </row>
    <row r="195" customFormat="false" ht="15.75" hidden="false" customHeight="false" outlineLevel="0" collapsed="false">
      <c r="A195" s="4" t="s">
        <v>44</v>
      </c>
      <c r="B195" s="4"/>
      <c r="C195" s="4"/>
      <c r="D195" s="4"/>
      <c r="E195" s="4"/>
      <c r="F195" s="4"/>
      <c r="G195" s="4"/>
      <c r="H195" s="4"/>
    </row>
    <row r="196" customFormat="false" ht="15.75" hidden="false" customHeight="false" outlineLevel="0" collapsed="false">
      <c r="A196" s="13" t="s">
        <v>44</v>
      </c>
      <c r="B196" s="13"/>
      <c r="C196" s="13"/>
      <c r="D196" s="13"/>
      <c r="E196" s="13"/>
    </row>
    <row r="197" customFormat="false" ht="15.75" hidden="false" customHeight="false" outlineLevel="0" collapsed="false">
      <c r="A197" s="56" t="s">
        <v>15</v>
      </c>
      <c r="B197" s="57" t="s">
        <v>97</v>
      </c>
      <c r="C197" s="57" t="s">
        <v>98</v>
      </c>
      <c r="D197" s="57" t="s">
        <v>99</v>
      </c>
      <c r="E197" s="59" t="s">
        <v>43</v>
      </c>
    </row>
    <row r="198" customFormat="false" ht="15.75" hidden="false" customHeight="false" outlineLevel="0" collapsed="false">
      <c r="A198" s="85" t="s">
        <v>37</v>
      </c>
      <c r="B198" s="23" t="n">
        <f aca="false">E86</f>
        <v>440.1075</v>
      </c>
      <c r="C198" s="23" t="n">
        <f aca="false">D121</f>
        <v>967.859265</v>
      </c>
      <c r="D198" s="23" t="n">
        <f aca="false">F190</f>
        <v>436.3714</v>
      </c>
      <c r="E198" s="37" t="n">
        <f aca="false">SUM(B198:D198)</f>
        <v>1844.338165</v>
      </c>
    </row>
    <row r="199" customFormat="false" ht="15.75" hidden="false" customHeight="false" outlineLevel="0" collapsed="false">
      <c r="A199" s="86" t="s">
        <v>8</v>
      </c>
      <c r="B199" s="87" t="n">
        <f aca="false">E87</f>
        <v>440.1075</v>
      </c>
      <c r="C199" s="87" t="n">
        <f aca="false">D122</f>
        <v>967.859265</v>
      </c>
      <c r="D199" s="87" t="n">
        <f aca="false">F191</f>
        <v>322.2177</v>
      </c>
      <c r="E199" s="88" t="n">
        <f aca="false">SUM(B199:D199)</f>
        <v>1730.184465</v>
      </c>
    </row>
    <row r="200" customFormat="false" ht="15.75" hidden="false" customHeight="false" outlineLevel="0" collapsed="false">
      <c r="A200" s="32" t="s">
        <v>25</v>
      </c>
      <c r="B200" s="33" t="n">
        <f aca="false">E88</f>
        <v>535.464125</v>
      </c>
      <c r="C200" s="33" t="n">
        <f aca="false">D123</f>
        <v>1177.56210575</v>
      </c>
      <c r="D200" s="33" t="n">
        <f aca="false">F192</f>
        <v>322.2177</v>
      </c>
      <c r="E200" s="35" t="n">
        <f aca="false">SUM(B200:D200)</f>
        <v>2035.24393075</v>
      </c>
    </row>
    <row r="201" customFormat="false" ht="15.75" hidden="false" customHeight="false" outlineLevel="0" collapsed="false">
      <c r="A201" s="22" t="s">
        <v>26</v>
      </c>
      <c r="B201" s="23" t="n">
        <f aca="false">E89</f>
        <v>440.1075</v>
      </c>
      <c r="C201" s="23" t="n">
        <f aca="false">D124</f>
        <v>967.859265</v>
      </c>
      <c r="D201" s="23" t="n">
        <f aca="false">F193</f>
        <v>436.3714</v>
      </c>
      <c r="E201" s="37" t="n">
        <f aca="false">SUM(B201:D201)</f>
        <v>1844.338165</v>
      </c>
      <c r="H201" s="21"/>
    </row>
    <row r="203" customFormat="false" ht="15.75" hidden="false" customHeight="false" outlineLevel="0" collapsed="false">
      <c r="A203" s="39" t="s">
        <v>100</v>
      </c>
      <c r="B203" s="39"/>
      <c r="C203" s="39"/>
      <c r="D203" s="39"/>
      <c r="E203" s="39"/>
      <c r="F203" s="39"/>
      <c r="G203" s="39"/>
      <c r="H203" s="39"/>
    </row>
    <row r="204" customFormat="false" ht="36.05" hidden="false" customHeight="true" outlineLevel="0" collapsed="false">
      <c r="A204" s="3" t="s">
        <v>101</v>
      </c>
      <c r="B204" s="3"/>
      <c r="C204" s="3"/>
      <c r="D204" s="3"/>
      <c r="E204" s="3"/>
      <c r="F204" s="3"/>
      <c r="G204" s="3"/>
      <c r="H204" s="3"/>
    </row>
    <row r="205" customFormat="false" ht="29.2" hidden="false" customHeight="true" outlineLevel="0" collapsed="false">
      <c r="A205" s="54" t="s">
        <v>102</v>
      </c>
      <c r="B205" s="54"/>
    </row>
    <row r="206" customFormat="false" ht="15.75" hidden="false" customHeight="false" outlineLevel="0" collapsed="false">
      <c r="A206" s="43" t="s">
        <v>103</v>
      </c>
      <c r="B206" s="46" t="s">
        <v>17</v>
      </c>
    </row>
    <row r="207" customFormat="false" ht="26.85" hidden="false" customHeight="false" outlineLevel="0" collapsed="false">
      <c r="A207" s="89" t="s">
        <v>104</v>
      </c>
      <c r="B207" s="90" t="n">
        <v>0.3796</v>
      </c>
    </row>
    <row r="208" customFormat="false" ht="26.85" hidden="false" customHeight="false" outlineLevel="0" collapsed="false">
      <c r="A208" s="91" t="s">
        <v>105</v>
      </c>
      <c r="B208" s="92" t="n">
        <v>0.1708</v>
      </c>
    </row>
    <row r="209" customFormat="false" ht="26.85" hidden="false" customHeight="false" outlineLevel="0" collapsed="false">
      <c r="A209" s="91" t="s">
        <v>106</v>
      </c>
      <c r="B209" s="92" t="n">
        <v>0.2088</v>
      </c>
    </row>
    <row r="210" customFormat="false" ht="26.85" hidden="false" customHeight="false" outlineLevel="0" collapsed="false">
      <c r="A210" s="93" t="s">
        <v>107</v>
      </c>
      <c r="B210" s="66" t="n">
        <v>0.0107</v>
      </c>
    </row>
    <row r="211" customFormat="false" ht="26.85" hidden="false" customHeight="false" outlineLevel="0" collapsed="false">
      <c r="A211" s="94" t="s">
        <v>108</v>
      </c>
      <c r="B211" s="95" t="n">
        <v>0.6097</v>
      </c>
      <c r="C211" s="96"/>
      <c r="D211" s="97"/>
      <c r="E211" s="97"/>
    </row>
    <row r="212" customFormat="false" ht="15.75" hidden="false" customHeight="false" outlineLevel="0" collapsed="false">
      <c r="A212" s="43" t="s">
        <v>66</v>
      </c>
      <c r="B212" s="98" t="n">
        <f aca="false">SUM(B208:B211)</f>
        <v>1</v>
      </c>
      <c r="H212" s="21"/>
    </row>
    <row r="214" customFormat="false" ht="15.75" hidden="false" customHeight="true" outlineLevel="0" collapsed="false">
      <c r="A214" s="5" t="s">
        <v>109</v>
      </c>
      <c r="B214" s="5"/>
      <c r="C214" s="5"/>
      <c r="D214" s="5"/>
      <c r="E214" s="5"/>
      <c r="F214" s="5"/>
      <c r="G214" s="5"/>
      <c r="H214" s="5"/>
    </row>
    <row r="215" customFormat="false" ht="88.3" hidden="false" customHeight="true" outlineLevel="0" collapsed="false">
      <c r="A215" s="3" t="s">
        <v>110</v>
      </c>
      <c r="B215" s="3"/>
      <c r="C215" s="3"/>
      <c r="D215" s="3"/>
      <c r="E215" s="3"/>
      <c r="F215" s="3"/>
      <c r="G215" s="3"/>
      <c r="H215" s="3"/>
    </row>
    <row r="216" customFormat="false" ht="15.75" hidden="false" customHeight="false" outlineLevel="0" collapsed="false">
      <c r="A216" s="13" t="s">
        <v>111</v>
      </c>
      <c r="B216" s="13"/>
      <c r="C216" s="13"/>
      <c r="D216" s="13"/>
    </row>
    <row r="217" customFormat="false" ht="26.85" hidden="false" customHeight="false" outlineLevel="0" collapsed="false">
      <c r="A217" s="56" t="s">
        <v>15</v>
      </c>
      <c r="B217" s="57" t="s">
        <v>16</v>
      </c>
      <c r="C217" s="58" t="s">
        <v>47</v>
      </c>
      <c r="D217" s="59" t="s">
        <v>23</v>
      </c>
    </row>
    <row r="218" customFormat="false" ht="15.75" hidden="false" customHeight="false" outlineLevel="0" collapsed="false">
      <c r="A218" s="26" t="s">
        <v>37</v>
      </c>
      <c r="B218" s="27" t="n">
        <f aca="false">G55+(E198-D107)</f>
        <v>3356.1703</v>
      </c>
      <c r="C218" s="47" t="n">
        <v>12</v>
      </c>
      <c r="D218" s="29" t="n">
        <f aca="false">B218/C218</f>
        <v>279.680858333333</v>
      </c>
    </row>
    <row r="219" customFormat="false" ht="15.75" hidden="false" customHeight="false" outlineLevel="0" collapsed="false">
      <c r="A219" s="17" t="s">
        <v>8</v>
      </c>
      <c r="B219" s="18" t="n">
        <f aca="false">G56+(E199-D108)</f>
        <v>3242.0166</v>
      </c>
      <c r="C219" s="49" t="n">
        <f aca="false">C218</f>
        <v>12</v>
      </c>
      <c r="D219" s="31" t="n">
        <f aca="false">B219/C219</f>
        <v>270.16805</v>
      </c>
    </row>
    <row r="220" customFormat="false" ht="15.75" hidden="false" customHeight="false" outlineLevel="0" collapsed="false">
      <c r="A220" s="32" t="s">
        <v>25</v>
      </c>
      <c r="B220" s="33" t="n">
        <f aca="false">G57+(E200-D109)</f>
        <v>3874.639695</v>
      </c>
      <c r="C220" s="8" t="n">
        <f aca="false">C219</f>
        <v>12</v>
      </c>
      <c r="D220" s="35" t="n">
        <f aca="false">B220/C220</f>
        <v>322.88664125</v>
      </c>
    </row>
    <row r="221" customFormat="false" ht="15.75" hidden="false" customHeight="false" outlineLevel="0" collapsed="false">
      <c r="A221" s="22" t="s">
        <v>26</v>
      </c>
      <c r="B221" s="23" t="n">
        <f aca="false">G58+(E201-D110)</f>
        <v>3356.1703</v>
      </c>
      <c r="C221" s="52" t="n">
        <f aca="false">C220</f>
        <v>12</v>
      </c>
      <c r="D221" s="37" t="n">
        <f aca="false">B221/C221</f>
        <v>279.680858333333</v>
      </c>
    </row>
    <row r="223" customFormat="false" ht="16.5" hidden="false" customHeight="true" outlineLevel="0" collapsed="false">
      <c r="A223" s="99" t="s">
        <v>112</v>
      </c>
      <c r="B223" s="99"/>
      <c r="C223" s="99"/>
      <c r="D223" s="99"/>
      <c r="E223" s="100" t="s">
        <v>113</v>
      </c>
    </row>
    <row r="224" customFormat="false" ht="26.85" hidden="false" customHeight="false" outlineLevel="0" collapsed="false">
      <c r="A224" s="101" t="s">
        <v>15</v>
      </c>
      <c r="B224" s="102" t="s">
        <v>16</v>
      </c>
      <c r="C224" s="103" t="s">
        <v>114</v>
      </c>
      <c r="D224" s="104" t="s">
        <v>23</v>
      </c>
    </row>
    <row r="225" customFormat="false" ht="15.75" hidden="false" customHeight="false" outlineLevel="0" collapsed="false">
      <c r="A225" s="26" t="s">
        <v>37</v>
      </c>
      <c r="B225" s="27" t="n">
        <f aca="false">D114</f>
        <v>216.2814</v>
      </c>
      <c r="C225" s="80" t="n">
        <v>0</v>
      </c>
      <c r="D225" s="29" t="n">
        <f aca="false">B225*C225</f>
        <v>0</v>
      </c>
    </row>
    <row r="226" customFormat="false" ht="15.75" hidden="false" customHeight="false" outlineLevel="0" collapsed="false">
      <c r="A226" s="17" t="s">
        <v>8</v>
      </c>
      <c r="B226" s="18" t="n">
        <f aca="false">D115</f>
        <v>216.2814</v>
      </c>
      <c r="C226" s="28" t="n">
        <v>0</v>
      </c>
      <c r="D226" s="31" t="n">
        <f aca="false">B226*C226</f>
        <v>0</v>
      </c>
    </row>
    <row r="227" customFormat="false" ht="15.75" hidden="false" customHeight="false" outlineLevel="0" collapsed="false">
      <c r="A227" s="32" t="s">
        <v>25</v>
      </c>
      <c r="B227" s="33" t="n">
        <f aca="false">D116</f>
        <v>263.14237</v>
      </c>
      <c r="C227" s="34" t="n">
        <v>0</v>
      </c>
      <c r="D227" s="35" t="n">
        <f aca="false">B227*C227</f>
        <v>0</v>
      </c>
    </row>
    <row r="228" customFormat="false" ht="15.75" hidden="false" customHeight="false" outlineLevel="0" collapsed="false">
      <c r="A228" s="22" t="s">
        <v>26</v>
      </c>
      <c r="B228" s="23" t="n">
        <f aca="false">D117</f>
        <v>216.2814</v>
      </c>
      <c r="C228" s="36" t="n">
        <v>0</v>
      </c>
      <c r="D228" s="37" t="n">
        <f aca="false">B228*C228</f>
        <v>0</v>
      </c>
    </row>
    <row r="230" customFormat="false" ht="15.75" hidden="false" customHeight="false" outlineLevel="0" collapsed="false">
      <c r="A230" s="13" t="s">
        <v>115</v>
      </c>
      <c r="B230" s="13"/>
      <c r="C230" s="13"/>
      <c r="D230" s="13"/>
    </row>
    <row r="231" customFormat="false" ht="15.75" hidden="false" customHeight="false" outlineLevel="0" collapsed="false">
      <c r="A231" s="56" t="s">
        <v>15</v>
      </c>
      <c r="B231" s="57" t="s">
        <v>16</v>
      </c>
      <c r="C231" s="57" t="s">
        <v>17</v>
      </c>
      <c r="D231" s="59" t="s">
        <v>23</v>
      </c>
    </row>
    <row r="232" customFormat="false" ht="15.75" hidden="false" customHeight="false" outlineLevel="0" collapsed="false">
      <c r="A232" s="26" t="s">
        <v>37</v>
      </c>
      <c r="B232" s="27" t="n">
        <f aca="false">D218</f>
        <v>279.680858333333</v>
      </c>
      <c r="C232" s="61" t="n">
        <f aca="false">$B$208</f>
        <v>0.1708</v>
      </c>
      <c r="D232" s="29" t="n">
        <f aca="false">B232*C232</f>
        <v>47.7694906033333</v>
      </c>
    </row>
    <row r="233" customFormat="false" ht="15.75" hidden="false" customHeight="false" outlineLevel="0" collapsed="false">
      <c r="A233" s="17" t="s">
        <v>8</v>
      </c>
      <c r="B233" s="18" t="n">
        <f aca="false">D219</f>
        <v>270.16805</v>
      </c>
      <c r="C233" s="61" t="n">
        <f aca="false">$B$208</f>
        <v>0.1708</v>
      </c>
      <c r="D233" s="31" t="n">
        <f aca="false">B233*C233</f>
        <v>46.14470294</v>
      </c>
    </row>
    <row r="234" customFormat="false" ht="15.75" hidden="false" customHeight="false" outlineLevel="0" collapsed="false">
      <c r="A234" s="32" t="s">
        <v>25</v>
      </c>
      <c r="B234" s="33" t="n">
        <f aca="false">D220</f>
        <v>322.88664125</v>
      </c>
      <c r="C234" s="62" t="n">
        <f aca="false">$B$208</f>
        <v>0.1708</v>
      </c>
      <c r="D234" s="35" t="n">
        <f aca="false">B234*C234</f>
        <v>55.1490383255</v>
      </c>
    </row>
    <row r="235" customFormat="false" ht="15.75" hidden="false" customHeight="false" outlineLevel="0" collapsed="false">
      <c r="A235" s="22" t="s">
        <v>26</v>
      </c>
      <c r="B235" s="23" t="n">
        <f aca="false">D221</f>
        <v>279.680858333333</v>
      </c>
      <c r="C235" s="41" t="n">
        <f aca="false">$B$208</f>
        <v>0.1708</v>
      </c>
      <c r="D235" s="37" t="n">
        <f aca="false">B235*C235</f>
        <v>47.7694906033333</v>
      </c>
      <c r="H235" s="21"/>
    </row>
    <row r="237" customFormat="false" ht="15.75" hidden="false" customHeight="true" outlineLevel="0" collapsed="false">
      <c r="A237" s="5" t="s">
        <v>116</v>
      </c>
      <c r="B237" s="5"/>
      <c r="C237" s="5"/>
      <c r="D237" s="5"/>
      <c r="E237" s="5"/>
      <c r="F237" s="5"/>
      <c r="G237" s="5"/>
      <c r="H237" s="5"/>
    </row>
    <row r="238" customFormat="false" ht="91.4" hidden="false" customHeight="true" outlineLevel="0" collapsed="false">
      <c r="A238" s="3" t="s">
        <v>117</v>
      </c>
      <c r="B238" s="3"/>
      <c r="C238" s="3"/>
      <c r="D238" s="3"/>
      <c r="E238" s="3"/>
      <c r="F238" s="3"/>
      <c r="G238" s="3"/>
      <c r="H238" s="3"/>
    </row>
    <row r="239" customFormat="false" ht="15.75" hidden="false" customHeight="false" outlineLevel="0" collapsed="false">
      <c r="A239" s="13" t="s">
        <v>118</v>
      </c>
      <c r="B239" s="13"/>
      <c r="C239" s="13"/>
      <c r="D239" s="13"/>
    </row>
    <row r="240" customFormat="false" ht="26.85" hidden="false" customHeight="false" outlineLevel="0" collapsed="false">
      <c r="A240" s="56" t="s">
        <v>15</v>
      </c>
      <c r="B240" s="57" t="s">
        <v>16</v>
      </c>
      <c r="C240" s="58" t="s">
        <v>47</v>
      </c>
      <c r="D240" s="59" t="s">
        <v>23</v>
      </c>
    </row>
    <row r="241" customFormat="false" ht="15.75" hidden="false" customHeight="false" outlineLevel="0" collapsed="false">
      <c r="A241" s="26" t="s">
        <v>37</v>
      </c>
      <c r="B241" s="27" t="n">
        <f aca="false">((G55+E198)/30)*7</f>
        <v>958.474571833333</v>
      </c>
      <c r="C241" s="47" t="n">
        <v>12</v>
      </c>
      <c r="D241" s="29" t="n">
        <f aca="false">B241/C241</f>
        <v>79.8728809861111</v>
      </c>
    </row>
    <row r="242" customFormat="false" ht="15.75" hidden="false" customHeight="false" outlineLevel="0" collapsed="false">
      <c r="A242" s="17" t="s">
        <v>8</v>
      </c>
      <c r="B242" s="27" t="n">
        <f aca="false">((G56+E199)/30)*7</f>
        <v>931.8387085</v>
      </c>
      <c r="C242" s="49" t="n">
        <v>12</v>
      </c>
      <c r="D242" s="31" t="n">
        <f aca="false">B242/C242</f>
        <v>77.6532257083334</v>
      </c>
    </row>
    <row r="243" customFormat="false" ht="15.75" hidden="false" customHeight="false" outlineLevel="0" collapsed="false">
      <c r="A243" s="32" t="s">
        <v>25</v>
      </c>
      <c r="B243" s="27" t="n">
        <f aca="false">((G57+E200)/30)*7</f>
        <v>1117.44720050833</v>
      </c>
      <c r="C243" s="8" t="n">
        <v>12</v>
      </c>
      <c r="D243" s="35" t="n">
        <f aca="false">B243/C243</f>
        <v>93.1206000423611</v>
      </c>
    </row>
    <row r="244" customFormat="false" ht="15.75" hidden="false" customHeight="false" outlineLevel="0" collapsed="false">
      <c r="A244" s="22" t="s">
        <v>26</v>
      </c>
      <c r="B244" s="27" t="n">
        <f aca="false">((G58+E201)/30)*7</f>
        <v>958.474571833333</v>
      </c>
      <c r="C244" s="52" t="n">
        <v>12</v>
      </c>
      <c r="D244" s="37" t="n">
        <f aca="false">B244/C244</f>
        <v>79.8728809861111</v>
      </c>
    </row>
    <row r="246" customFormat="false" ht="30.55" hidden="false" customHeight="true" outlineLevel="0" collapsed="false">
      <c r="A246" s="54" t="s">
        <v>119</v>
      </c>
      <c r="B246" s="54"/>
      <c r="C246" s="54"/>
      <c r="D246" s="54"/>
    </row>
    <row r="247" customFormat="false" ht="26.85" hidden="false" customHeight="false" outlineLevel="0" collapsed="false">
      <c r="A247" s="56" t="s">
        <v>15</v>
      </c>
      <c r="B247" s="57" t="s">
        <v>16</v>
      </c>
      <c r="C247" s="105" t="s">
        <v>114</v>
      </c>
      <c r="D247" s="59" t="s">
        <v>23</v>
      </c>
    </row>
    <row r="248" customFormat="false" ht="15.75" hidden="false" customHeight="false" outlineLevel="0" collapsed="false">
      <c r="A248" s="26" t="s">
        <v>37</v>
      </c>
      <c r="B248" s="27" t="n">
        <f aca="false">D114</f>
        <v>216.2814</v>
      </c>
      <c r="C248" s="80" t="n">
        <v>0.4</v>
      </c>
      <c r="D248" s="29" t="n">
        <f aca="false">B248*C248</f>
        <v>86.51256</v>
      </c>
    </row>
    <row r="249" customFormat="false" ht="15.75" hidden="false" customHeight="false" outlineLevel="0" collapsed="false">
      <c r="A249" s="17" t="s">
        <v>8</v>
      </c>
      <c r="B249" s="18" t="n">
        <f aca="false">D115</f>
        <v>216.2814</v>
      </c>
      <c r="C249" s="28" t="n">
        <v>0.4</v>
      </c>
      <c r="D249" s="31" t="n">
        <f aca="false">B249*C249</f>
        <v>86.51256</v>
      </c>
    </row>
    <row r="250" customFormat="false" ht="15.75" hidden="false" customHeight="false" outlineLevel="0" collapsed="false">
      <c r="A250" s="32" t="s">
        <v>25</v>
      </c>
      <c r="B250" s="33" t="n">
        <f aca="false">D116</f>
        <v>263.14237</v>
      </c>
      <c r="C250" s="34" t="n">
        <v>0.4</v>
      </c>
      <c r="D250" s="35" t="n">
        <f aca="false">B250*C250</f>
        <v>105.256948</v>
      </c>
    </row>
    <row r="251" customFormat="false" ht="15.75" hidden="false" customHeight="false" outlineLevel="0" collapsed="false">
      <c r="A251" s="22" t="s">
        <v>26</v>
      </c>
      <c r="B251" s="23" t="n">
        <f aca="false">D117</f>
        <v>216.2814</v>
      </c>
      <c r="C251" s="36" t="n">
        <v>0.4</v>
      </c>
      <c r="D251" s="37" t="n">
        <f aca="false">B251*C251</f>
        <v>86.51256</v>
      </c>
    </row>
    <row r="253" customFormat="false" ht="15.75" hidden="false" customHeight="false" outlineLevel="0" collapsed="false">
      <c r="A253" s="13" t="s">
        <v>120</v>
      </c>
      <c r="B253" s="13"/>
      <c r="C253" s="13"/>
      <c r="D253" s="13"/>
    </row>
    <row r="254" customFormat="false" ht="15.75" hidden="false" customHeight="false" outlineLevel="0" collapsed="false">
      <c r="A254" s="56" t="s">
        <v>15</v>
      </c>
      <c r="B254" s="57" t="s">
        <v>16</v>
      </c>
      <c r="C254" s="57" t="s">
        <v>17</v>
      </c>
      <c r="D254" s="59" t="s">
        <v>23</v>
      </c>
    </row>
    <row r="255" customFormat="false" ht="15.75" hidden="false" customHeight="false" outlineLevel="0" collapsed="false">
      <c r="A255" s="22" t="s">
        <v>37</v>
      </c>
      <c r="B255" s="23" t="n">
        <f aca="false">D241+D248</f>
        <v>166.385440986111</v>
      </c>
      <c r="C255" s="41" t="n">
        <f aca="false">$B$209</f>
        <v>0.2088</v>
      </c>
      <c r="D255" s="37" t="n">
        <f aca="false">B255*C255</f>
        <v>34.7412800779</v>
      </c>
    </row>
    <row r="256" customFormat="false" ht="15.75" hidden="false" customHeight="false" outlineLevel="0" collapsed="false">
      <c r="A256" s="17" t="s">
        <v>8</v>
      </c>
      <c r="B256" s="18" t="n">
        <f aca="false">D242+D249</f>
        <v>164.165785708333</v>
      </c>
      <c r="C256" s="61" t="n">
        <f aca="false">$B$209</f>
        <v>0.2088</v>
      </c>
      <c r="D256" s="31" t="n">
        <f aca="false">B256*C256</f>
        <v>34.2778160559</v>
      </c>
    </row>
    <row r="257" customFormat="false" ht="15.75" hidden="false" customHeight="false" outlineLevel="0" collapsed="false">
      <c r="A257" s="32" t="s">
        <v>25</v>
      </c>
      <c r="B257" s="33" t="n">
        <f aca="false">D243+D250</f>
        <v>198.377548042361</v>
      </c>
      <c r="C257" s="62" t="n">
        <f aca="false">$B$209</f>
        <v>0.2088</v>
      </c>
      <c r="D257" s="35" t="n">
        <f aca="false">B257*C257</f>
        <v>41.421232031245</v>
      </c>
    </row>
    <row r="258" customFormat="false" ht="15.75" hidden="false" customHeight="false" outlineLevel="0" collapsed="false">
      <c r="A258" s="22" t="s">
        <v>26</v>
      </c>
      <c r="B258" s="23" t="n">
        <f aca="false">D244+D251</f>
        <v>166.385440986111</v>
      </c>
      <c r="C258" s="41" t="n">
        <f aca="false">$B$209</f>
        <v>0.2088</v>
      </c>
      <c r="D258" s="37" t="n">
        <f aca="false">B258*C258</f>
        <v>34.7412800779</v>
      </c>
      <c r="H258" s="21"/>
    </row>
    <row r="260" customFormat="false" ht="15.75" hidden="false" customHeight="true" outlineLevel="0" collapsed="false">
      <c r="A260" s="5" t="s">
        <v>121</v>
      </c>
      <c r="B260" s="5"/>
      <c r="C260" s="5"/>
      <c r="D260" s="5"/>
      <c r="E260" s="5"/>
      <c r="F260" s="5"/>
      <c r="G260" s="5"/>
      <c r="H260" s="5"/>
    </row>
    <row r="261" customFormat="false" ht="70.25" hidden="false" customHeight="true" outlineLevel="0" collapsed="false">
      <c r="A261" s="106" t="s">
        <v>122</v>
      </c>
      <c r="B261" s="106"/>
      <c r="C261" s="106"/>
      <c r="D261" s="106"/>
      <c r="E261" s="106"/>
      <c r="F261" s="106"/>
      <c r="G261" s="106"/>
      <c r="H261" s="106"/>
    </row>
    <row r="262" customFormat="false" ht="15.75" hidden="false" customHeight="false" outlineLevel="0" collapsed="false">
      <c r="A262" s="13" t="s">
        <v>123</v>
      </c>
      <c r="B262" s="13"/>
      <c r="C262" s="13"/>
      <c r="D262" s="13"/>
      <c r="E262" s="13"/>
    </row>
    <row r="263" customFormat="false" ht="39.55" hidden="false" customHeight="false" outlineLevel="0" collapsed="false">
      <c r="A263" s="56" t="s">
        <v>15</v>
      </c>
      <c r="B263" s="58" t="s">
        <v>124</v>
      </c>
      <c r="C263" s="58" t="s">
        <v>125</v>
      </c>
      <c r="D263" s="58" t="s">
        <v>126</v>
      </c>
      <c r="E263" s="59" t="s">
        <v>23</v>
      </c>
    </row>
    <row r="264" customFormat="false" ht="15.75" hidden="false" customHeight="false" outlineLevel="0" collapsed="false">
      <c r="A264" s="26" t="s">
        <v>37</v>
      </c>
      <c r="B264" s="107" t="n">
        <f aca="false">-D65</f>
        <v>-188.6175</v>
      </c>
      <c r="C264" s="107" t="n">
        <f aca="false">-D72</f>
        <v>-188.6175</v>
      </c>
      <c r="D264" s="107" t="n">
        <f aca="false">-E79</f>
        <v>-62.8725</v>
      </c>
      <c r="E264" s="108" t="n">
        <f aca="false">SUM(B264:D264)</f>
        <v>-440.1075</v>
      </c>
    </row>
    <row r="265" customFormat="false" ht="15.75" hidden="false" customHeight="false" outlineLevel="0" collapsed="false">
      <c r="A265" s="17" t="s">
        <v>8</v>
      </c>
      <c r="B265" s="109" t="n">
        <f aca="false">-D66</f>
        <v>-188.6175</v>
      </c>
      <c r="C265" s="109" t="n">
        <f aca="false">-D73</f>
        <v>-188.6175</v>
      </c>
      <c r="D265" s="109" t="n">
        <f aca="false">-E80</f>
        <v>-62.8725</v>
      </c>
      <c r="E265" s="110" t="n">
        <f aca="false">SUM(B265:D265)</f>
        <v>-440.1075</v>
      </c>
    </row>
    <row r="266" customFormat="false" ht="15.75" hidden="false" customHeight="false" outlineLevel="0" collapsed="false">
      <c r="A266" s="32" t="s">
        <v>25</v>
      </c>
      <c r="B266" s="111" t="n">
        <f aca="false">-D67</f>
        <v>-229.484625</v>
      </c>
      <c r="C266" s="111" t="n">
        <f aca="false">-D74</f>
        <v>-229.484625</v>
      </c>
      <c r="D266" s="111" t="n">
        <f aca="false">-E81</f>
        <v>-76.494875</v>
      </c>
      <c r="E266" s="112" t="n">
        <f aca="false">SUM(B266:D266)</f>
        <v>-535.464125</v>
      </c>
    </row>
    <row r="267" customFormat="false" ht="15.75" hidden="false" customHeight="false" outlineLevel="0" collapsed="false">
      <c r="A267" s="22" t="s">
        <v>26</v>
      </c>
      <c r="B267" s="113" t="n">
        <f aca="false">-D68</f>
        <v>-188.6175</v>
      </c>
      <c r="C267" s="113" t="n">
        <f aca="false">-D75</f>
        <v>-188.6175</v>
      </c>
      <c r="D267" s="113" t="n">
        <f aca="false">-E82</f>
        <v>-62.8725</v>
      </c>
      <c r="E267" s="114" t="n">
        <f aca="false">SUM(B267:D267)</f>
        <v>-440.1075</v>
      </c>
    </row>
    <row r="269" customFormat="false" ht="15.75" hidden="false" customHeight="false" outlineLevel="0" collapsed="false">
      <c r="A269" s="13" t="s">
        <v>127</v>
      </c>
      <c r="B269" s="13"/>
      <c r="C269" s="13"/>
      <c r="D269" s="13"/>
    </row>
    <row r="270" customFormat="false" ht="15.75" hidden="false" customHeight="false" outlineLevel="0" collapsed="false">
      <c r="A270" s="56" t="s">
        <v>15</v>
      </c>
      <c r="B270" s="57" t="s">
        <v>29</v>
      </c>
      <c r="C270" s="57" t="s">
        <v>17</v>
      </c>
      <c r="D270" s="59" t="s">
        <v>23</v>
      </c>
    </row>
    <row r="271" customFormat="false" ht="15.75" hidden="false" customHeight="false" outlineLevel="0" collapsed="false">
      <c r="A271" s="22" t="s">
        <v>37</v>
      </c>
      <c r="B271" s="113" t="n">
        <f aca="false">E264</f>
        <v>-440.1075</v>
      </c>
      <c r="C271" s="41" t="n">
        <f aca="false">$B$210</f>
        <v>0.0107</v>
      </c>
      <c r="D271" s="114" t="n">
        <f aca="false">B271*C271</f>
        <v>-4.70915025</v>
      </c>
    </row>
    <row r="272" customFormat="false" ht="15.75" hidden="false" customHeight="false" outlineLevel="0" collapsed="false">
      <c r="A272" s="17" t="s">
        <v>8</v>
      </c>
      <c r="B272" s="109" t="n">
        <f aca="false">E265</f>
        <v>-440.1075</v>
      </c>
      <c r="C272" s="61" t="n">
        <f aca="false">$B$210</f>
        <v>0.0107</v>
      </c>
      <c r="D272" s="110" t="n">
        <f aca="false">B272*C272</f>
        <v>-4.70915025</v>
      </c>
    </row>
    <row r="273" customFormat="false" ht="15.75" hidden="false" customHeight="false" outlineLevel="0" collapsed="false">
      <c r="A273" s="32" t="s">
        <v>25</v>
      </c>
      <c r="B273" s="111" t="n">
        <f aca="false">E266</f>
        <v>-535.464125</v>
      </c>
      <c r="C273" s="62" t="n">
        <f aca="false">$B$210</f>
        <v>0.0107</v>
      </c>
      <c r="D273" s="112" t="n">
        <f aca="false">B273*C273</f>
        <v>-5.7294661375</v>
      </c>
    </row>
    <row r="274" customFormat="false" ht="15.75" hidden="false" customHeight="false" outlineLevel="0" collapsed="false">
      <c r="A274" s="22" t="s">
        <v>26</v>
      </c>
      <c r="B274" s="113" t="n">
        <f aca="false">E267</f>
        <v>-440.1075</v>
      </c>
      <c r="C274" s="41" t="n">
        <f aca="false">$B$210</f>
        <v>0.0107</v>
      </c>
      <c r="D274" s="114" t="n">
        <f aca="false">B274*C274</f>
        <v>-4.70915025</v>
      </c>
      <c r="H274" s="21"/>
    </row>
    <row r="276" customFormat="false" ht="15.75" hidden="false" customHeight="false" outlineLevel="0" collapsed="false">
      <c r="A276" s="4" t="s">
        <v>100</v>
      </c>
      <c r="B276" s="4"/>
      <c r="C276" s="4"/>
      <c r="D276" s="4"/>
      <c r="E276" s="4"/>
      <c r="F276" s="4"/>
      <c r="G276" s="4"/>
      <c r="H276" s="4"/>
    </row>
    <row r="277" customFormat="false" ht="15.75" hidden="false" customHeight="false" outlineLevel="0" collapsed="false">
      <c r="A277" s="13" t="s">
        <v>100</v>
      </c>
      <c r="B277" s="13"/>
      <c r="C277" s="13"/>
      <c r="D277" s="13"/>
      <c r="E277" s="13"/>
    </row>
    <row r="278" customFormat="false" ht="15.75" hidden="false" customHeight="false" outlineLevel="0" collapsed="false">
      <c r="A278" s="56" t="s">
        <v>15</v>
      </c>
      <c r="B278" s="57" t="s">
        <v>128</v>
      </c>
      <c r="C278" s="57" t="s">
        <v>129</v>
      </c>
      <c r="D278" s="57" t="s">
        <v>130</v>
      </c>
      <c r="E278" s="59" t="s">
        <v>43</v>
      </c>
    </row>
    <row r="279" customFormat="false" ht="15.75" hidden="false" customHeight="false" outlineLevel="0" collapsed="false">
      <c r="A279" s="26" t="s">
        <v>37</v>
      </c>
      <c r="B279" s="27" t="n">
        <f aca="false">D232</f>
        <v>47.7694906033333</v>
      </c>
      <c r="C279" s="27" t="n">
        <f aca="false">D255</f>
        <v>34.7412800779</v>
      </c>
      <c r="D279" s="107" t="n">
        <f aca="false">D271</f>
        <v>-4.70915025</v>
      </c>
      <c r="E279" s="29" t="n">
        <f aca="false">SUM(B279:D279)</f>
        <v>77.8016204312334</v>
      </c>
    </row>
    <row r="280" customFormat="false" ht="15.75" hidden="false" customHeight="false" outlineLevel="0" collapsed="false">
      <c r="A280" s="17" t="s">
        <v>8</v>
      </c>
      <c r="B280" s="18" t="n">
        <f aca="false">D233</f>
        <v>46.14470294</v>
      </c>
      <c r="C280" s="18" t="n">
        <f aca="false">D256</f>
        <v>34.2778160559</v>
      </c>
      <c r="D280" s="109" t="n">
        <f aca="false">D272</f>
        <v>-4.70915025</v>
      </c>
      <c r="E280" s="31" t="n">
        <f aca="false">SUM(B280:D280)</f>
        <v>75.7133687459</v>
      </c>
    </row>
    <row r="281" customFormat="false" ht="15.75" hidden="false" customHeight="false" outlineLevel="0" collapsed="false">
      <c r="A281" s="32" t="s">
        <v>25</v>
      </c>
      <c r="B281" s="33" t="n">
        <f aca="false">D234</f>
        <v>55.1490383255</v>
      </c>
      <c r="C281" s="33" t="n">
        <f aca="false">D257</f>
        <v>41.421232031245</v>
      </c>
      <c r="D281" s="111" t="n">
        <f aca="false">D273</f>
        <v>-5.7294661375</v>
      </c>
      <c r="E281" s="35" t="n">
        <f aca="false">SUM(B281:D281)</f>
        <v>90.840804219245</v>
      </c>
    </row>
    <row r="282" customFormat="false" ht="15.75" hidden="false" customHeight="false" outlineLevel="0" collapsed="false">
      <c r="A282" s="22" t="s">
        <v>26</v>
      </c>
      <c r="B282" s="23" t="n">
        <f aca="false">D235</f>
        <v>47.7694906033333</v>
      </c>
      <c r="C282" s="23" t="n">
        <f aca="false">D258</f>
        <v>34.7412800779</v>
      </c>
      <c r="D282" s="113" t="n">
        <f aca="false">D274</f>
        <v>-4.70915025</v>
      </c>
      <c r="E282" s="37" t="n">
        <f aca="false">SUM(B282:D282)</f>
        <v>77.8016204312334</v>
      </c>
      <c r="H282" s="21"/>
    </row>
    <row r="284" customFormat="false" ht="15.75" hidden="false" customHeight="false" outlineLevel="0" collapsed="false">
      <c r="A284" s="4" t="s">
        <v>131</v>
      </c>
      <c r="B284" s="4"/>
      <c r="C284" s="4"/>
      <c r="D284" s="4"/>
      <c r="E284" s="4"/>
      <c r="F284" s="4"/>
      <c r="G284" s="4"/>
      <c r="H284" s="4"/>
    </row>
    <row r="285" customFormat="false" ht="110.05" hidden="false" customHeight="true" outlineLevel="0" collapsed="false">
      <c r="A285" s="3" t="s">
        <v>132</v>
      </c>
      <c r="B285" s="3"/>
      <c r="C285" s="3"/>
      <c r="D285" s="3"/>
      <c r="E285" s="3"/>
      <c r="F285" s="3"/>
      <c r="G285" s="3"/>
      <c r="H285" s="3"/>
    </row>
    <row r="286" customFormat="false" ht="16.5" hidden="false" customHeight="true" outlineLevel="0" collapsed="false">
      <c r="A286" s="54" t="s">
        <v>133</v>
      </c>
      <c r="B286" s="54"/>
      <c r="C286" s="54"/>
      <c r="D286" s="54"/>
      <c r="E286" s="54"/>
      <c r="F286" s="54"/>
      <c r="G286" s="54"/>
    </row>
    <row r="287" customFormat="false" ht="16.5" hidden="false" customHeight="true" outlineLevel="0" collapsed="false">
      <c r="A287" s="54" t="s">
        <v>134</v>
      </c>
      <c r="B287" s="54"/>
      <c r="C287" s="54"/>
      <c r="D287" s="54"/>
      <c r="E287" s="54"/>
      <c r="F287" s="54"/>
      <c r="G287" s="54"/>
    </row>
    <row r="288" customFormat="false" ht="16.5" hidden="false" customHeight="true" outlineLevel="0" collapsed="false">
      <c r="A288" s="54" t="s">
        <v>15</v>
      </c>
      <c r="B288" s="54" t="s">
        <v>135</v>
      </c>
      <c r="C288" s="54" t="s">
        <v>136</v>
      </c>
      <c r="D288" s="115" t="s">
        <v>137</v>
      </c>
      <c r="E288" s="116"/>
      <c r="F288" s="115" t="s">
        <v>138</v>
      </c>
      <c r="G288" s="116"/>
    </row>
    <row r="289" customFormat="false" ht="26.85" hidden="false" customHeight="false" outlineLevel="0" collapsed="false">
      <c r="A289" s="54"/>
      <c r="B289" s="54"/>
      <c r="C289" s="54"/>
      <c r="D289" s="54" t="s">
        <v>139</v>
      </c>
      <c r="E289" s="54" t="s">
        <v>140</v>
      </c>
      <c r="F289" s="54" t="s">
        <v>139</v>
      </c>
      <c r="G289" s="54" t="s">
        <v>140</v>
      </c>
    </row>
    <row r="290" customFormat="false" ht="15.75" hidden="false" customHeight="false" outlineLevel="0" collapsed="false">
      <c r="A290" s="117" t="s">
        <v>141</v>
      </c>
      <c r="B290" s="118" t="n">
        <v>1</v>
      </c>
      <c r="C290" s="119" t="n">
        <v>30</v>
      </c>
      <c r="D290" s="120" t="n">
        <v>0.5</v>
      </c>
      <c r="E290" s="121" t="n">
        <f aca="false">(B290*C290)*D290</f>
        <v>15</v>
      </c>
      <c r="F290" s="122" t="n">
        <f aca="false">(251/365)</f>
        <v>0.687671232876712</v>
      </c>
      <c r="G290" s="121" t="n">
        <f aca="false">(B290*C290)*F290</f>
        <v>20.6301369863014</v>
      </c>
    </row>
    <row r="291" customFormat="false" ht="15.75" hidden="false" customHeight="false" outlineLevel="0" collapsed="false">
      <c r="A291" s="93" t="s">
        <v>142</v>
      </c>
      <c r="B291" s="123" t="n">
        <v>1</v>
      </c>
      <c r="C291" s="124" t="n">
        <v>1</v>
      </c>
      <c r="D291" s="125" t="n">
        <v>1</v>
      </c>
      <c r="E291" s="126" t="n">
        <f aca="false">(B291*C291)*D291</f>
        <v>1</v>
      </c>
      <c r="F291" s="127" t="n">
        <v>1</v>
      </c>
      <c r="G291" s="126" t="n">
        <f aca="false">(B291*C291)*F291</f>
        <v>1</v>
      </c>
    </row>
    <row r="292" customFormat="false" ht="15.75" hidden="false" customHeight="false" outlineLevel="0" collapsed="false">
      <c r="A292" s="93" t="s">
        <v>143</v>
      </c>
      <c r="B292" s="123" t="n">
        <v>0.0922</v>
      </c>
      <c r="C292" s="124" t="n">
        <v>15</v>
      </c>
      <c r="D292" s="125" t="n">
        <v>0.5</v>
      </c>
      <c r="E292" s="126" t="n">
        <f aca="false">(B292*C292)*D292</f>
        <v>0.6915</v>
      </c>
      <c r="F292" s="127" t="n">
        <f aca="false">(251/365)</f>
        <v>0.687671232876712</v>
      </c>
      <c r="G292" s="126" t="n">
        <f aca="false">(B292*C292)*F292</f>
        <v>0.951049315068493</v>
      </c>
    </row>
    <row r="293" customFormat="false" ht="15.75" hidden="false" customHeight="false" outlineLevel="0" collapsed="false">
      <c r="A293" s="93" t="s">
        <v>144</v>
      </c>
      <c r="B293" s="123" t="n">
        <v>1</v>
      </c>
      <c r="C293" s="124" t="n">
        <v>5</v>
      </c>
      <c r="D293" s="125" t="n">
        <v>0.5</v>
      </c>
      <c r="E293" s="126" t="n">
        <f aca="false">(B293*C293)*D293</f>
        <v>2.5</v>
      </c>
      <c r="F293" s="127" t="n">
        <f aca="false">(251/365)</f>
        <v>0.687671232876712</v>
      </c>
      <c r="G293" s="126" t="n">
        <f aca="false">(B293*C293)*F293</f>
        <v>3.43835616438356</v>
      </c>
    </row>
    <row r="294" customFormat="false" ht="15.75" hidden="false" customHeight="false" outlineLevel="0" collapsed="false">
      <c r="A294" s="93" t="s">
        <v>145</v>
      </c>
      <c r="B294" s="123" t="n">
        <v>0.1344</v>
      </c>
      <c r="C294" s="124" t="n">
        <v>2</v>
      </c>
      <c r="D294" s="125" t="n">
        <v>1</v>
      </c>
      <c r="E294" s="126" t="n">
        <f aca="false">(B294*C294)*D294</f>
        <v>0.2688</v>
      </c>
      <c r="F294" s="127" t="n">
        <v>1</v>
      </c>
      <c r="G294" s="126" t="n">
        <f aca="false">(B294*C294)*F294</f>
        <v>0.2688</v>
      </c>
    </row>
    <row r="295" customFormat="false" ht="15.75" hidden="false" customHeight="false" outlineLevel="0" collapsed="false">
      <c r="A295" s="93" t="s">
        <v>146</v>
      </c>
      <c r="B295" s="123" t="n">
        <v>0.0305</v>
      </c>
      <c r="C295" s="124" t="n">
        <v>2</v>
      </c>
      <c r="D295" s="125" t="n">
        <v>0.5</v>
      </c>
      <c r="E295" s="126" t="n">
        <f aca="false">(B295*C295)*D295</f>
        <v>0.0305</v>
      </c>
      <c r="F295" s="127" t="n">
        <f aca="false">(251/365)</f>
        <v>0.687671232876712</v>
      </c>
      <c r="G295" s="126" t="n">
        <f aca="false">(B295*C295)*F295</f>
        <v>0.0419479452054794</v>
      </c>
    </row>
    <row r="296" customFormat="false" ht="15.75" hidden="false" customHeight="false" outlineLevel="0" collapsed="false">
      <c r="A296" s="93" t="s">
        <v>147</v>
      </c>
      <c r="B296" s="123" t="n">
        <v>0.0118</v>
      </c>
      <c r="C296" s="124" t="n">
        <v>3</v>
      </c>
      <c r="D296" s="125" t="n">
        <v>0.5</v>
      </c>
      <c r="E296" s="126" t="n">
        <f aca="false">(B296*C296)*D296</f>
        <v>0.0177</v>
      </c>
      <c r="F296" s="127" t="n">
        <v>1</v>
      </c>
      <c r="G296" s="126" t="n">
        <f aca="false">(B296*C296)*F296</f>
        <v>0.0354</v>
      </c>
    </row>
    <row r="297" customFormat="false" ht="15.75" hidden="false" customHeight="false" outlineLevel="0" collapsed="false">
      <c r="A297" s="93" t="s">
        <v>148</v>
      </c>
      <c r="B297" s="123" t="n">
        <v>0.02</v>
      </c>
      <c r="C297" s="124" t="n">
        <v>1</v>
      </c>
      <c r="D297" s="125" t="n">
        <v>1</v>
      </c>
      <c r="E297" s="126" t="n">
        <f aca="false">(B297*C297)*D297</f>
        <v>0.02</v>
      </c>
      <c r="F297" s="127" t="n">
        <v>1</v>
      </c>
      <c r="G297" s="126" t="n">
        <f aca="false">(B297*C297)*F297</f>
        <v>0.02</v>
      </c>
    </row>
    <row r="298" customFormat="false" ht="15.75" hidden="false" customHeight="false" outlineLevel="0" collapsed="false">
      <c r="A298" s="93" t="s">
        <v>149</v>
      </c>
      <c r="B298" s="123" t="n">
        <v>0.004</v>
      </c>
      <c r="C298" s="124" t="n">
        <v>1</v>
      </c>
      <c r="D298" s="125" t="n">
        <v>1</v>
      </c>
      <c r="E298" s="126" t="n">
        <f aca="false">(B298*C298)*D298</f>
        <v>0.004</v>
      </c>
      <c r="F298" s="127" t="n">
        <v>1</v>
      </c>
      <c r="G298" s="126" t="n">
        <f aca="false">(B298*C298)*F298</f>
        <v>0.004</v>
      </c>
    </row>
    <row r="299" customFormat="false" ht="15.75" hidden="false" customHeight="false" outlineLevel="0" collapsed="false">
      <c r="A299" s="93" t="s">
        <v>150</v>
      </c>
      <c r="B299" s="123" t="n">
        <v>0.0143</v>
      </c>
      <c r="C299" s="124" t="n">
        <v>5</v>
      </c>
      <c r="D299" s="125" t="n">
        <v>0.5</v>
      </c>
      <c r="E299" s="126" t="n">
        <f aca="false">(B299*C299)*D299</f>
        <v>0.03575</v>
      </c>
      <c r="F299" s="127" t="n">
        <f aca="false">(251/365)</f>
        <v>0.687671232876712</v>
      </c>
      <c r="G299" s="126" t="n">
        <f aca="false">(B299*C299)*F299</f>
        <v>0.0491684931506849</v>
      </c>
    </row>
    <row r="300" customFormat="false" ht="15.75" hidden="false" customHeight="false" outlineLevel="0" collapsed="false">
      <c r="A300" s="93" t="s">
        <v>151</v>
      </c>
      <c r="B300" s="123" t="n">
        <v>0.0197</v>
      </c>
      <c r="C300" s="124" t="n">
        <v>180</v>
      </c>
      <c r="D300" s="125" t="n">
        <v>0.5</v>
      </c>
      <c r="E300" s="126" t="n">
        <f aca="false">(B300*C300)*D300</f>
        <v>1.773</v>
      </c>
      <c r="F300" s="127" t="n">
        <f aca="false">(251/365)</f>
        <v>0.687671232876712</v>
      </c>
      <c r="G300" s="126" t="n">
        <f aca="false">(B300*C300)*F300</f>
        <v>2.43848219178082</v>
      </c>
    </row>
    <row r="301" customFormat="false" ht="15.75" hidden="false" customHeight="false" outlineLevel="0" collapsed="false">
      <c r="A301" s="128" t="s">
        <v>152</v>
      </c>
      <c r="B301" s="129" t="n">
        <v>0.0016</v>
      </c>
      <c r="C301" s="130" t="n">
        <v>6</v>
      </c>
      <c r="D301" s="131" t="n">
        <v>1</v>
      </c>
      <c r="E301" s="132" t="n">
        <f aca="false">(B301*C301)*D301</f>
        <v>0.0096</v>
      </c>
      <c r="F301" s="133" t="n">
        <v>1</v>
      </c>
      <c r="G301" s="132" t="n">
        <f aca="false">(B301*C301)*F301</f>
        <v>0.0096</v>
      </c>
    </row>
    <row r="303" customFormat="false" ht="16.5" hidden="false" customHeight="true" outlineLevel="0" collapsed="false">
      <c r="A303" s="54" t="s">
        <v>153</v>
      </c>
      <c r="B303" s="54"/>
      <c r="C303" s="54"/>
      <c r="D303" s="54"/>
    </row>
    <row r="304" customFormat="false" ht="16.5" hidden="false" customHeight="true" outlineLevel="0" collapsed="false">
      <c r="A304" s="134" t="s">
        <v>154</v>
      </c>
      <c r="B304" s="54" t="s">
        <v>155</v>
      </c>
      <c r="C304" s="54"/>
      <c r="D304" s="54"/>
    </row>
    <row r="305" customFormat="false" ht="15.75" hidden="false" customHeight="false" outlineLevel="0" collapsed="false">
      <c r="A305" s="134"/>
      <c r="B305" s="135" t="s">
        <v>156</v>
      </c>
      <c r="C305" s="45" t="s">
        <v>157</v>
      </c>
      <c r="D305" s="136" t="s">
        <v>158</v>
      </c>
    </row>
    <row r="306" customFormat="false" ht="15.75" hidden="false" customHeight="false" outlineLevel="0" collapsed="false">
      <c r="A306" s="117" t="s">
        <v>141</v>
      </c>
      <c r="B306" s="118" t="n">
        <f aca="false">E290</f>
        <v>15</v>
      </c>
      <c r="C306" s="118" t="n">
        <f aca="false">E290</f>
        <v>15</v>
      </c>
      <c r="D306" s="137" t="n">
        <f aca="false">G290</f>
        <v>20.6301369863014</v>
      </c>
    </row>
    <row r="307" customFormat="false" ht="15.75" hidden="false" customHeight="false" outlineLevel="0" collapsed="false">
      <c r="A307" s="93" t="s">
        <v>142</v>
      </c>
      <c r="B307" s="123" t="n">
        <f aca="false">E291</f>
        <v>1</v>
      </c>
      <c r="C307" s="123" t="n">
        <f aca="false">E291</f>
        <v>1</v>
      </c>
      <c r="D307" s="138" t="n">
        <f aca="false">G291</f>
        <v>1</v>
      </c>
    </row>
    <row r="308" customFormat="false" ht="15.75" hidden="false" customHeight="false" outlineLevel="0" collapsed="false">
      <c r="A308" s="93" t="s">
        <v>143</v>
      </c>
      <c r="B308" s="123" t="n">
        <f aca="false">E292</f>
        <v>0.6915</v>
      </c>
      <c r="C308" s="123" t="n">
        <f aca="false">E292</f>
        <v>0.6915</v>
      </c>
      <c r="D308" s="138" t="n">
        <f aca="false">G292</f>
        <v>0.951049315068493</v>
      </c>
    </row>
    <row r="309" customFormat="false" ht="15.75" hidden="false" customHeight="false" outlineLevel="0" collapsed="false">
      <c r="A309" s="93" t="s">
        <v>144</v>
      </c>
      <c r="B309" s="123" t="n">
        <f aca="false">E293</f>
        <v>2.5</v>
      </c>
      <c r="C309" s="123" t="n">
        <f aca="false">E293</f>
        <v>2.5</v>
      </c>
      <c r="D309" s="138" t="n">
        <f aca="false">G293</f>
        <v>3.43835616438356</v>
      </c>
    </row>
    <row r="310" customFormat="false" ht="15.75" hidden="false" customHeight="false" outlineLevel="0" collapsed="false">
      <c r="A310" s="93" t="s">
        <v>145</v>
      </c>
      <c r="B310" s="123" t="n">
        <f aca="false">E294</f>
        <v>0.2688</v>
      </c>
      <c r="C310" s="123" t="n">
        <f aca="false">E294</f>
        <v>0.2688</v>
      </c>
      <c r="D310" s="138" t="n">
        <f aca="false">G294</f>
        <v>0.2688</v>
      </c>
    </row>
    <row r="311" customFormat="false" ht="15.75" hidden="false" customHeight="false" outlineLevel="0" collapsed="false">
      <c r="A311" s="93" t="s">
        <v>146</v>
      </c>
      <c r="B311" s="123" t="n">
        <f aca="false">E295</f>
        <v>0.0305</v>
      </c>
      <c r="C311" s="123" t="n">
        <f aca="false">E295</f>
        <v>0.0305</v>
      </c>
      <c r="D311" s="138" t="n">
        <f aca="false">G295</f>
        <v>0.0419479452054794</v>
      </c>
    </row>
    <row r="312" customFormat="false" ht="15.75" hidden="false" customHeight="false" outlineLevel="0" collapsed="false">
      <c r="A312" s="93" t="s">
        <v>147</v>
      </c>
      <c r="B312" s="123" t="n">
        <f aca="false">E296</f>
        <v>0.0177</v>
      </c>
      <c r="C312" s="123" t="n">
        <f aca="false">E296</f>
        <v>0.0177</v>
      </c>
      <c r="D312" s="138" t="n">
        <f aca="false">G296</f>
        <v>0.0354</v>
      </c>
      <c r="E312" s="139"/>
      <c r="F312" s="139"/>
      <c r="G312" s="139"/>
      <c r="H312" s="139"/>
    </row>
    <row r="313" customFormat="false" ht="15.75" hidden="false" customHeight="false" outlineLevel="0" collapsed="false">
      <c r="A313" s="93" t="s">
        <v>148</v>
      </c>
      <c r="B313" s="123" t="n">
        <f aca="false">E297</f>
        <v>0.02</v>
      </c>
      <c r="C313" s="123" t="n">
        <f aca="false">E297</f>
        <v>0.02</v>
      </c>
      <c r="D313" s="138" t="n">
        <f aca="false">G297</f>
        <v>0.02</v>
      </c>
    </row>
    <row r="314" customFormat="false" ht="15.75" hidden="false" customHeight="false" outlineLevel="0" collapsed="false">
      <c r="A314" s="93" t="s">
        <v>149</v>
      </c>
      <c r="B314" s="123" t="n">
        <f aca="false">E298</f>
        <v>0.004</v>
      </c>
      <c r="C314" s="123" t="n">
        <f aca="false">E298</f>
        <v>0.004</v>
      </c>
      <c r="D314" s="138" t="n">
        <f aca="false">G298</f>
        <v>0.004</v>
      </c>
    </row>
    <row r="315" customFormat="false" ht="15.75" hidden="false" customHeight="false" outlineLevel="0" collapsed="false">
      <c r="A315" s="93" t="s">
        <v>150</v>
      </c>
      <c r="B315" s="123" t="n">
        <f aca="false">E299</f>
        <v>0.03575</v>
      </c>
      <c r="C315" s="123" t="n">
        <f aca="false">E299</f>
        <v>0.03575</v>
      </c>
      <c r="D315" s="138" t="n">
        <f aca="false">G299</f>
        <v>0.0491684931506849</v>
      </c>
    </row>
    <row r="316" customFormat="false" ht="15.75" hidden="false" customHeight="false" outlineLevel="0" collapsed="false">
      <c r="A316" s="93" t="s">
        <v>151</v>
      </c>
      <c r="B316" s="123" t="n">
        <f aca="false">E300</f>
        <v>1.773</v>
      </c>
      <c r="C316" s="123" t="n">
        <f aca="false">E300</f>
        <v>1.773</v>
      </c>
      <c r="D316" s="138" t="n">
        <f aca="false">G300</f>
        <v>2.43848219178082</v>
      </c>
    </row>
    <row r="317" customFormat="false" ht="15.75" hidden="false" customHeight="false" outlineLevel="0" collapsed="false">
      <c r="A317" s="94" t="s">
        <v>152</v>
      </c>
      <c r="B317" s="140" t="n">
        <f aca="false">E301</f>
        <v>0.0096</v>
      </c>
      <c r="C317" s="140" t="n">
        <f aca="false">E301</f>
        <v>0.0096</v>
      </c>
      <c r="D317" s="141" t="n">
        <f aca="false">G301</f>
        <v>0.0096</v>
      </c>
      <c r="E317" s="30"/>
    </row>
    <row r="318" customFormat="false" ht="15.75" hidden="false" customHeight="false" outlineLevel="0" collapsed="false">
      <c r="A318" s="135" t="s">
        <v>159</v>
      </c>
      <c r="B318" s="142" t="n">
        <f aca="false">SUM(B306:B317)</f>
        <v>21.35085</v>
      </c>
      <c r="C318" s="142" t="n">
        <f aca="false">SUM(C306:C317)</f>
        <v>21.35085</v>
      </c>
      <c r="D318" s="143" t="n">
        <f aca="false">SUM(D306:D317)</f>
        <v>28.8869410958904</v>
      </c>
      <c r="H318" s="21"/>
    </row>
    <row r="320" customFormat="false" ht="15.75" hidden="false" customHeight="true" outlineLevel="0" collapsed="false">
      <c r="A320" s="5" t="s">
        <v>160</v>
      </c>
      <c r="B320" s="5"/>
      <c r="C320" s="5"/>
      <c r="D320" s="5"/>
      <c r="E320" s="5"/>
      <c r="F320" s="5"/>
      <c r="G320" s="5"/>
      <c r="H320" s="5"/>
    </row>
    <row r="321" customFormat="false" ht="68.4" hidden="false" customHeight="true" outlineLevel="0" collapsed="false">
      <c r="A321" s="3" t="s">
        <v>161</v>
      </c>
      <c r="B321" s="3"/>
      <c r="C321" s="3"/>
      <c r="D321" s="3"/>
      <c r="E321" s="3"/>
      <c r="F321" s="3"/>
      <c r="G321" s="3"/>
      <c r="H321" s="3"/>
    </row>
    <row r="322" customFormat="false" ht="15.75" hidden="false" customHeight="false" outlineLevel="0" collapsed="false">
      <c r="A322" s="13" t="s">
        <v>162</v>
      </c>
      <c r="B322" s="13"/>
      <c r="C322" s="13"/>
      <c r="D322" s="13"/>
    </row>
    <row r="323" customFormat="false" ht="15.75" hidden="false" customHeight="false" outlineLevel="0" collapsed="false">
      <c r="A323" s="56" t="s">
        <v>15</v>
      </c>
      <c r="B323" s="57" t="s">
        <v>16</v>
      </c>
      <c r="C323" s="57" t="s">
        <v>163</v>
      </c>
      <c r="D323" s="59" t="s">
        <v>164</v>
      </c>
    </row>
    <row r="324" customFormat="false" ht="15.75" hidden="false" customHeight="false" outlineLevel="0" collapsed="false">
      <c r="A324" s="26" t="s">
        <v>37</v>
      </c>
      <c r="B324" s="27" t="n">
        <f aca="false">G55+E198+E279</f>
        <v>4185.54978543123</v>
      </c>
      <c r="C324" s="76" t="n">
        <v>30</v>
      </c>
      <c r="D324" s="29" t="n">
        <f aca="false">B324/C324</f>
        <v>139.518326181041</v>
      </c>
    </row>
    <row r="325" customFormat="false" ht="15.75" hidden="false" customHeight="false" outlineLevel="0" collapsed="false">
      <c r="A325" s="17" t="s">
        <v>8</v>
      </c>
      <c r="B325" s="18" t="n">
        <f aca="false">G56+E199+E280</f>
        <v>4069.3078337459</v>
      </c>
      <c r="C325" s="77" t="n">
        <f aca="false">C324</f>
        <v>30</v>
      </c>
      <c r="D325" s="31" t="n">
        <f aca="false">B325/C325</f>
        <v>135.643594458197</v>
      </c>
    </row>
    <row r="326" customFormat="false" ht="15.75" hidden="false" customHeight="false" outlineLevel="0" collapsed="false">
      <c r="A326" s="32" t="s">
        <v>25</v>
      </c>
      <c r="B326" s="33" t="n">
        <f aca="false">G57+E200+E281</f>
        <v>4879.90023496925</v>
      </c>
      <c r="C326" s="78" t="n">
        <f aca="false">C325</f>
        <v>30</v>
      </c>
      <c r="D326" s="35" t="n">
        <f aca="false">B326/C326</f>
        <v>162.663341165642</v>
      </c>
    </row>
    <row r="327" customFormat="false" ht="15.75" hidden="false" customHeight="false" outlineLevel="0" collapsed="false">
      <c r="A327" s="22" t="s">
        <v>26</v>
      </c>
      <c r="B327" s="23" t="n">
        <f aca="false">G58+E201+E282</f>
        <v>4185.54978543123</v>
      </c>
      <c r="C327" s="79" t="n">
        <f aca="false">C326</f>
        <v>30</v>
      </c>
      <c r="D327" s="37" t="n">
        <f aca="false">B327/C327</f>
        <v>139.518326181041</v>
      </c>
    </row>
    <row r="329" customFormat="false" ht="16.5" hidden="false" customHeight="true" outlineLevel="0" collapsed="false">
      <c r="A329" s="54" t="s">
        <v>160</v>
      </c>
      <c r="B329" s="54"/>
      <c r="C329" s="54"/>
      <c r="D329" s="54"/>
      <c r="E329" s="54"/>
    </row>
    <row r="330" customFormat="false" ht="26.85" hidden="false" customHeight="false" outlineLevel="0" collapsed="false">
      <c r="A330" s="56" t="s">
        <v>15</v>
      </c>
      <c r="B330" s="57" t="s">
        <v>164</v>
      </c>
      <c r="C330" s="58" t="s">
        <v>165</v>
      </c>
      <c r="D330" s="57" t="s">
        <v>166</v>
      </c>
      <c r="E330" s="59" t="s">
        <v>167</v>
      </c>
    </row>
    <row r="331" customFormat="false" ht="15.75" hidden="false" customHeight="false" outlineLevel="0" collapsed="false">
      <c r="A331" s="26" t="s">
        <v>37</v>
      </c>
      <c r="B331" s="27" t="n">
        <f aca="false">D324</f>
        <v>139.518326181041</v>
      </c>
      <c r="C331" s="144" t="n">
        <f aca="false">D318</f>
        <v>28.8869410958904</v>
      </c>
      <c r="D331" s="27" t="n">
        <f aca="false">B331*C331</f>
        <v>4030.25767018896</v>
      </c>
      <c r="E331" s="29" t="n">
        <f aca="false">D331/12</f>
        <v>335.85480584908</v>
      </c>
    </row>
    <row r="332" customFormat="false" ht="15.75" hidden="false" customHeight="false" outlineLevel="0" collapsed="false">
      <c r="A332" s="17" t="s">
        <v>8</v>
      </c>
      <c r="B332" s="18" t="n">
        <f aca="false">D325</f>
        <v>135.643594458197</v>
      </c>
      <c r="C332" s="145" t="n">
        <f aca="false">B318</f>
        <v>21.35085</v>
      </c>
      <c r="D332" s="18" t="n">
        <f aca="false">B332*C332</f>
        <v>2896.10603873779</v>
      </c>
      <c r="E332" s="31" t="n">
        <f aca="false">D332/12</f>
        <v>241.342169894816</v>
      </c>
    </row>
    <row r="333" customFormat="false" ht="15.75" hidden="false" customHeight="false" outlineLevel="0" collapsed="false">
      <c r="A333" s="32" t="s">
        <v>25</v>
      </c>
      <c r="B333" s="33" t="n">
        <f aca="false">D326</f>
        <v>162.663341165642</v>
      </c>
      <c r="C333" s="146" t="n">
        <f aca="false">C318</f>
        <v>21.35085</v>
      </c>
      <c r="D333" s="33" t="n">
        <f aca="false">B333*C333</f>
        <v>3473.00059772644</v>
      </c>
      <c r="E333" s="35" t="n">
        <f aca="false">D333/12</f>
        <v>289.416716477203</v>
      </c>
    </row>
    <row r="334" customFormat="false" ht="15.75" hidden="false" customHeight="false" outlineLevel="0" collapsed="false">
      <c r="A334" s="22" t="s">
        <v>26</v>
      </c>
      <c r="B334" s="23" t="n">
        <f aca="false">D327</f>
        <v>139.518326181041</v>
      </c>
      <c r="C334" s="147" t="n">
        <f aca="false">D318</f>
        <v>28.8869410958904</v>
      </c>
      <c r="D334" s="23" t="n">
        <f aca="false">B334*C334</f>
        <v>4030.25767018896</v>
      </c>
      <c r="E334" s="37" t="n">
        <f aca="false">D334/12</f>
        <v>335.85480584908</v>
      </c>
      <c r="H334" s="21"/>
    </row>
    <row r="336" customFormat="false" ht="15.75" hidden="false" customHeight="true" outlineLevel="0" collapsed="false">
      <c r="A336" s="5" t="s">
        <v>168</v>
      </c>
      <c r="B336" s="5"/>
      <c r="C336" s="5"/>
      <c r="D336" s="5"/>
      <c r="E336" s="5"/>
      <c r="F336" s="5"/>
      <c r="G336" s="5"/>
      <c r="H336" s="5"/>
    </row>
    <row r="337" customFormat="false" ht="104.45" hidden="false" customHeight="true" outlineLevel="0" collapsed="false">
      <c r="A337" s="3" t="s">
        <v>169</v>
      </c>
      <c r="B337" s="3"/>
      <c r="C337" s="3"/>
      <c r="D337" s="3"/>
      <c r="E337" s="3"/>
      <c r="F337" s="3"/>
      <c r="G337" s="3"/>
      <c r="H337" s="3"/>
    </row>
    <row r="338" customFormat="false" ht="15.75" hidden="false" customHeight="false" outlineLevel="0" collapsed="false">
      <c r="A338" s="13" t="s">
        <v>170</v>
      </c>
      <c r="B338" s="13"/>
      <c r="C338" s="13"/>
      <c r="D338" s="13"/>
    </row>
    <row r="339" customFormat="false" ht="15.75" hidden="false" customHeight="false" outlineLevel="0" collapsed="false">
      <c r="A339" s="56" t="s">
        <v>15</v>
      </c>
      <c r="B339" s="57" t="s">
        <v>16</v>
      </c>
      <c r="C339" s="57" t="s">
        <v>171</v>
      </c>
      <c r="D339" s="59" t="s">
        <v>23</v>
      </c>
    </row>
    <row r="340" customFormat="false" ht="15.75" hidden="false" customHeight="false" outlineLevel="0" collapsed="false">
      <c r="A340" s="22" t="s">
        <v>8</v>
      </c>
      <c r="B340" s="23" t="n">
        <f aca="false">G56+E199+E280</f>
        <v>4069.3078337459</v>
      </c>
      <c r="C340" s="52" t="n">
        <v>220</v>
      </c>
      <c r="D340" s="37" t="n">
        <f aca="false">B340/C340</f>
        <v>18.4968537897541</v>
      </c>
    </row>
    <row r="341" customFormat="false" ht="15.75" hidden="false" customHeight="false" outlineLevel="0" collapsed="false">
      <c r="A341" s="1" t="s">
        <v>25</v>
      </c>
      <c r="B341" s="23" t="n">
        <f aca="false">G57+E200+E281</f>
        <v>4879.90023496925</v>
      </c>
      <c r="C341" s="1" t="n">
        <v>220</v>
      </c>
      <c r="D341" s="37" t="n">
        <f aca="false">B341/C341</f>
        <v>22.1813647044057</v>
      </c>
    </row>
    <row r="342" customFormat="false" ht="15.75" hidden="false" customHeight="false" outlineLevel="0" collapsed="false">
      <c r="A342" s="148" t="s">
        <v>168</v>
      </c>
      <c r="B342" s="148"/>
      <c r="C342" s="148"/>
      <c r="D342" s="148"/>
    </row>
    <row r="343" customFormat="false" ht="26.85" hidden="false" customHeight="false" outlineLevel="0" collapsed="false">
      <c r="A343" s="43" t="s">
        <v>15</v>
      </c>
      <c r="B343" s="44" t="s">
        <v>172</v>
      </c>
      <c r="C343" s="45" t="s">
        <v>173</v>
      </c>
      <c r="D343" s="46" t="s">
        <v>23</v>
      </c>
    </row>
    <row r="344" customFormat="false" ht="15.75" hidden="false" customHeight="false" outlineLevel="0" collapsed="false">
      <c r="A344" s="22" t="s">
        <v>8</v>
      </c>
      <c r="B344" s="23" t="n">
        <f aca="false">D340</f>
        <v>18.4968537897541</v>
      </c>
      <c r="C344" s="52" t="n">
        <v>15</v>
      </c>
      <c r="D344" s="37" t="n">
        <f aca="false">B344*C344</f>
        <v>277.452806846311</v>
      </c>
      <c r="H344" s="21"/>
    </row>
    <row r="345" customFormat="false" ht="15.75" hidden="false" customHeight="false" outlineLevel="0" collapsed="false">
      <c r="A345" s="1" t="s">
        <v>25</v>
      </c>
      <c r="B345" s="23" t="n">
        <f aca="false">D341</f>
        <v>22.1813647044057</v>
      </c>
      <c r="C345" s="52" t="n">
        <v>15</v>
      </c>
      <c r="D345" s="37" t="n">
        <f aca="false">B345*C345</f>
        <v>332.720470566085</v>
      </c>
    </row>
    <row r="346" customFormat="false" ht="15.75" hidden="false" customHeight="false" outlineLevel="0" collapsed="false">
      <c r="A346" s="4" t="s">
        <v>131</v>
      </c>
      <c r="B346" s="4"/>
      <c r="C346" s="4"/>
      <c r="D346" s="4"/>
      <c r="E346" s="4"/>
      <c r="F346" s="4"/>
      <c r="G346" s="4"/>
      <c r="H346" s="4"/>
    </row>
    <row r="347" customFormat="false" ht="15.75" hidden="false" customHeight="false" outlineLevel="0" collapsed="false">
      <c r="A347" s="13" t="s">
        <v>131</v>
      </c>
      <c r="B347" s="13"/>
      <c r="C347" s="13"/>
      <c r="D347" s="13"/>
    </row>
    <row r="348" customFormat="false" ht="15.75" hidden="false" customHeight="false" outlineLevel="0" collapsed="false">
      <c r="A348" s="56" t="s">
        <v>15</v>
      </c>
      <c r="B348" s="57" t="s">
        <v>174</v>
      </c>
      <c r="C348" s="57" t="s">
        <v>175</v>
      </c>
      <c r="D348" s="59" t="s">
        <v>43</v>
      </c>
    </row>
    <row r="349" customFormat="false" ht="15.75" hidden="false" customHeight="false" outlineLevel="0" collapsed="false">
      <c r="A349" s="26" t="s">
        <v>37</v>
      </c>
      <c r="B349" s="27" t="n">
        <f aca="false">E331</f>
        <v>335.85480584908</v>
      </c>
      <c r="C349" s="27"/>
      <c r="D349" s="29" t="n">
        <f aca="false">B349+C349</f>
        <v>335.85480584908</v>
      </c>
    </row>
    <row r="350" customFormat="false" ht="15.75" hidden="false" customHeight="false" outlineLevel="0" collapsed="false">
      <c r="A350" s="17" t="s">
        <v>8</v>
      </c>
      <c r="B350" s="18" t="n">
        <f aca="false">E332</f>
        <v>241.342169894816</v>
      </c>
      <c r="C350" s="18" t="n">
        <f aca="false">D344</f>
        <v>277.452806846311</v>
      </c>
      <c r="D350" s="31" t="n">
        <f aca="false">B350+C350</f>
        <v>518.794976741127</v>
      </c>
    </row>
    <row r="351" customFormat="false" ht="15.75" hidden="false" customHeight="false" outlineLevel="0" collapsed="false">
      <c r="A351" s="32" t="s">
        <v>25</v>
      </c>
      <c r="B351" s="33" t="n">
        <f aca="false">E333</f>
        <v>289.416716477203</v>
      </c>
      <c r="C351" s="18" t="n">
        <f aca="false">D345</f>
        <v>332.720470566085</v>
      </c>
      <c r="D351" s="35" t="n">
        <f aca="false">B351+C351</f>
        <v>622.137187043288</v>
      </c>
    </row>
    <row r="352" customFormat="false" ht="15.75" hidden="false" customHeight="false" outlineLevel="0" collapsed="false">
      <c r="A352" s="22" t="s">
        <v>26</v>
      </c>
      <c r="B352" s="23" t="n">
        <f aca="false">E334</f>
        <v>335.85480584908</v>
      </c>
      <c r="C352" s="52"/>
      <c r="D352" s="37" t="n">
        <f aca="false">B352+C352</f>
        <v>335.85480584908</v>
      </c>
    </row>
    <row r="354" customFormat="false" ht="15.75" hidden="false" customHeight="false" outlineLevel="0" collapsed="false">
      <c r="A354" s="4" t="s">
        <v>176</v>
      </c>
      <c r="B354" s="4"/>
      <c r="C354" s="4"/>
      <c r="D354" s="4"/>
      <c r="E354" s="4"/>
      <c r="F354" s="4"/>
      <c r="G354" s="4"/>
      <c r="H354" s="4"/>
    </row>
    <row r="355" customFormat="false" ht="15.75" hidden="false" customHeight="false" outlineLevel="0" collapsed="false">
      <c r="A355" s="149" t="s">
        <v>177</v>
      </c>
      <c r="B355" s="149"/>
      <c r="C355" s="149"/>
      <c r="D355" s="149"/>
      <c r="E355" s="149"/>
      <c r="F355" s="149"/>
      <c r="G355" s="149"/>
    </row>
    <row r="356" customFormat="false" ht="15.75" hidden="false" customHeight="false" outlineLevel="0" collapsed="false">
      <c r="A356" s="149" t="s">
        <v>178</v>
      </c>
      <c r="B356" s="150" t="s">
        <v>179</v>
      </c>
      <c r="C356" s="150" t="s">
        <v>180</v>
      </c>
      <c r="D356" s="150" t="s">
        <v>181</v>
      </c>
      <c r="E356" s="150" t="s">
        <v>182</v>
      </c>
      <c r="F356" s="13" t="s">
        <v>183</v>
      </c>
      <c r="G356" s="13" t="s">
        <v>66</v>
      </c>
    </row>
    <row r="357" s="12" customFormat="true" ht="15.75" hidden="false" customHeight="false" outlineLevel="0" collapsed="false">
      <c r="A357" s="86" t="s">
        <v>184</v>
      </c>
      <c r="B357" s="151" t="n">
        <v>2</v>
      </c>
      <c r="C357" s="152" t="n">
        <v>46.5</v>
      </c>
      <c r="D357" s="152" t="n">
        <v>59.65</v>
      </c>
      <c r="E357" s="152" t="n">
        <v>84.9</v>
      </c>
      <c r="F357" s="152" t="n">
        <f aca="false">AVERAGE(C357:E357)</f>
        <v>63.6833333333333</v>
      </c>
      <c r="G357" s="153" t="n">
        <f aca="false">B357*F357</f>
        <v>127.366666666667</v>
      </c>
      <c r="H357" s="1"/>
      <c r="I357" s="1"/>
    </row>
    <row r="358" s="12" customFormat="true" ht="15.75" hidden="false" customHeight="false" outlineLevel="0" collapsed="false">
      <c r="A358" s="32" t="s">
        <v>185</v>
      </c>
      <c r="B358" s="154" t="n">
        <v>2</v>
      </c>
      <c r="C358" s="155" t="n">
        <v>28</v>
      </c>
      <c r="D358" s="152" t="n">
        <v>33.66</v>
      </c>
      <c r="E358" s="152" t="n">
        <v>35.9</v>
      </c>
      <c r="F358" s="152" t="n">
        <f aca="false">AVERAGE(C358:E358)</f>
        <v>32.52</v>
      </c>
      <c r="G358" s="153" t="n">
        <f aca="false">B358*F358</f>
        <v>65.04</v>
      </c>
      <c r="H358" s="1"/>
      <c r="I358" s="1"/>
    </row>
    <row r="359" s="12" customFormat="true" ht="15.75" hidden="false" customHeight="false" outlineLevel="0" collapsed="false">
      <c r="A359" s="32"/>
      <c r="B359" s="154"/>
      <c r="C359" s="155"/>
      <c r="D359" s="152"/>
      <c r="E359" s="152"/>
      <c r="F359" s="152"/>
      <c r="G359" s="152"/>
      <c r="H359" s="1"/>
      <c r="I359" s="1"/>
    </row>
    <row r="360" s="12" customFormat="true" ht="15.75" hidden="false" customHeight="false" outlineLevel="0" collapsed="false">
      <c r="A360" s="32"/>
      <c r="B360" s="154"/>
      <c r="C360" s="155"/>
      <c r="D360" s="152"/>
      <c r="E360" s="152"/>
      <c r="F360" s="152"/>
      <c r="G360" s="152"/>
      <c r="H360" s="1"/>
      <c r="I360" s="1"/>
    </row>
    <row r="361" s="12" customFormat="true" ht="15.75" hidden="false" customHeight="false" outlineLevel="0" collapsed="false">
      <c r="A361" s="32"/>
      <c r="B361" s="154"/>
      <c r="C361" s="155"/>
      <c r="D361" s="152"/>
      <c r="E361" s="152"/>
      <c r="F361" s="152"/>
      <c r="G361" s="152"/>
      <c r="H361" s="1"/>
      <c r="I361" s="1"/>
    </row>
    <row r="362" customFormat="false" ht="15.75" hidden="false" customHeight="false" outlineLevel="0" collapsed="false">
      <c r="A362" s="156" t="s">
        <v>186</v>
      </c>
      <c r="B362" s="156"/>
      <c r="C362" s="156"/>
      <c r="D362" s="156"/>
      <c r="E362" s="156"/>
      <c r="F362" s="156"/>
      <c r="G362" s="157" t="n">
        <f aca="false">SUM(G357:G361)</f>
        <v>192.406666666667</v>
      </c>
    </row>
    <row r="363" customFormat="false" ht="15.75" hidden="false" customHeight="false" outlineLevel="0" collapsed="false">
      <c r="A363" s="82"/>
      <c r="B363" s="158"/>
      <c r="C363" s="158"/>
      <c r="D363" s="158"/>
      <c r="E363" s="159"/>
    </row>
    <row r="364" customFormat="false" ht="15.75" hidden="false" customHeight="false" outlineLevel="0" collapsed="false">
      <c r="A364" s="149" t="s">
        <v>187</v>
      </c>
      <c r="B364" s="149"/>
      <c r="C364" s="149"/>
      <c r="D364" s="160"/>
      <c r="E364" s="160"/>
    </row>
    <row r="365" customFormat="false" ht="15.75" hidden="false" customHeight="false" outlineLevel="0" collapsed="false">
      <c r="A365" s="161" t="s">
        <v>15</v>
      </c>
      <c r="B365" s="162" t="s">
        <v>166</v>
      </c>
      <c r="C365" s="163" t="s">
        <v>188</v>
      </c>
      <c r="D365" s="139"/>
      <c r="E365" s="139"/>
    </row>
    <row r="366" customFormat="false" ht="15.75" hidden="false" customHeight="false" outlineLevel="0" collapsed="false">
      <c r="A366" s="26" t="s">
        <v>37</v>
      </c>
      <c r="B366" s="164" t="n">
        <f aca="false">G362</f>
        <v>192.406666666667</v>
      </c>
      <c r="C366" s="165" t="n">
        <f aca="false">B366/12</f>
        <v>16.0338888888889</v>
      </c>
      <c r="D366" s="166"/>
      <c r="E366" s="82"/>
    </row>
    <row r="367" customFormat="false" ht="15.75" hidden="false" customHeight="false" outlineLevel="0" collapsed="false">
      <c r="A367" s="17" t="s">
        <v>8</v>
      </c>
      <c r="B367" s="164" t="n">
        <f aca="false">G362</f>
        <v>192.406666666667</v>
      </c>
      <c r="C367" s="165" t="n">
        <f aca="false">B367/12</f>
        <v>16.0338888888889</v>
      </c>
      <c r="D367" s="139"/>
      <c r="E367" s="139"/>
      <c r="F367" s="139"/>
      <c r="G367" s="139"/>
    </row>
    <row r="368" customFormat="false" ht="15.75" hidden="false" customHeight="false" outlineLevel="0" collapsed="false">
      <c r="A368" s="32" t="s">
        <v>25</v>
      </c>
      <c r="B368" s="164" t="n">
        <f aca="false">G362</f>
        <v>192.406666666667</v>
      </c>
      <c r="C368" s="165" t="n">
        <f aca="false">B368/12</f>
        <v>16.0338888888889</v>
      </c>
      <c r="D368" s="158"/>
      <c r="E368" s="82"/>
    </row>
    <row r="369" customFormat="false" ht="15.75" hidden="false" customHeight="false" outlineLevel="0" collapsed="false">
      <c r="A369" s="22" t="s">
        <v>26</v>
      </c>
      <c r="B369" s="164" t="n">
        <f aca="false">G362</f>
        <v>192.406666666667</v>
      </c>
      <c r="C369" s="165" t="n">
        <f aca="false">B369/12</f>
        <v>16.0338888888889</v>
      </c>
      <c r="D369" s="158"/>
      <c r="E369" s="82"/>
    </row>
    <row r="370" customFormat="false" ht="15.75" hidden="false" customHeight="false" outlineLevel="0" collapsed="false">
      <c r="A370" s="82"/>
      <c r="B370" s="158"/>
      <c r="C370" s="158"/>
      <c r="D370" s="158"/>
      <c r="E370" s="82"/>
    </row>
    <row r="371" customFormat="false" ht="15.75" hidden="false" customHeight="false" outlineLevel="0" collapsed="false">
      <c r="A371" s="148" t="s">
        <v>189</v>
      </c>
      <c r="B371" s="148"/>
      <c r="C371" s="148"/>
      <c r="D371" s="148"/>
      <c r="E371" s="148"/>
      <c r="F371" s="148"/>
    </row>
    <row r="372" customFormat="false" ht="26.85" hidden="false" customHeight="false" outlineLevel="0" collapsed="false">
      <c r="A372" s="43" t="s">
        <v>190</v>
      </c>
      <c r="B372" s="44" t="s">
        <v>191</v>
      </c>
      <c r="C372" s="45" t="s">
        <v>179</v>
      </c>
      <c r="D372" s="45" t="s">
        <v>192</v>
      </c>
      <c r="E372" s="45" t="s">
        <v>193</v>
      </c>
      <c r="F372" s="46" t="s">
        <v>194</v>
      </c>
    </row>
    <row r="373" customFormat="false" ht="15.75" hidden="false" customHeight="false" outlineLevel="0" collapsed="false">
      <c r="A373" s="167"/>
      <c r="B373" s="168"/>
      <c r="C373" s="169"/>
      <c r="D373" s="170"/>
      <c r="E373" s="168"/>
      <c r="F373" s="171" t="n">
        <f aca="false">C373*B373</f>
        <v>0</v>
      </c>
    </row>
    <row r="374" customFormat="false" ht="15.75" hidden="false" customHeight="false" outlineLevel="0" collapsed="false">
      <c r="A374" s="172"/>
      <c r="B374" s="173"/>
      <c r="C374" s="174"/>
      <c r="D374" s="175"/>
      <c r="E374" s="173"/>
      <c r="F374" s="171" t="n">
        <f aca="false">C374*B374</f>
        <v>0</v>
      </c>
    </row>
    <row r="375" customFormat="false" ht="15.75" hidden="false" customHeight="false" outlineLevel="0" collapsed="false">
      <c r="A375" s="32"/>
      <c r="B375" s="173"/>
      <c r="C375" s="174"/>
      <c r="D375" s="175"/>
      <c r="E375" s="173"/>
      <c r="F375" s="171" t="n">
        <f aca="false">C375*B375</f>
        <v>0</v>
      </c>
      <c r="G375" s="21"/>
      <c r="H375" s="21"/>
      <c r="I375" s="21"/>
    </row>
    <row r="376" customFormat="false" ht="15.75" hidden="false" customHeight="false" outlineLevel="0" collapsed="false">
      <c r="A376" s="32"/>
      <c r="B376" s="173"/>
      <c r="C376" s="174"/>
      <c r="D376" s="175"/>
      <c r="E376" s="173"/>
      <c r="F376" s="171" t="n">
        <f aca="false">C376*B376</f>
        <v>0</v>
      </c>
    </row>
    <row r="377" customFormat="false" ht="15.75" hidden="false" customHeight="false" outlineLevel="0" collapsed="false">
      <c r="A377" s="176" t="s">
        <v>195</v>
      </c>
      <c r="B377" s="176"/>
      <c r="C377" s="176"/>
      <c r="D377" s="176"/>
      <c r="E377" s="177"/>
      <c r="F377" s="178" t="n">
        <f aca="false">SUM(F373:F376)</f>
        <v>0</v>
      </c>
    </row>
    <row r="378" customFormat="false" ht="15.75" hidden="false" customHeight="false" outlineLevel="0" collapsed="false">
      <c r="A378" s="82"/>
      <c r="B378" s="158"/>
      <c r="C378" s="158"/>
      <c r="D378" s="158"/>
      <c r="E378" s="139"/>
      <c r="F378" s="139"/>
      <c r="G378" s="139"/>
    </row>
    <row r="379" customFormat="false" ht="15.75" hidden="false" customHeight="false" outlineLevel="0" collapsed="false">
      <c r="A379" s="149" t="s">
        <v>196</v>
      </c>
      <c r="B379" s="149"/>
      <c r="C379" s="149"/>
      <c r="D379" s="149"/>
      <c r="E379" s="139"/>
      <c r="F379" s="139"/>
      <c r="G379" s="139"/>
    </row>
    <row r="380" customFormat="false" ht="15.75" hidden="false" customHeight="false" outlineLevel="0" collapsed="false">
      <c r="A380" s="179" t="s">
        <v>15</v>
      </c>
      <c r="B380" s="180" t="s">
        <v>166</v>
      </c>
      <c r="C380" s="180" t="s">
        <v>167</v>
      </c>
      <c r="D380" s="181" t="s">
        <v>197</v>
      </c>
      <c r="E380" s="30"/>
    </row>
    <row r="381" customFormat="false" ht="15.75" hidden="false" customHeight="false" outlineLevel="0" collapsed="false">
      <c r="A381" s="26" t="s">
        <v>37</v>
      </c>
      <c r="B381" s="182"/>
      <c r="C381" s="182"/>
      <c r="D381" s="183" t="n">
        <f aca="false">F377/4</f>
        <v>0</v>
      </c>
      <c r="E381" s="30"/>
    </row>
    <row r="382" customFormat="false" ht="15.75" hidden="false" customHeight="false" outlineLevel="0" collapsed="false">
      <c r="A382" s="17" t="s">
        <v>8</v>
      </c>
      <c r="B382" s="184"/>
      <c r="C382" s="184"/>
      <c r="D382" s="185"/>
    </row>
    <row r="383" customFormat="false" ht="15.75" hidden="false" customHeight="false" outlineLevel="0" collapsed="false">
      <c r="A383" s="32" t="s">
        <v>25</v>
      </c>
      <c r="B383" s="173"/>
      <c r="C383" s="173"/>
      <c r="D383" s="186"/>
    </row>
    <row r="384" customFormat="false" ht="15.75" hidden="false" customHeight="false" outlineLevel="0" collapsed="false">
      <c r="A384" s="22" t="s">
        <v>26</v>
      </c>
      <c r="B384" s="164"/>
      <c r="C384" s="164"/>
      <c r="D384" s="187"/>
    </row>
    <row r="386" customFormat="false" ht="15.75" hidden="false" customHeight="false" outlineLevel="0" collapsed="false">
      <c r="A386" s="188" t="s">
        <v>176</v>
      </c>
      <c r="B386" s="188"/>
      <c r="C386" s="188"/>
      <c r="D386" s="188"/>
    </row>
    <row r="387" customFormat="false" ht="26.85" hidden="false" customHeight="false" outlineLevel="0" collapsed="false">
      <c r="A387" s="161" t="s">
        <v>15</v>
      </c>
      <c r="B387" s="189" t="s">
        <v>198</v>
      </c>
      <c r="C387" s="189" t="s">
        <v>199</v>
      </c>
      <c r="D387" s="163" t="s">
        <v>23</v>
      </c>
    </row>
    <row r="388" customFormat="false" ht="15.75" hidden="false" customHeight="false" outlineLevel="0" collapsed="false">
      <c r="A388" s="26" t="s">
        <v>37</v>
      </c>
      <c r="B388" s="190" t="n">
        <f aca="false">C366</f>
        <v>16.0338888888889</v>
      </c>
      <c r="C388" s="190" t="n">
        <f aca="false">D381</f>
        <v>0</v>
      </c>
      <c r="D388" s="183" t="n">
        <f aca="false">SUM(B388:C388)</f>
        <v>16.0338888888889</v>
      </c>
    </row>
    <row r="389" customFormat="false" ht="15.75" hidden="false" customHeight="false" outlineLevel="0" collapsed="false">
      <c r="A389" s="17" t="s">
        <v>8</v>
      </c>
      <c r="B389" s="191" t="n">
        <f aca="false">C367</f>
        <v>16.0338888888889</v>
      </c>
      <c r="C389" s="191" t="n">
        <f aca="false">D382</f>
        <v>0</v>
      </c>
      <c r="D389" s="185" t="n">
        <f aca="false">SUM(B389:C389)</f>
        <v>16.0338888888889</v>
      </c>
    </row>
    <row r="390" customFormat="false" ht="15.75" hidden="false" customHeight="false" outlineLevel="0" collapsed="false">
      <c r="A390" s="32" t="s">
        <v>25</v>
      </c>
      <c r="B390" s="192" t="n">
        <f aca="false">C368</f>
        <v>16.0338888888889</v>
      </c>
      <c r="C390" s="192" t="n">
        <f aca="false">D383</f>
        <v>0</v>
      </c>
      <c r="D390" s="186" t="n">
        <f aca="false">SUM(B390:C390)</f>
        <v>16.0338888888889</v>
      </c>
    </row>
    <row r="391" customFormat="false" ht="15.75" hidden="false" customHeight="false" outlineLevel="0" collapsed="false">
      <c r="A391" s="22" t="s">
        <v>26</v>
      </c>
      <c r="B391" s="193" t="n">
        <f aca="false">C369</f>
        <v>16.0338888888889</v>
      </c>
      <c r="C391" s="193" t="n">
        <f aca="false">D384</f>
        <v>0</v>
      </c>
      <c r="D391" s="187" t="n">
        <f aca="false">SUM(B391:C391)</f>
        <v>16.0338888888889</v>
      </c>
      <c r="H391" s="21"/>
    </row>
    <row r="393" customFormat="false" ht="15.75" hidden="false" customHeight="false" outlineLevel="0" collapsed="false">
      <c r="A393" s="11" t="s">
        <v>200</v>
      </c>
      <c r="B393" s="11"/>
      <c r="C393" s="11"/>
      <c r="D393" s="11"/>
      <c r="E393" s="11"/>
      <c r="F393" s="11"/>
      <c r="G393" s="11"/>
      <c r="H393" s="11"/>
    </row>
    <row r="394" customFormat="false" ht="26.1" hidden="false" customHeight="true" outlineLevel="0" collapsed="false">
      <c r="A394" s="194" t="s">
        <v>201</v>
      </c>
      <c r="B394" s="194"/>
      <c r="C394" s="55"/>
      <c r="D394" s="55"/>
      <c r="E394" s="55"/>
      <c r="F394" s="55"/>
    </row>
    <row r="395" customFormat="false" ht="15.75" hidden="false" customHeight="false" outlineLevel="0" collapsed="false">
      <c r="A395" s="195" t="s">
        <v>202</v>
      </c>
      <c r="B395" s="196" t="n">
        <v>0.05</v>
      </c>
      <c r="C395" s="197" t="n">
        <v>0.05</v>
      </c>
      <c r="D395" s="197" t="n">
        <v>0.05</v>
      </c>
      <c r="E395" s="55"/>
      <c r="F395" s="198"/>
      <c r="G395" s="199" t="s">
        <v>203</v>
      </c>
      <c r="H395" s="199" t="s">
        <v>204</v>
      </c>
      <c r="I395" s="199"/>
    </row>
    <row r="396" customFormat="false" ht="15.75" hidden="false" customHeight="false" outlineLevel="0" collapsed="false">
      <c r="A396" s="195" t="s">
        <v>205</v>
      </c>
      <c r="B396" s="196" t="n">
        <v>0.1225</v>
      </c>
      <c r="C396" s="200" t="n">
        <v>0.0665</v>
      </c>
      <c r="D396" s="197" t="n">
        <v>0.0694</v>
      </c>
      <c r="F396" s="201" t="s">
        <v>206</v>
      </c>
      <c r="G396" s="202" t="s">
        <v>207</v>
      </c>
      <c r="H396" s="202" t="n">
        <v>0.03</v>
      </c>
      <c r="I396" s="202" t="n">
        <v>0.1225</v>
      </c>
    </row>
    <row r="397" customFormat="false" ht="15.75" hidden="false" customHeight="false" outlineLevel="0" collapsed="false">
      <c r="A397" s="85" t="s">
        <v>208</v>
      </c>
      <c r="B397" s="203" t="n">
        <v>0.0679</v>
      </c>
      <c r="C397" s="197" t="n">
        <v>0.0679</v>
      </c>
      <c r="D397" s="197" t="n">
        <v>0.0679</v>
      </c>
      <c r="F397" s="201" t="s">
        <v>209</v>
      </c>
      <c r="G397" s="202" t="s">
        <v>210</v>
      </c>
      <c r="H397" s="202" t="n">
        <v>0.03</v>
      </c>
      <c r="I397" s="202" t="n">
        <v>0.0665</v>
      </c>
    </row>
    <row r="398" customFormat="false" ht="15.75" hidden="false" customHeight="false" outlineLevel="0" collapsed="false">
      <c r="B398" s="199" t="s">
        <v>211</v>
      </c>
      <c r="C398" s="199" t="s">
        <v>212</v>
      </c>
      <c r="D398" s="199" t="s">
        <v>213</v>
      </c>
    </row>
    <row r="399" customFormat="false" ht="15.75" hidden="false" customHeight="false" outlineLevel="0" collapsed="false">
      <c r="A399" s="13" t="s">
        <v>200</v>
      </c>
      <c r="B399" s="13"/>
      <c r="C399" s="13"/>
      <c r="D399" s="13"/>
    </row>
    <row r="400" customFormat="false" ht="15.75" hidden="false" customHeight="false" outlineLevel="0" collapsed="false">
      <c r="A400" s="56" t="s">
        <v>15</v>
      </c>
      <c r="B400" s="57" t="s">
        <v>16</v>
      </c>
      <c r="C400" s="57" t="s">
        <v>17</v>
      </c>
      <c r="D400" s="59" t="s">
        <v>23</v>
      </c>
      <c r="E400" s="204" t="s">
        <v>23</v>
      </c>
      <c r="F400" s="204" t="s">
        <v>23</v>
      </c>
    </row>
    <row r="401" customFormat="false" ht="15.75" hidden="false" customHeight="false" outlineLevel="0" collapsed="false">
      <c r="A401" s="26" t="s">
        <v>37</v>
      </c>
      <c r="B401" s="205" t="n">
        <f aca="false">G55+E198+E279+D349+D388</f>
        <v>4537.4384801692</v>
      </c>
      <c r="C401" s="63" t="n">
        <f aca="false">((1+$B$395)/(1-$B$396-$B$397))-1</f>
        <v>0.296936758893281</v>
      </c>
      <c r="D401" s="29" t="n">
        <f aca="false">B401*C401</f>
        <v>1347.3322759791</v>
      </c>
      <c r="E401" s="206" t="n">
        <f aca="false">B401*(((1+$B$395)/(1-$C$396-$B$397))-1)</f>
        <v>966.616977522182</v>
      </c>
      <c r="F401" s="206" t="n">
        <f aca="false">B401*(((1+$B$395)/(1-$D$396-$B$397))-1)</f>
        <v>985.119076545372</v>
      </c>
      <c r="G401" s="207"/>
    </row>
    <row r="402" customFormat="false" ht="15.75" hidden="false" customHeight="false" outlineLevel="0" collapsed="false">
      <c r="A402" s="17" t="s">
        <v>8</v>
      </c>
      <c r="B402" s="208" t="n">
        <f aca="false">G56+E199+E280+D350+D389</f>
        <v>4604.13669937592</v>
      </c>
      <c r="C402" s="19" t="n">
        <f aca="false">((1+$B$395)/(1-$B$396-$B$397))-1</f>
        <v>0.296936758893281</v>
      </c>
      <c r="D402" s="31" t="n">
        <f aca="false">B402*C402</f>
        <v>1367.13742901429</v>
      </c>
      <c r="E402" s="206" t="n">
        <f aca="false">B402*(((1+$B$395)/(1-$C$396-$B$397))-1)</f>
        <v>980.82579409071</v>
      </c>
      <c r="F402" s="206" t="n">
        <f aca="false">B402*(((1+$B$395)/(1-$D$396-$B$397))-1)</f>
        <v>999.599865298609</v>
      </c>
    </row>
    <row r="403" customFormat="false" ht="15.75" hidden="false" customHeight="false" outlineLevel="0" collapsed="false">
      <c r="A403" s="32" t="s">
        <v>25</v>
      </c>
      <c r="B403" s="209" t="n">
        <f aca="false">G57+E200+E281+D351+D390</f>
        <v>5518.07131090142</v>
      </c>
      <c r="C403" s="64" t="n">
        <f aca="false">((1+$B$395)/(1-$B$396-$B$397))-1</f>
        <v>0.296936758893281</v>
      </c>
      <c r="D403" s="35" t="n">
        <f aca="false">B403*C403</f>
        <v>1638.51821040107</v>
      </c>
      <c r="E403" s="206" t="n">
        <f aca="false">B403*(((1+$B$395)/(1-$C$396-$B$397))-1)</f>
        <v>1175.52258517817</v>
      </c>
      <c r="F403" s="206" t="n">
        <f aca="false">B403*(((1+$B$395)/(1-$D$396-$B$397))-1)</f>
        <v>1198.02336447414</v>
      </c>
    </row>
    <row r="404" customFormat="false" ht="15.75" hidden="false" customHeight="false" outlineLevel="0" collapsed="false">
      <c r="A404" s="22" t="s">
        <v>26</v>
      </c>
      <c r="B404" s="210" t="n">
        <f aca="false">G58+E201+E282+D352+D391</f>
        <v>4537.4384801692</v>
      </c>
      <c r="C404" s="24" t="n">
        <f aca="false">((1+$B$395)/(1-$B$396-$B$397))-1</f>
        <v>0.296936758893281</v>
      </c>
      <c r="D404" s="37" t="n">
        <f aca="false">B404*C404</f>
        <v>1347.3322759791</v>
      </c>
      <c r="E404" s="206" t="n">
        <f aca="false">B404*(((1+$B$395)/(1-$C$396-$B$397))-1)</f>
        <v>966.616977522182</v>
      </c>
      <c r="F404" s="206" t="n">
        <f aca="false">B404*(((1+$B$395)/(1-$D$396-$B$397))-1)</f>
        <v>985.119076545372</v>
      </c>
      <c r="H404" s="21"/>
    </row>
    <row r="405" customFormat="false" ht="15.75" hidden="false" customHeight="false" outlineLevel="0" collapsed="false">
      <c r="D405" s="199" t="s">
        <v>211</v>
      </c>
      <c r="E405" s="199" t="s">
        <v>212</v>
      </c>
      <c r="F405" s="199" t="s">
        <v>213</v>
      </c>
    </row>
    <row r="406" customFormat="false" ht="15.75" hidden="false" customHeight="false" outlineLevel="0" collapsed="false">
      <c r="A406" s="4" t="s">
        <v>214</v>
      </c>
      <c r="B406" s="4"/>
      <c r="C406" s="4"/>
      <c r="D406" s="4"/>
      <c r="E406" s="4"/>
      <c r="F406" s="4"/>
      <c r="G406" s="4"/>
      <c r="H406" s="4"/>
    </row>
    <row r="407" customFormat="false" ht="32.95" hidden="false" customHeight="true" outlineLevel="0" collapsed="false">
      <c r="A407" s="3" t="s">
        <v>215</v>
      </c>
      <c r="B407" s="3"/>
      <c r="C407" s="3"/>
      <c r="D407" s="3"/>
      <c r="E407" s="3"/>
      <c r="F407" s="3"/>
      <c r="G407" s="3"/>
      <c r="H407" s="3"/>
    </row>
    <row r="408" customFormat="false" ht="15.75" hidden="false" customHeight="false" outlineLevel="0" collapsed="false">
      <c r="A408" s="13" t="s">
        <v>216</v>
      </c>
      <c r="B408" s="13"/>
      <c r="C408" s="13"/>
      <c r="D408" s="13"/>
    </row>
    <row r="409" customFormat="false" ht="15.75" hidden="false" customHeight="false" outlineLevel="0" collapsed="false">
      <c r="A409" s="14" t="s">
        <v>15</v>
      </c>
      <c r="B409" s="15" t="s">
        <v>16</v>
      </c>
      <c r="C409" s="15" t="s">
        <v>217</v>
      </c>
      <c r="D409" s="16" t="s">
        <v>23</v>
      </c>
    </row>
    <row r="410" customFormat="false" ht="15.75" hidden="false" customHeight="false" outlineLevel="0" collapsed="false">
      <c r="A410" s="22" t="s">
        <v>26</v>
      </c>
      <c r="B410" s="23" t="n">
        <v>0</v>
      </c>
      <c r="C410" s="52" t="n">
        <v>1</v>
      </c>
      <c r="D410" s="37" t="n">
        <f aca="false">B410/C410</f>
        <v>0</v>
      </c>
      <c r="H410" s="21"/>
    </row>
    <row r="412" customFormat="false" ht="15.75" hidden="false" customHeight="false" outlineLevel="0" collapsed="false">
      <c r="A412" s="4" t="s">
        <v>218</v>
      </c>
      <c r="B412" s="4"/>
      <c r="C412" s="4"/>
      <c r="D412" s="4"/>
      <c r="E412" s="4"/>
      <c r="F412" s="4"/>
      <c r="G412" s="4"/>
      <c r="H412" s="4"/>
    </row>
    <row r="413" customFormat="false" ht="15.75" hidden="false" customHeight="false" outlineLevel="0" collapsed="false">
      <c r="A413" s="148" t="s">
        <v>219</v>
      </c>
      <c r="B413" s="148"/>
      <c r="C413" s="148"/>
      <c r="D413" s="148"/>
    </row>
    <row r="414" customFormat="false" ht="15.75" hidden="false" customHeight="false" outlineLevel="0" collapsed="false">
      <c r="A414" s="211" t="s">
        <v>220</v>
      </c>
      <c r="B414" s="15" t="s">
        <v>221</v>
      </c>
      <c r="C414" s="15" t="s">
        <v>222</v>
      </c>
      <c r="D414" s="16" t="s">
        <v>223</v>
      </c>
    </row>
    <row r="415" customFormat="false" ht="15.75" hidden="false" customHeight="false" outlineLevel="0" collapsed="false">
      <c r="A415" s="117" t="s">
        <v>224</v>
      </c>
      <c r="B415" s="18" t="n">
        <f aca="false">G56</f>
        <v>2263.41</v>
      </c>
      <c r="C415" s="18" t="n">
        <f aca="false">G57</f>
        <v>2753.8155</v>
      </c>
      <c r="D415" s="20" t="n">
        <f aca="false">G55</f>
        <v>2263.41</v>
      </c>
    </row>
    <row r="416" customFormat="false" ht="15.75" hidden="false" customHeight="false" outlineLevel="0" collapsed="false">
      <c r="A416" s="93" t="s">
        <v>225</v>
      </c>
      <c r="B416" s="33" t="n">
        <f aca="false">E199</f>
        <v>1730.184465</v>
      </c>
      <c r="C416" s="33" t="n">
        <f aca="false">E200</f>
        <v>2035.24393075</v>
      </c>
      <c r="D416" s="212" t="n">
        <f aca="false">E198</f>
        <v>1844.338165</v>
      </c>
    </row>
    <row r="417" customFormat="false" ht="15.75" hidden="false" customHeight="false" outlineLevel="0" collapsed="false">
      <c r="A417" s="93" t="s">
        <v>226</v>
      </c>
      <c r="B417" s="33" t="n">
        <f aca="false">E280</f>
        <v>75.7133687459</v>
      </c>
      <c r="C417" s="33" t="n">
        <f aca="false">E281</f>
        <v>90.840804219245</v>
      </c>
      <c r="D417" s="212" t="n">
        <f aca="false">E279</f>
        <v>77.8016204312334</v>
      </c>
    </row>
    <row r="418" customFormat="false" ht="15.75" hidden="false" customHeight="false" outlineLevel="0" collapsed="false">
      <c r="A418" s="93" t="s">
        <v>227</v>
      </c>
      <c r="B418" s="33" t="n">
        <f aca="false">D350</f>
        <v>518.794976741127</v>
      </c>
      <c r="C418" s="33" t="n">
        <f aca="false">D351</f>
        <v>622.137187043288</v>
      </c>
      <c r="D418" s="212" t="n">
        <f aca="false">D349</f>
        <v>335.85480584908</v>
      </c>
    </row>
    <row r="419" customFormat="false" ht="15.75" hidden="false" customHeight="false" outlineLevel="0" collapsed="false">
      <c r="A419" s="93" t="s">
        <v>228</v>
      </c>
      <c r="B419" s="33" t="n">
        <f aca="false">D389</f>
        <v>16.0338888888889</v>
      </c>
      <c r="C419" s="33" t="n">
        <f aca="false">D390</f>
        <v>16.0338888888889</v>
      </c>
      <c r="D419" s="212" t="n">
        <f aca="false">D388</f>
        <v>16.0338888888889</v>
      </c>
    </row>
    <row r="420" customFormat="false" ht="15.75" hidden="false" customHeight="false" outlineLevel="0" collapsed="false">
      <c r="A420" s="93" t="s">
        <v>229</v>
      </c>
      <c r="B420" s="33" t="n">
        <f aca="false">D402</f>
        <v>1367.13742901429</v>
      </c>
      <c r="C420" s="33" t="n">
        <f aca="false">D403</f>
        <v>1638.51821040107</v>
      </c>
      <c r="D420" s="212" t="n">
        <f aca="false">D401</f>
        <v>1347.3322759791</v>
      </c>
    </row>
    <row r="421" customFormat="false" ht="15.75" hidden="false" customHeight="false" outlineLevel="0" collapsed="false">
      <c r="A421" s="93" t="s">
        <v>230</v>
      </c>
      <c r="B421" s="33" t="n">
        <v>0</v>
      </c>
      <c r="C421" s="33" t="n">
        <v>0</v>
      </c>
      <c r="D421" s="212" t="n">
        <f aca="false">D410</f>
        <v>0</v>
      </c>
    </row>
    <row r="422" customFormat="false" ht="15.75" hidden="false" customHeight="false" outlineLevel="0" collapsed="false">
      <c r="A422" s="213" t="s">
        <v>231</v>
      </c>
      <c r="B422" s="214" t="n">
        <f aca="false">SUM(B415:B421)</f>
        <v>5971.27412839021</v>
      </c>
      <c r="C422" s="214" t="n">
        <f aca="false">SUM(C415:C421)</f>
        <v>7156.58952130249</v>
      </c>
      <c r="D422" s="215" t="n">
        <f aca="false">SUM(D415:D421)</f>
        <v>5884.7707561483</v>
      </c>
      <c r="E422" s="139"/>
    </row>
    <row r="423" customFormat="false" ht="15.75" hidden="false" customHeight="false" outlineLevel="0" collapsed="false">
      <c r="A423" s="135" t="s">
        <v>232</v>
      </c>
      <c r="B423" s="216" t="n">
        <f aca="false">B422/220</f>
        <v>27.1421551290464</v>
      </c>
      <c r="C423" s="216" t="n">
        <f aca="false">C422/220</f>
        <v>32.5299523695568</v>
      </c>
      <c r="D423" s="217" t="n">
        <f aca="false">D422/220</f>
        <v>26.7489579824923</v>
      </c>
      <c r="F423" s="139"/>
      <c r="G423" s="139"/>
    </row>
    <row r="424" customFormat="false" ht="15.75" hidden="false" customHeight="false" outlineLevel="0" collapsed="false">
      <c r="A424" s="139"/>
      <c r="B424" s="207" t="s">
        <v>233</v>
      </c>
      <c r="C424" s="207" t="s">
        <v>233</v>
      </c>
      <c r="D424" s="207" t="s">
        <v>233</v>
      </c>
      <c r="E424" s="218"/>
      <c r="G424" s="139"/>
    </row>
    <row r="425" customFormat="false" ht="15.75" hidden="false" customHeight="false" outlineLevel="0" collapsed="false">
      <c r="A425" s="139"/>
      <c r="B425" s="139"/>
      <c r="C425" s="139"/>
      <c r="D425" s="219"/>
      <c r="E425" s="220"/>
      <c r="F425" s="221"/>
    </row>
    <row r="426" customFormat="false" ht="15.75" hidden="false" customHeight="true" outlineLevel="0" collapsed="false">
      <c r="A426" s="222"/>
      <c r="B426" s="222"/>
      <c r="C426" s="222"/>
      <c r="D426" s="222"/>
      <c r="E426" s="222"/>
      <c r="F426" s="222"/>
      <c r="G426" s="222"/>
    </row>
    <row r="427" customFormat="false" ht="15.75" hidden="false" customHeight="false" outlineLevel="0" collapsed="false">
      <c r="A427" s="222"/>
      <c r="B427" s="222"/>
      <c r="C427" s="222"/>
      <c r="D427" s="222"/>
      <c r="E427" s="222"/>
      <c r="F427" s="222"/>
      <c r="G427" s="222"/>
    </row>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115">
    <mergeCell ref="A1:H1"/>
    <mergeCell ref="A2:H2"/>
    <mergeCell ref="A3:H3"/>
    <mergeCell ref="A4:H4"/>
    <mergeCell ref="A5:H5"/>
    <mergeCell ref="A6:H6"/>
    <mergeCell ref="A7:H7"/>
    <mergeCell ref="A8:B8"/>
    <mergeCell ref="D9:H9"/>
    <mergeCell ref="D10:H10"/>
    <mergeCell ref="D11:H11"/>
    <mergeCell ref="D12:F12"/>
    <mergeCell ref="A13:H13"/>
    <mergeCell ref="A14:H14"/>
    <mergeCell ref="A15:D15"/>
    <mergeCell ref="A20:H20"/>
    <mergeCell ref="A21:H21"/>
    <mergeCell ref="A22:D22"/>
    <mergeCell ref="A29:H29"/>
    <mergeCell ref="A30:H30"/>
    <mergeCell ref="A31:E31"/>
    <mergeCell ref="A34:E34"/>
    <mergeCell ref="A38:D38"/>
    <mergeCell ref="A42:H42"/>
    <mergeCell ref="A43:F43"/>
    <mergeCell ref="A44:D44"/>
    <mergeCell ref="A51:H51"/>
    <mergeCell ref="A52:H52"/>
    <mergeCell ref="A53:G53"/>
    <mergeCell ref="A60:H60"/>
    <mergeCell ref="A62:H62"/>
    <mergeCell ref="A63:D63"/>
    <mergeCell ref="A70:D70"/>
    <mergeCell ref="A77:E77"/>
    <mergeCell ref="A84:E84"/>
    <mergeCell ref="A91:H91"/>
    <mergeCell ref="A92:H92"/>
    <mergeCell ref="A93:B93"/>
    <mergeCell ref="A105:D105"/>
    <mergeCell ref="A112:D112"/>
    <mergeCell ref="A119:D119"/>
    <mergeCell ref="A126:H126"/>
    <mergeCell ref="A127:H127"/>
    <mergeCell ref="A128:E128"/>
    <mergeCell ref="A129:E129"/>
    <mergeCell ref="A136:E136"/>
    <mergeCell ref="A143:D143"/>
    <mergeCell ref="A150:D150"/>
    <mergeCell ref="A151:D151"/>
    <mergeCell ref="E153:F153"/>
    <mergeCell ref="A158:D158"/>
    <mergeCell ref="A165:D165"/>
    <mergeCell ref="A172:H172"/>
    <mergeCell ref="A173:D173"/>
    <mergeCell ref="A180:H180"/>
    <mergeCell ref="A181:D181"/>
    <mergeCell ref="A188:F188"/>
    <mergeCell ref="A195:H195"/>
    <mergeCell ref="A196:E196"/>
    <mergeCell ref="A203:H203"/>
    <mergeCell ref="A204:H204"/>
    <mergeCell ref="A205:B205"/>
    <mergeCell ref="A214:H214"/>
    <mergeCell ref="A215:H215"/>
    <mergeCell ref="A216:D216"/>
    <mergeCell ref="A223:D223"/>
    <mergeCell ref="A230:D230"/>
    <mergeCell ref="A237:H237"/>
    <mergeCell ref="A238:H238"/>
    <mergeCell ref="A239:D239"/>
    <mergeCell ref="A246:D246"/>
    <mergeCell ref="A253:D253"/>
    <mergeCell ref="A260:H260"/>
    <mergeCell ref="A261:H261"/>
    <mergeCell ref="A262:E262"/>
    <mergeCell ref="A269:D269"/>
    <mergeCell ref="A276:H276"/>
    <mergeCell ref="A277:E277"/>
    <mergeCell ref="A284:H284"/>
    <mergeCell ref="A285:H285"/>
    <mergeCell ref="A286:G286"/>
    <mergeCell ref="A287:G287"/>
    <mergeCell ref="A288:A289"/>
    <mergeCell ref="B288:B289"/>
    <mergeCell ref="C288:C289"/>
    <mergeCell ref="A303:D303"/>
    <mergeCell ref="A304:A305"/>
    <mergeCell ref="B304:D304"/>
    <mergeCell ref="A320:H320"/>
    <mergeCell ref="A321:H321"/>
    <mergeCell ref="A322:D322"/>
    <mergeCell ref="A329:E329"/>
    <mergeCell ref="A336:H336"/>
    <mergeCell ref="A337:H337"/>
    <mergeCell ref="A338:D338"/>
    <mergeCell ref="A342:D342"/>
    <mergeCell ref="A346:H346"/>
    <mergeCell ref="A347:D347"/>
    <mergeCell ref="A354:H354"/>
    <mergeCell ref="A355:G355"/>
    <mergeCell ref="A362:F362"/>
    <mergeCell ref="A364:C364"/>
    <mergeCell ref="A371:F371"/>
    <mergeCell ref="A377:D377"/>
    <mergeCell ref="A379:D379"/>
    <mergeCell ref="A386:D386"/>
    <mergeCell ref="A393:H393"/>
    <mergeCell ref="A394:B394"/>
    <mergeCell ref="A399:D399"/>
    <mergeCell ref="A406:H406"/>
    <mergeCell ref="A407:H407"/>
    <mergeCell ref="A408:D408"/>
    <mergeCell ref="A412:H412"/>
    <mergeCell ref="A413:D413"/>
    <mergeCell ref="A426:G427"/>
  </mergeCells>
  <printOptions headings="false" gridLines="false" gridLinesSet="true" horizontalCentered="false" verticalCentered="false"/>
  <pageMargins left="0.511805555555556" right="0.511805555555556" top="0.7875" bottom="0.7875" header="0.511811023622047" footer="0.511811023622047"/>
  <pageSetup paperSize="9" scale="90" fitToWidth="1" fitToHeight="1" pageOrder="downThenOver" orientation="landscape" blackAndWhite="false" draft="false" cellComments="none" horizontalDpi="300" verticalDpi="300" copies="1"/>
  <headerFooter differentFirst="false" differentOddEven="false">
    <oddHeader/>
    <oddFooter/>
  </headerFooter>
  <legacyDrawing r:id="rId2"/>
</worksheet>
</file>

<file path=docProps/app.xml><?xml version="1.0" encoding="utf-8"?>
<Properties xmlns="http://schemas.openxmlformats.org/officeDocument/2006/extended-properties" xmlns:vt="http://schemas.openxmlformats.org/officeDocument/2006/docPropsVTypes">
  <Template/>
  <TotalTime>1150</TotalTime>
  <Application>LibreOffice/25.8.5.2$Windows_X86_64 LibreOffice_project/9c8b85f387cc00a89945a79c9e6239f32e450ac2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2018-01-23T19:35:16Z</dcterms:created>
  <dc:creator>Maria Arcangela Silva Casagrande</dc:creator>
  <dc:description/>
  <dc:language>pt-BR</dc:language>
  <cp:lastModifiedBy/>
  <cp:lastPrinted>2026-04-22T16:49:00Z</cp:lastPrinted>
  <dcterms:modified xsi:type="dcterms:W3CDTF">2026-04-28T09:40:34Z</dcterms:modified>
  <cp:revision>163</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