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0\saude_licit_2029\DIVERSOS 2023\TRANSPORTE\"/>
    </mc:Choice>
  </mc:AlternateContent>
  <xr:revisionPtr revIDLastSave="0" documentId="13_ncr:1_{CC8E8615-B242-49CF-B9D8-88FC70F916A0}" xr6:coauthVersionLast="47" xr6:coauthVersionMax="47" xr10:uidLastSave="{00000000-0000-0000-0000-000000000000}"/>
  <bookViews>
    <workbookView xWindow="28680" yWindow="-120" windowWidth="29040" windowHeight="15840" xr2:uid="{E89E4540-B5B1-4525-900E-5B27470A63F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D32" i="1"/>
  <c r="D31" i="1"/>
  <c r="D23" i="1"/>
  <c r="C22" i="1"/>
  <c r="D22" i="1" s="1"/>
  <c r="D17" i="1" l="1"/>
  <c r="C24" i="1" l="1"/>
  <c r="D24" i="1" s="1"/>
  <c r="D15" i="1" l="1"/>
  <c r="D16" i="1" s="1"/>
  <c r="C33" i="1" l="1"/>
  <c r="D33" i="1" s="1"/>
  <c r="C30" i="1"/>
  <c r="D30" i="1" s="1"/>
  <c r="C29" i="1"/>
  <c r="D29" i="1" s="1"/>
  <c r="C25" i="1"/>
  <c r="D25" i="1" s="1"/>
  <c r="D19" i="1" l="1"/>
  <c r="D26" i="1" l="1"/>
  <c r="D36" i="1" l="1"/>
  <c r="D37" i="1" s="1"/>
  <c r="D40" i="1" l="1"/>
  <c r="D41" i="1" l="1"/>
  <c r="D42" i="1" s="1"/>
  <c r="D43" i="1" l="1"/>
  <c r="D45" i="1" s="1"/>
  <c r="D51" i="1" l="1"/>
  <c r="D53" i="1" s="1"/>
  <c r="D44" i="1"/>
  <c r="E44" i="1" s="1"/>
  <c r="E24" i="1"/>
  <c r="E34" i="1"/>
  <c r="E36" i="1"/>
  <c r="E18" i="1"/>
  <c r="E17" i="1"/>
  <c r="E16" i="1"/>
  <c r="E45" i="1"/>
  <c r="E19" i="1"/>
  <c r="E15" i="1"/>
  <c r="E32" i="1"/>
  <c r="E23" i="1"/>
  <c r="E22" i="1"/>
  <c r="E25" i="1"/>
  <c r="E26" i="1"/>
  <c r="E30" i="1"/>
  <c r="E29" i="1"/>
  <c r="E31" i="1"/>
  <c r="E33" i="1"/>
  <c r="E40" i="1"/>
  <c r="E42" i="1"/>
  <c r="E41" i="1"/>
  <c r="E43" i="1"/>
  <c r="E3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Guga</author>
    <author>JAIR</author>
  </authors>
  <commentList>
    <comment ref="A8" authorId="0" shapeId="0" xr:uid="{F91DC7C9-A634-4884-9050-C1BB8D529B65}">
      <text>
        <r>
          <rPr>
            <sz val="9"/>
            <color indexed="81"/>
            <rFont val="Segoe UI"/>
            <family val="2"/>
          </rPr>
          <t>Km composta por:
Km média feita dentro do município (paradas)+ Distancia entre a ultima parada na saída da cidade até o destino final 2 vezes (ida e volta)</t>
        </r>
      </text>
    </comment>
    <comment ref="A13" authorId="0" shapeId="0" xr:uid="{696F49F8-C82B-4813-8FB0-D10F11A2F876}">
      <text>
        <r>
          <rPr>
            <sz val="9"/>
            <color indexed="81"/>
            <rFont val="Segoe UI"/>
            <family val="2"/>
          </rPr>
          <t>Veículo utilizado como base de cálculo: Micro ônibus Marcopolo Volare W9/DW9 Executivo Diesel ano/modelo 2018/2018, Código Fipe 508054-1</t>
        </r>
        <r>
          <rPr>
            <b/>
            <sz val="9"/>
            <color indexed="81"/>
            <rFont val="Segoe UI"/>
            <family val="2"/>
          </rPr>
          <t xml:space="preserve">
</t>
        </r>
      </text>
    </comment>
    <comment ref="A15" authorId="0" shapeId="0" xr:uid="{75AED551-3B1E-4F93-8837-BA830809E575}">
      <text>
        <r>
          <rPr>
            <sz val="9"/>
            <color indexed="81"/>
            <rFont val="Segoe UI"/>
            <family val="2"/>
          </rPr>
          <t xml:space="preserve">Consume médio de combustível conforme média informada pelo fabricante
</t>
        </r>
      </text>
    </comment>
    <comment ref="C15" authorId="1" shapeId="0" xr:uid="{5DEC96A1-69A1-4FA1-93D6-AED222E579B3}">
      <text>
        <r>
          <rPr>
            <sz val="9"/>
            <color indexed="81"/>
            <rFont val="Segoe UI"/>
            <family val="2"/>
          </rPr>
          <t>Valor obtido junto à empresa contratada NEO consultoria a média atual do mês</t>
        </r>
      </text>
    </comment>
    <comment ref="A16" authorId="0" shapeId="0" xr:uid="{AF4F64D7-E75E-4680-9DBD-D6DBBD3065ED}">
      <text>
        <r>
          <rPr>
            <sz val="9"/>
            <color indexed="81"/>
            <rFont val="Segoe UI"/>
            <family val="2"/>
          </rPr>
          <t>Valor considerado 25% do custo com cobustível</t>
        </r>
      </text>
    </comment>
    <comment ref="A17" authorId="0" shapeId="0" xr:uid="{6FBEA305-2E89-4464-B3D5-E65530315251}">
      <text>
        <r>
          <rPr>
            <sz val="9"/>
            <color indexed="81"/>
            <rFont val="Segoe UI"/>
            <family val="2"/>
          </rPr>
          <t>Considerando vida útil de 30.000km/ veículo utiliza 6 pneus 215/75R17,5/ Valor unitário Obtido em Ata de registro de preços 43/2023 do CONDESUS R$ 945,00</t>
        </r>
      </text>
    </comment>
    <comment ref="A18" authorId="0" shapeId="0" xr:uid="{EC27F553-E4F1-431F-9F11-B15B6C84E6F5}">
      <text>
        <r>
          <rPr>
            <sz val="9"/>
            <color indexed="81"/>
            <rFont val="Segoe UI"/>
            <family val="2"/>
          </rPr>
          <t xml:space="preserve">Valor fixo, considerando ida e volta
</t>
        </r>
      </text>
    </comment>
    <comment ref="A22" authorId="0" shapeId="0" xr:uid="{3FA03CF2-15F5-4C82-9B8C-3B31FE71A23A}">
      <text>
        <r>
          <rPr>
            <sz val="9"/>
            <color indexed="81"/>
            <rFont val="Segoe UI"/>
            <family val="2"/>
          </rPr>
          <t xml:space="preserve">Salário obtido em convenção COLETIVA 2021/2022 Registrada no MTE sob o nºRS004391/2021  + 10% de participação sobre o vale rancho ou cesta básica/ Para o custo por km são considerados 21 dias uteis/mês </t>
        </r>
      </text>
    </comment>
    <comment ref="A23" authorId="0" shapeId="0" xr:uid="{264FC4C0-EC28-47B3-B541-33B67D047F11}">
      <text>
        <r>
          <rPr>
            <sz val="9"/>
            <color indexed="81"/>
            <rFont val="Segoe UI"/>
            <family val="2"/>
          </rPr>
          <t>Valor obtido através convenção COLETIVA 2021/2022 Registrada no MTE sob o nºRS004391/2021que é de R$227,32 onde o empregado participa com 10%</t>
        </r>
      </text>
    </comment>
    <comment ref="A24" authorId="0" shapeId="0" xr:uid="{05629874-041D-4035-AF4B-FAE92800C39F}">
      <text>
        <r>
          <rPr>
            <sz val="9"/>
            <color indexed="81"/>
            <rFont val="Segoe UI"/>
            <family val="2"/>
          </rPr>
          <t>Valor obtido em convenção COLETIVA 2021/2022 Registrada no MTE sob o nºRS004391/2021
onde o empregado recebe por dia R$12,85 para café da manhã quando esteja a trabalho fora da base da empresa antes das 7h e R$23,59 por dia para almoço quando estiver a trabalho fora da base da empresa entre 11h45min e 13h45min</t>
        </r>
      </text>
    </comment>
    <comment ref="A25" authorId="0" shapeId="0" xr:uid="{3793BF54-E8B7-41A7-A5B8-45ECEBB25DE4}">
      <text>
        <r>
          <rPr>
            <sz val="9"/>
            <color indexed="81"/>
            <rFont val="Segoe UI"/>
            <family val="2"/>
          </rPr>
          <t xml:space="preserve"> 13° salário –8,33% /FGTS/Multa de rescisão – 4%;/Férias – 11,11%;/FGTS – 8%;/previdenciário sobre 13°/DSR/Férias – 7,93%/INSS Patronal 20%/Incra, SENAI, SESI, SEBRAE 3,3%/ SAT(seguro acidente de trabalho) 3%/ Salário Eucação 2,5%Total 68,17%</t>
        </r>
      </text>
    </comment>
    <comment ref="A29" authorId="0" shapeId="0" xr:uid="{C95428EB-8516-44FF-A4E3-5FF6D388B32A}">
      <text>
        <r>
          <rPr>
            <sz val="9"/>
            <color indexed="81"/>
            <rFont val="Segoe UI"/>
            <family val="2"/>
          </rPr>
          <t>Valor obtido na diferença de valor de tabela Fipe em 1 ano/ Para o custo por km são considerados 365 dias/ano</t>
        </r>
      </text>
    </comment>
    <comment ref="A30" authorId="0" shapeId="0" xr:uid="{C8E8DA8A-DEC2-4ABE-8BD7-14AB2171E898}">
      <text>
        <r>
          <rPr>
            <sz val="9"/>
            <color indexed="81"/>
            <rFont val="Segoe UI"/>
            <family val="2"/>
          </rPr>
          <t xml:space="preserve">1% do valor do veículo
</t>
        </r>
      </text>
    </comment>
    <comment ref="A31" authorId="0" shapeId="0" xr:uid="{6C141545-414D-48A8-9E5B-BDF46CABFBBC}">
      <text>
        <r>
          <rPr>
            <sz val="9"/>
            <color indexed="81"/>
            <rFont val="Segoe UI"/>
            <family val="2"/>
          </rPr>
          <t>Conforme tabela Detran-RS
Dpvat atualmente não está sendo cobrado</t>
        </r>
      </text>
    </comment>
    <comment ref="A32" authorId="0" shapeId="0" xr:uid="{B623E672-88EC-4FED-80FC-C6EBB41B1235}">
      <text>
        <r>
          <rPr>
            <sz val="9"/>
            <color indexed="81"/>
            <rFont val="Segoe UI"/>
            <family val="2"/>
          </rPr>
          <t xml:space="preserve">Valor obtido por contato telefonico com sede Daer POA
</t>
        </r>
      </text>
    </comment>
    <comment ref="A33" authorId="0" shapeId="0" xr:uid="{725176B3-AB18-4BF3-A459-CF045668B13C}">
      <text>
        <r>
          <rPr>
            <sz val="9"/>
            <color indexed="81"/>
            <rFont val="Segoe UI"/>
            <family val="2"/>
          </rPr>
          <t xml:space="preserve">Taxa (GRU) R$ 90,09 + R$388,00 custo de oficina (valor obtido por contato telefonico com oficina da região) = R$478,09
</t>
        </r>
      </text>
    </comment>
    <comment ref="A34" authorId="0" shapeId="0" xr:uid="{52B48BDD-6DF1-47B9-8F95-C56C1CFB3E12}">
      <text>
        <r>
          <rPr>
            <sz val="9"/>
            <color indexed="81"/>
            <rFont val="Segoe UI"/>
            <family val="2"/>
          </rPr>
          <t xml:space="preserve">O Seguro de Responsabilidade Civil, previsto nos artigos 20, inciso XV, e 29, inciso XX, do Decreto nº 2521/1998 e no Título III da Resolução ANTT nº 19, de 23 de maio de 2002, tem por fim cobrir danos causados aos passageiros e seus dependentes, em virtude de acidente quando da realização da viagem em veículos que operam o transporte interestadual de passageiros.
(valor obtido com empresa que atualmente presta o serviço objeto) </t>
        </r>
      </text>
    </comment>
    <comment ref="A44" authorId="0" shapeId="0" xr:uid="{2BF8884C-8E28-4F47-91AF-7CD0C027E2A3}">
      <text>
        <r>
          <rPr>
            <sz val="9"/>
            <color indexed="81"/>
            <rFont val="Segoe UI"/>
            <family val="2"/>
          </rPr>
          <t xml:space="preserve">Issqn 3%
Pis/cofins 3,65%
</t>
        </r>
      </text>
    </comment>
    <comment ref="B44" authorId="0" shapeId="0" xr:uid="{C952F41D-9DE3-4767-A92B-128706AABEB6}">
      <text>
        <r>
          <rPr>
            <sz val="9"/>
            <color indexed="81"/>
            <rFont val="Segoe UI"/>
            <family val="2"/>
          </rPr>
          <t>Indice aplicado sobre o valor final do custo por km. Custo final obtido por regra de 3, em que o subtotal (R$6,31717) seja equivalente a 93,35% (100% - 6,65%) e o custo final seja os 100%</t>
        </r>
      </text>
    </comment>
  </commentList>
</comments>
</file>

<file path=xl/sharedStrings.xml><?xml version="1.0" encoding="utf-8"?>
<sst xmlns="http://schemas.openxmlformats.org/spreadsheetml/2006/main" count="48" uniqueCount="44">
  <si>
    <t xml:space="preserve">                     SECRETARIA MUNICIPAL DE SAÚDE</t>
  </si>
  <si>
    <t xml:space="preserve">                                          Transporte de pacientes </t>
  </si>
  <si>
    <t>Capacidade do Veículo:</t>
  </si>
  <si>
    <t>Km média todal da viagem:</t>
  </si>
  <si>
    <t xml:space="preserve">                   ITEM</t>
  </si>
  <si>
    <t>PERCENTUAL</t>
  </si>
  <si>
    <r>
      <t xml:space="preserve">           </t>
    </r>
    <r>
      <rPr>
        <sz val="11"/>
        <color theme="1"/>
        <rFont val="Calibri"/>
        <family val="2"/>
        <scheme val="minor"/>
      </rPr>
      <t xml:space="preserve">   (R$)</t>
    </r>
  </si>
  <si>
    <t>Pedágio</t>
  </si>
  <si>
    <t>Manutenção</t>
  </si>
  <si>
    <t>Pneus</t>
  </si>
  <si>
    <t>Motorista</t>
  </si>
  <si>
    <t xml:space="preserve">Combustível </t>
  </si>
  <si>
    <t>Encargos sociais</t>
  </si>
  <si>
    <t>Depreciação do veículo</t>
  </si>
  <si>
    <t>IPVA</t>
  </si>
  <si>
    <t>Taxas Daer</t>
  </si>
  <si>
    <t>Cronotacógrafo</t>
  </si>
  <si>
    <t>Subtotal</t>
  </si>
  <si>
    <t>CRLV e DPVAT</t>
  </si>
  <si>
    <t>Veículo base</t>
  </si>
  <si>
    <t xml:space="preserve">   Ref.</t>
  </si>
  <si>
    <t>Ano</t>
  </si>
  <si>
    <t>Total do item</t>
  </si>
  <si>
    <t>1- Custos Variáveis</t>
  </si>
  <si>
    <t>2- Mão de obra</t>
  </si>
  <si>
    <t>3- Custos fixos</t>
  </si>
  <si>
    <t>Custo total por km</t>
  </si>
  <si>
    <t xml:space="preserve">Custo total por viagem </t>
  </si>
  <si>
    <t xml:space="preserve">       VALOR UN</t>
  </si>
  <si>
    <t xml:space="preserve">   CUSTO/KM</t>
  </si>
  <si>
    <t xml:space="preserve">       (R$/KM)</t>
  </si>
  <si>
    <t xml:space="preserve">    CUSTO %</t>
  </si>
  <si>
    <t>Passageiros</t>
  </si>
  <si>
    <t>Km por viagem</t>
  </si>
  <si>
    <t>Administração central</t>
  </si>
  <si>
    <t>Lucro</t>
  </si>
  <si>
    <t>4- Administração central, Lucro e Tributos</t>
  </si>
  <si>
    <t>TOTAL</t>
  </si>
  <si>
    <t xml:space="preserve">Seguro de Responsabilidade Civil </t>
  </si>
  <si>
    <t>Tributos</t>
  </si>
  <si>
    <t>Vale Rancho ou Cesta Básica</t>
  </si>
  <si>
    <t>Auxílio Alimentação</t>
  </si>
  <si>
    <t>Roteiro: São Fco de Paula/Gravataí/Porto Alegre</t>
  </si>
  <si>
    <t xml:space="preserve">                      Planilha de composição de custo médio por viagem (item 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</si>
</sst>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&quot;R$&quot;\ #,##0.00000;[Red]\-&quot;R$&quot;\ #,##0.00000"/>
    <numFmt numFmtId="165" formatCode="&quot;R$&quot;\ #,##0.00"/>
    <numFmt numFmtId="166" formatCode="&quot;R$&quot;\ #,##0.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0" xfId="0" applyFill="1"/>
    <xf numFmtId="0" fontId="2" fillId="2" borderId="2" xfId="0" applyFont="1" applyFill="1" applyBorder="1"/>
    <xf numFmtId="0" fontId="0" fillId="2" borderId="3" xfId="0" applyFill="1" applyBorder="1"/>
    <xf numFmtId="0" fontId="0" fillId="0" borderId="6" xfId="0" applyBorder="1"/>
    <xf numFmtId="0" fontId="0" fillId="0" borderId="1" xfId="0" applyBorder="1"/>
    <xf numFmtId="8" fontId="0" fillId="0" borderId="1" xfId="0" applyNumberFormat="1" applyBorder="1"/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horizontal="center"/>
    </xf>
    <xf numFmtId="0" fontId="1" fillId="0" borderId="0" xfId="0" applyFont="1"/>
    <xf numFmtId="9" fontId="0" fillId="0" borderId="7" xfId="0" applyNumberFormat="1" applyBorder="1"/>
    <xf numFmtId="10" fontId="0" fillId="0" borderId="7" xfId="0" applyNumberFormat="1" applyBorder="1"/>
    <xf numFmtId="0" fontId="1" fillId="0" borderId="1" xfId="0" applyFont="1" applyBorder="1"/>
    <xf numFmtId="0" fontId="0" fillId="4" borderId="0" xfId="0" applyFill="1"/>
    <xf numFmtId="0" fontId="0" fillId="3" borderId="7" xfId="0" applyFill="1" applyBorder="1"/>
    <xf numFmtId="0" fontId="1" fillId="4" borderId="0" xfId="0" applyFont="1" applyFill="1"/>
    <xf numFmtId="10" fontId="1" fillId="0" borderId="9" xfId="0" applyNumberFormat="1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10" xfId="0" applyBorder="1"/>
    <xf numFmtId="0" fontId="2" fillId="2" borderId="4" xfId="0" applyFont="1" applyFill="1" applyBorder="1"/>
    <xf numFmtId="0" fontId="0" fillId="2" borderId="5" xfId="0" applyFill="1" applyBorder="1"/>
    <xf numFmtId="0" fontId="1" fillId="2" borderId="12" xfId="0" applyFont="1" applyFill="1" applyBorder="1"/>
    <xf numFmtId="0" fontId="0" fillId="0" borderId="13" xfId="0" applyBorder="1"/>
    <xf numFmtId="0" fontId="1" fillId="2" borderId="14" xfId="0" applyFont="1" applyFill="1" applyBorder="1"/>
    <xf numFmtId="0" fontId="0" fillId="0" borderId="15" xfId="0" applyBorder="1"/>
    <xf numFmtId="0" fontId="1" fillId="0" borderId="15" xfId="0" applyFont="1" applyBorder="1"/>
    <xf numFmtId="0" fontId="0" fillId="4" borderId="17" xfId="0" applyFill="1" applyBorder="1"/>
    <xf numFmtId="0" fontId="0" fillId="4" borderId="18" xfId="0" applyFill="1" applyBorder="1"/>
    <xf numFmtId="0" fontId="0" fillId="4" borderId="11" xfId="0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0" fillId="2" borderId="21" xfId="0" applyFill="1" applyBorder="1"/>
    <xf numFmtId="0" fontId="0" fillId="2" borderId="22" xfId="0" applyFill="1" applyBorder="1"/>
    <xf numFmtId="0" fontId="0" fillId="0" borderId="16" xfId="0" applyBorder="1"/>
    <xf numFmtId="0" fontId="1" fillId="3" borderId="23" xfId="0" applyFont="1" applyFill="1" applyBorder="1"/>
    <xf numFmtId="0" fontId="0" fillId="0" borderId="23" xfId="0" applyBorder="1"/>
    <xf numFmtId="0" fontId="1" fillId="0" borderId="23" xfId="0" applyFont="1" applyBorder="1"/>
    <xf numFmtId="0" fontId="1" fillId="4" borderId="23" xfId="0" applyFont="1" applyFill="1" applyBorder="1"/>
    <xf numFmtId="0" fontId="0" fillId="4" borderId="15" xfId="0" applyFill="1" applyBorder="1"/>
    <xf numFmtId="0" fontId="0" fillId="3" borderId="0" xfId="0" applyFill="1"/>
    <xf numFmtId="0" fontId="0" fillId="3" borderId="15" xfId="0" applyFill="1" applyBorder="1"/>
    <xf numFmtId="0" fontId="0" fillId="4" borderId="23" xfId="0" applyFill="1" applyBorder="1"/>
    <xf numFmtId="0" fontId="0" fillId="3" borderId="24" xfId="0" applyFill="1" applyBorder="1"/>
    <xf numFmtId="0" fontId="0" fillId="3" borderId="1" xfId="0" applyFill="1" applyBorder="1"/>
    <xf numFmtId="8" fontId="0" fillId="0" borderId="0" xfId="0" applyNumberFormat="1"/>
    <xf numFmtId="164" fontId="0" fillId="0" borderId="1" xfId="0" applyNumberFormat="1" applyBorder="1"/>
    <xf numFmtId="166" fontId="0" fillId="0" borderId="1" xfId="0" applyNumberFormat="1" applyBorder="1"/>
    <xf numFmtId="164" fontId="1" fillId="0" borderId="1" xfId="0" applyNumberFormat="1" applyFont="1" applyBorder="1"/>
    <xf numFmtId="8" fontId="0" fillId="0" borderId="7" xfId="0" applyNumberFormat="1" applyBorder="1"/>
    <xf numFmtId="164" fontId="1" fillId="0" borderId="0" xfId="0" applyNumberFormat="1" applyFont="1"/>
    <xf numFmtId="10" fontId="0" fillId="0" borderId="24" xfId="0" applyNumberFormat="1" applyBorder="1"/>
    <xf numFmtId="10" fontId="0" fillId="4" borderId="15" xfId="0" applyNumberFormat="1" applyFill="1" applyBorder="1"/>
    <xf numFmtId="10" fontId="0" fillId="3" borderId="15" xfId="0" applyNumberFormat="1" applyFill="1" applyBorder="1"/>
    <xf numFmtId="10" fontId="1" fillId="0" borderId="24" xfId="0" applyNumberFormat="1" applyFont="1" applyBorder="1"/>
    <xf numFmtId="10" fontId="1" fillId="0" borderId="25" xfId="0" applyNumberFormat="1" applyFont="1" applyBorder="1"/>
    <xf numFmtId="0" fontId="1" fillId="0" borderId="11" xfId="0" applyFont="1" applyBorder="1"/>
    <xf numFmtId="10" fontId="1" fillId="0" borderId="15" xfId="0" applyNumberFormat="1" applyFont="1" applyBorder="1"/>
    <xf numFmtId="164" fontId="1" fillId="0" borderId="8" xfId="0" applyNumberFormat="1" applyFont="1" applyBorder="1"/>
    <xf numFmtId="0" fontId="1" fillId="0" borderId="4" xfId="0" applyFont="1" applyBorder="1"/>
    <xf numFmtId="164" fontId="1" fillId="0" borderId="4" xfId="0" applyNumberFormat="1" applyFont="1" applyBorder="1"/>
    <xf numFmtId="10" fontId="1" fillId="0" borderId="26" xfId="0" applyNumberFormat="1" applyFont="1" applyBorder="1"/>
    <xf numFmtId="9" fontId="0" fillId="0" borderId="1" xfId="0" applyNumberFormat="1" applyBorder="1"/>
    <xf numFmtId="10" fontId="1" fillId="0" borderId="1" xfId="0" applyNumberFormat="1" applyFont="1" applyBorder="1"/>
    <xf numFmtId="164" fontId="0" fillId="0" borderId="10" xfId="0" applyNumberFormat="1" applyBorder="1"/>
    <xf numFmtId="10" fontId="0" fillId="0" borderId="1" xfId="0" applyNumberFormat="1" applyBorder="1"/>
    <xf numFmtId="165" fontId="0" fillId="0" borderId="1" xfId="0" applyNumberFormat="1" applyBorder="1"/>
    <xf numFmtId="9" fontId="0" fillId="0" borderId="0" xfId="0" applyNumberFormat="1"/>
    <xf numFmtId="0" fontId="1" fillId="2" borderId="6" xfId="0" applyFont="1" applyFill="1" applyBorder="1"/>
    <xf numFmtId="0" fontId="0" fillId="2" borderId="15" xfId="0" applyFill="1" applyBorder="1"/>
    <xf numFmtId="0" fontId="5" fillId="2" borderId="0" xfId="0" applyFont="1" applyFill="1"/>
    <xf numFmtId="0" fontId="1" fillId="5" borderId="10" xfId="0" applyFont="1" applyFill="1" applyBorder="1"/>
    <xf numFmtId="8" fontId="1" fillId="5" borderId="10" xfId="0" applyNumberFormat="1" applyFont="1" applyFill="1" applyBorder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492685</xdr:colOff>
      <xdr:row>2</xdr:row>
      <xdr:rowOff>7718</xdr:rowOff>
    </xdr:from>
    <xdr:to>
      <xdr:col>4</xdr:col>
      <xdr:colOff>652096</xdr:colOff>
      <xdr:row>8</xdr:row>
      <xdr:rowOff>191886</xdr:rowOff>
    </xdr:to>
    <xdr:pic>
      <xdr:nvPicPr>
        <xdr:cNvPr id="10" name="Imagem 9" descr="Prefeitura Municipal de São Francisco de Paula - RS">
          <a:extLst>
            <a:ext uri="{FF2B5EF4-FFF2-40B4-BE49-F238E27FC236}">
              <a16:creationId xmlns:a16="http://schemas.microsoft.com/office/drawing/2014/main" id="{B5930AFC-228D-0C6C-A81C-BF90D9CE51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515" t="11641" r="30680" b="11807"/>
        <a:stretch/>
      </xdr:blipFill>
      <xdr:spPr bwMode="auto">
        <a:xfrm>
          <a:off x="4683685" y="110295"/>
          <a:ext cx="1119238" cy="11073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4F394-5FCF-444C-8868-6940F10A6E50}">
  <dimension ref="A1:E59"/>
  <sheetViews>
    <sheetView tabSelected="1" zoomScale="130" zoomScaleNormal="130" workbookViewId="0">
      <selection activeCell="D42" sqref="D42"/>
    </sheetView>
  </sheetViews>
  <sheetFormatPr defaultRowHeight="15" x14ac:dyDescent="0.25"/>
  <cols>
    <col min="1" max="1" width="30.7109375" customWidth="1"/>
    <col min="2" max="2" width="12" customWidth="1"/>
    <col min="3" max="3" width="20.140625" customWidth="1"/>
    <col min="4" max="4" width="14.42578125" customWidth="1"/>
    <col min="5" max="5" width="13.5703125" customWidth="1"/>
  </cols>
  <sheetData>
    <row r="1" spans="1:5" ht="6" customHeight="1" x14ac:dyDescent="0.25"/>
    <row r="2" spans="1:5" ht="2.25" customHeight="1" x14ac:dyDescent="0.25">
      <c r="A2" s="14"/>
      <c r="B2" s="14"/>
      <c r="C2" s="14"/>
      <c r="D2" s="14"/>
      <c r="E2" s="14"/>
    </row>
    <row r="3" spans="1:5" ht="14.25" customHeight="1" x14ac:dyDescent="0.25">
      <c r="A3" s="71" t="s">
        <v>0</v>
      </c>
      <c r="B3" s="1"/>
      <c r="C3" s="1"/>
      <c r="D3" s="1"/>
    </row>
    <row r="4" spans="1:5" ht="13.5" customHeight="1" x14ac:dyDescent="0.25">
      <c r="A4" t="s">
        <v>1</v>
      </c>
    </row>
    <row r="5" spans="1:5" ht="11.25" customHeight="1" x14ac:dyDescent="0.25">
      <c r="A5" s="1" t="s">
        <v>43</v>
      </c>
      <c r="B5" s="1"/>
      <c r="C5" s="1"/>
      <c r="D5" s="1"/>
    </row>
    <row r="6" spans="1:5" ht="6" customHeight="1" thickBot="1" x14ac:dyDescent="0.3"/>
    <row r="7" spans="1:5" ht="13.5" customHeight="1" x14ac:dyDescent="0.25">
      <c r="A7" s="23" t="s">
        <v>2</v>
      </c>
      <c r="B7" s="24">
        <v>32</v>
      </c>
      <c r="C7" s="57" t="s">
        <v>32</v>
      </c>
    </row>
    <row r="8" spans="1:5" ht="14.25" customHeight="1" x14ac:dyDescent="0.25">
      <c r="A8" s="25" t="s">
        <v>3</v>
      </c>
      <c r="B8" s="4">
        <v>301.2</v>
      </c>
      <c r="C8" s="27" t="s">
        <v>33</v>
      </c>
    </row>
    <row r="9" spans="1:5" ht="15.75" thickBot="1" x14ac:dyDescent="0.3">
      <c r="A9" s="25" t="s">
        <v>42</v>
      </c>
      <c r="B9" s="69"/>
      <c r="C9" s="70"/>
    </row>
    <row r="10" spans="1:5" ht="2.25" customHeight="1" x14ac:dyDescent="0.25">
      <c r="A10" s="28"/>
      <c r="B10" s="29"/>
      <c r="C10" s="29"/>
      <c r="D10" s="29"/>
      <c r="E10" s="30"/>
    </row>
    <row r="11" spans="1:5" ht="15.75" customHeight="1" x14ac:dyDescent="0.25">
      <c r="A11" s="31" t="s">
        <v>4</v>
      </c>
      <c r="B11" s="2" t="s">
        <v>20</v>
      </c>
      <c r="C11" s="21" t="s">
        <v>28</v>
      </c>
      <c r="D11" s="21" t="s">
        <v>29</v>
      </c>
      <c r="E11" s="32" t="s">
        <v>5</v>
      </c>
    </row>
    <row r="12" spans="1:5" ht="12.75" customHeight="1" x14ac:dyDescent="0.25">
      <c r="A12" s="33"/>
      <c r="B12" s="3"/>
      <c r="C12" s="22" t="s">
        <v>6</v>
      </c>
      <c r="D12" s="22" t="s">
        <v>30</v>
      </c>
      <c r="E12" s="34" t="s">
        <v>31</v>
      </c>
    </row>
    <row r="13" spans="1:5" ht="13.5" customHeight="1" x14ac:dyDescent="0.25">
      <c r="A13" s="35" t="s">
        <v>19</v>
      </c>
      <c r="C13" s="46">
        <v>232460</v>
      </c>
      <c r="E13" s="26"/>
    </row>
    <row r="14" spans="1:5" ht="15" customHeight="1" x14ac:dyDescent="0.25">
      <c r="A14" s="36" t="s">
        <v>23</v>
      </c>
      <c r="B14" s="15"/>
      <c r="C14" s="45"/>
      <c r="D14" s="45"/>
      <c r="E14" s="44"/>
    </row>
    <row r="15" spans="1:5" x14ac:dyDescent="0.25">
      <c r="A15" s="37" t="s">
        <v>11</v>
      </c>
      <c r="B15" s="9">
        <v>4.5</v>
      </c>
      <c r="C15" s="6">
        <v>6.49</v>
      </c>
      <c r="D15" s="47">
        <f>C15/B15</f>
        <v>1.4422222222222223</v>
      </c>
      <c r="E15" s="52">
        <f>(D15/D45)</f>
        <v>0.37355699767195499</v>
      </c>
    </row>
    <row r="16" spans="1:5" x14ac:dyDescent="0.25">
      <c r="A16" s="37" t="s">
        <v>8</v>
      </c>
      <c r="B16" s="68">
        <v>0.25</v>
      </c>
      <c r="C16" s="48"/>
      <c r="D16" s="48">
        <f>D15*B16</f>
        <v>0.36055555555555557</v>
      </c>
      <c r="E16" s="52">
        <f>(D16/D45)</f>
        <v>9.3389249417988748E-2</v>
      </c>
    </row>
    <row r="17" spans="1:5" x14ac:dyDescent="0.25">
      <c r="A17" s="37" t="s">
        <v>9</v>
      </c>
      <c r="B17" s="7">
        <v>6</v>
      </c>
      <c r="C17" s="67">
        <v>945</v>
      </c>
      <c r="D17" s="5">
        <f>B17*C17/30000</f>
        <v>0.189</v>
      </c>
      <c r="E17" s="52">
        <f>+(D17/D45)</f>
        <v>4.8953809941448025E-2</v>
      </c>
    </row>
    <row r="18" spans="1:5" ht="13.5" customHeight="1" x14ac:dyDescent="0.25">
      <c r="A18" s="37" t="s">
        <v>7</v>
      </c>
      <c r="B18" s="7"/>
      <c r="C18" s="5"/>
      <c r="D18" s="5">
        <v>0</v>
      </c>
      <c r="E18" s="52">
        <f>(D18/D45)</f>
        <v>0</v>
      </c>
    </row>
    <row r="19" spans="1:5" ht="13.5" customHeight="1" x14ac:dyDescent="0.25">
      <c r="A19" s="38"/>
      <c r="B19" s="13"/>
      <c r="C19" s="13" t="s">
        <v>22</v>
      </c>
      <c r="D19" s="49">
        <f>SUM(D15:D18)</f>
        <v>1.9917777777777779</v>
      </c>
      <c r="E19" s="55">
        <f>(D19/D45)</f>
        <v>0.51590005703139175</v>
      </c>
    </row>
    <row r="20" spans="1:5" ht="2.25" customHeight="1" x14ac:dyDescent="0.25">
      <c r="A20" s="39"/>
      <c r="B20" s="14"/>
      <c r="C20" s="14"/>
      <c r="D20" s="14"/>
      <c r="E20" s="53"/>
    </row>
    <row r="21" spans="1:5" ht="14.25" customHeight="1" x14ac:dyDescent="0.25">
      <c r="A21" s="36" t="s">
        <v>24</v>
      </c>
      <c r="B21" s="41"/>
      <c r="C21" s="41"/>
      <c r="D21" s="41"/>
      <c r="E21" s="54"/>
    </row>
    <row r="22" spans="1:5" x14ac:dyDescent="0.25">
      <c r="A22" s="37" t="s">
        <v>10</v>
      </c>
      <c r="B22" s="50">
        <v>3184.04</v>
      </c>
      <c r="C22" s="6">
        <f>B22-(C23/10)</f>
        <v>3161.308</v>
      </c>
      <c r="D22" s="47">
        <f>C22/21/B8</f>
        <v>0.49979573768418389</v>
      </c>
      <c r="E22" s="52">
        <f>(D22/D45)</f>
        <v>0.12945452673088545</v>
      </c>
    </row>
    <row r="23" spans="1:5" x14ac:dyDescent="0.25">
      <c r="A23" s="37" t="s">
        <v>40</v>
      </c>
      <c r="B23" s="7"/>
      <c r="C23" s="6">
        <v>227.32</v>
      </c>
      <c r="D23" s="47">
        <f>C23/21/B8</f>
        <v>3.5938784544362237E-2</v>
      </c>
      <c r="E23" s="52">
        <f>(D23/D45)</f>
        <v>9.3086795138167134E-3</v>
      </c>
    </row>
    <row r="24" spans="1:5" x14ac:dyDescent="0.25">
      <c r="A24" s="37" t="s">
        <v>41</v>
      </c>
      <c r="B24" s="50">
        <v>36.44</v>
      </c>
      <c r="C24" s="6">
        <f>B24*20</f>
        <v>728.8</v>
      </c>
      <c r="D24" s="47">
        <f>C24/21/B8</f>
        <v>0.11522165307025864</v>
      </c>
      <c r="E24" s="52">
        <f>(D24/D45)</f>
        <v>2.9844121193338111E-2</v>
      </c>
    </row>
    <row r="25" spans="1:5" x14ac:dyDescent="0.25">
      <c r="A25" s="37" t="s">
        <v>12</v>
      </c>
      <c r="B25" s="12">
        <v>0.68169999999999997</v>
      </c>
      <c r="C25" s="6">
        <f>C22*B25</f>
        <v>2155.0636635999999</v>
      </c>
      <c r="D25" s="47">
        <f>C25/21/B8</f>
        <v>0.3407107543793082</v>
      </c>
      <c r="E25" s="52">
        <f>(D25/D45)</f>
        <v>8.8249150872444629E-2</v>
      </c>
    </row>
    <row r="26" spans="1:5" x14ac:dyDescent="0.25">
      <c r="A26" s="38"/>
      <c r="B26" s="17"/>
      <c r="C26" s="18" t="s">
        <v>22</v>
      </c>
      <c r="D26" s="49">
        <f>SUM(D22:D25)</f>
        <v>0.99166692967811298</v>
      </c>
      <c r="E26" s="56">
        <f>(D26/D45)</f>
        <v>0.25685647831048491</v>
      </c>
    </row>
    <row r="27" spans="1:5" ht="3" customHeight="1" x14ac:dyDescent="0.25">
      <c r="A27" s="43"/>
      <c r="B27" s="14"/>
      <c r="C27" s="14"/>
      <c r="D27" s="14"/>
      <c r="E27" s="53"/>
    </row>
    <row r="28" spans="1:5" x14ac:dyDescent="0.25">
      <c r="A28" s="36" t="s">
        <v>25</v>
      </c>
      <c r="B28" s="41"/>
      <c r="C28" s="41"/>
      <c r="D28" s="41"/>
      <c r="E28" s="54"/>
    </row>
    <row r="29" spans="1:5" x14ac:dyDescent="0.25">
      <c r="A29" s="37" t="s">
        <v>13</v>
      </c>
      <c r="B29" s="12">
        <v>4.0645500000000001E-2</v>
      </c>
      <c r="C29" s="6">
        <f>C13*B29</f>
        <v>9448.4529299999995</v>
      </c>
      <c r="D29" s="47">
        <f>C29/365/B8</f>
        <v>8.5943467499863563E-2</v>
      </c>
      <c r="E29" s="52">
        <f>(D29/D45)</f>
        <v>2.2260635839668447E-2</v>
      </c>
    </row>
    <row r="30" spans="1:5" x14ac:dyDescent="0.25">
      <c r="A30" s="37" t="s">
        <v>14</v>
      </c>
      <c r="B30" s="11">
        <v>0.01</v>
      </c>
      <c r="C30" s="6">
        <f>C13*B30</f>
        <v>2324.6</v>
      </c>
      <c r="D30" s="47">
        <f>C30/365/B8</f>
        <v>2.1144645163637687E-2</v>
      </c>
      <c r="E30" s="52">
        <f>(D30/D45)</f>
        <v>5.4767774635982938E-3</v>
      </c>
    </row>
    <row r="31" spans="1:5" x14ac:dyDescent="0.25">
      <c r="A31" s="37" t="s">
        <v>18</v>
      </c>
      <c r="B31" s="7" t="s">
        <v>21</v>
      </c>
      <c r="C31" s="6">
        <v>94.1</v>
      </c>
      <c r="D31" s="47">
        <f>C31/365/B8</f>
        <v>8.5593698266295541E-4</v>
      </c>
      <c r="E31" s="52">
        <f>(D31/D45)</f>
        <v>2.2170040408009954E-4</v>
      </c>
    </row>
    <row r="32" spans="1:5" x14ac:dyDescent="0.25">
      <c r="A32" s="37" t="s">
        <v>15</v>
      </c>
      <c r="B32" s="50">
        <v>303.76</v>
      </c>
      <c r="C32" s="6">
        <v>303.76</v>
      </c>
      <c r="D32" s="48">
        <f>+B32/365/B8</f>
        <v>2.7630118794229473E-3</v>
      </c>
      <c r="E32" s="52">
        <f>(D32/D45)</f>
        <v>7.156611556149951E-4</v>
      </c>
    </row>
    <row r="33" spans="1:5" x14ac:dyDescent="0.25">
      <c r="A33" s="37" t="s">
        <v>16</v>
      </c>
      <c r="B33" s="50">
        <v>478.09</v>
      </c>
      <c r="C33" s="6">
        <f>B33/2</f>
        <v>239.04499999999999</v>
      </c>
      <c r="D33" s="47">
        <f>C33/365/B8</f>
        <v>2.1743619130782802E-3</v>
      </c>
      <c r="E33" s="52">
        <f>(D33/D45)</f>
        <v>5.6319206262834631E-4</v>
      </c>
    </row>
    <row r="34" spans="1:5" ht="13.5" customHeight="1" x14ac:dyDescent="0.25">
      <c r="A34" s="37" t="s">
        <v>38</v>
      </c>
      <c r="B34" s="5"/>
      <c r="C34" s="6">
        <v>2644.56</v>
      </c>
      <c r="D34" s="47">
        <f>C34/365/B8</f>
        <v>2.4055012825410688E-2</v>
      </c>
      <c r="E34" s="66">
        <f>(D34/D45)</f>
        <v>6.2306059576415322E-3</v>
      </c>
    </row>
    <row r="35" spans="1:5" ht="2.25" customHeight="1" x14ac:dyDescent="0.25">
      <c r="A35" s="43"/>
      <c r="B35" s="14"/>
      <c r="C35" s="14"/>
      <c r="D35" s="14"/>
      <c r="E35" s="40"/>
    </row>
    <row r="36" spans="1:5" ht="15.75" customHeight="1" x14ac:dyDescent="0.25">
      <c r="A36" s="37"/>
      <c r="C36" s="10" t="s">
        <v>22</v>
      </c>
      <c r="D36" s="51">
        <f>SUM(D29:D34)</f>
        <v>0.13693643626407612</v>
      </c>
      <c r="E36" s="58">
        <f>(D36/D45)</f>
        <v>3.5468572883231714E-2</v>
      </c>
    </row>
    <row r="37" spans="1:5" ht="15.75" customHeight="1" x14ac:dyDescent="0.25">
      <c r="A37" s="37"/>
      <c r="C37" s="60" t="s">
        <v>17</v>
      </c>
      <c r="D37" s="61">
        <f>SUM(D19,D26,D36)</f>
        <v>3.1203811437199667</v>
      </c>
      <c r="E37" s="62">
        <f>SUM(E15,E16,E17,E18,E22,E23,E24,E25,E29,E30,E31,E32,E33,E34)</f>
        <v>0.8082251082251084</v>
      </c>
    </row>
    <row r="38" spans="1:5" ht="5.25" customHeight="1" x14ac:dyDescent="0.25">
      <c r="A38" s="43"/>
      <c r="B38" s="14"/>
      <c r="C38" s="16"/>
      <c r="D38" s="14"/>
      <c r="E38" s="40"/>
    </row>
    <row r="39" spans="1:5" ht="15.75" customHeight="1" x14ac:dyDescent="0.25">
      <c r="A39" s="36" t="s">
        <v>36</v>
      </c>
      <c r="B39" s="41"/>
      <c r="C39" s="41"/>
      <c r="D39" s="41"/>
      <c r="E39" s="42"/>
    </row>
    <row r="40" spans="1:5" ht="15" customHeight="1" x14ac:dyDescent="0.25">
      <c r="A40" s="37" t="s">
        <v>34</v>
      </c>
      <c r="B40" s="63">
        <v>0.05</v>
      </c>
      <c r="C40" s="13"/>
      <c r="D40" s="47">
        <f>D37*B40</f>
        <v>0.15601905718599834</v>
      </c>
      <c r="E40" s="66">
        <f>(D40/D45)</f>
        <v>4.0411255411255419E-2</v>
      </c>
    </row>
    <row r="41" spans="1:5" ht="15" customHeight="1" x14ac:dyDescent="0.25">
      <c r="A41" s="5"/>
      <c r="B41" s="5"/>
      <c r="C41" s="13" t="s">
        <v>17</v>
      </c>
      <c r="D41" s="49">
        <f>SUM(D37:D40)</f>
        <v>3.276400200905965</v>
      </c>
      <c r="E41" s="64">
        <f>(D41/D45)</f>
        <v>0.84863636363636363</v>
      </c>
    </row>
    <row r="42" spans="1:5" ht="15" customHeight="1" x14ac:dyDescent="0.25">
      <c r="A42" s="5" t="s">
        <v>35</v>
      </c>
      <c r="B42" s="63">
        <v>0.1</v>
      </c>
      <c r="C42" s="13"/>
      <c r="D42" s="47">
        <f>D41*B42</f>
        <v>0.32764002009059651</v>
      </c>
      <c r="E42" s="66">
        <f>(D42/D45)</f>
        <v>8.4863636363636377E-2</v>
      </c>
    </row>
    <row r="43" spans="1:5" ht="15" customHeight="1" x14ac:dyDescent="0.25">
      <c r="A43" s="5"/>
      <c r="B43" s="5"/>
      <c r="C43" s="13" t="s">
        <v>17</v>
      </c>
      <c r="D43" s="49">
        <f>SUM(D41:D42)</f>
        <v>3.6040402209965614</v>
      </c>
      <c r="E43" s="64">
        <f>(D43/D45)</f>
        <v>0.9335</v>
      </c>
    </row>
    <row r="44" spans="1:5" ht="15" customHeight="1" x14ac:dyDescent="0.25">
      <c r="A44" s="5" t="s">
        <v>39</v>
      </c>
      <c r="B44" s="66">
        <v>6.6500000000000004E-2</v>
      </c>
      <c r="C44" s="13"/>
      <c r="D44" s="47">
        <f>D45*B44</f>
        <v>0.25674201895690557</v>
      </c>
      <c r="E44" s="66">
        <f>(D44/D45)</f>
        <v>6.6500000000000004E-2</v>
      </c>
    </row>
    <row r="45" spans="1:5" ht="18" customHeight="1" x14ac:dyDescent="0.25">
      <c r="A45" s="5"/>
      <c r="B45" s="5"/>
      <c r="C45" s="13" t="s">
        <v>37</v>
      </c>
      <c r="D45" s="49">
        <f>D43/93.35*100</f>
        <v>3.8607822399534668</v>
      </c>
      <c r="E45" s="64">
        <f>(D45/D45)</f>
        <v>1</v>
      </c>
    </row>
    <row r="48" spans="1:5" ht="4.5" customHeight="1" x14ac:dyDescent="0.25">
      <c r="A48" s="10"/>
      <c r="B48" s="10"/>
      <c r="C48" s="10"/>
    </row>
    <row r="49" spans="1:5" ht="2.25" customHeight="1" x14ac:dyDescent="0.25">
      <c r="A49" s="14"/>
      <c r="B49" s="14"/>
      <c r="C49" s="14"/>
      <c r="D49" s="14"/>
      <c r="E49" s="14"/>
    </row>
    <row r="50" spans="1:5" ht="15.75" thickBot="1" x14ac:dyDescent="0.3">
      <c r="A50" s="10"/>
      <c r="C50" s="19"/>
      <c r="D50" s="8"/>
      <c r="E50" s="8"/>
    </row>
    <row r="51" spans="1:5" ht="15.75" thickBot="1" x14ac:dyDescent="0.3">
      <c r="A51" s="10"/>
      <c r="C51" s="19" t="s">
        <v>26</v>
      </c>
      <c r="D51" s="59">
        <f>D45</f>
        <v>3.8607822399534668</v>
      </c>
      <c r="E51" s="19"/>
    </row>
    <row r="52" spans="1:5" ht="15.75" thickBot="1" x14ac:dyDescent="0.3">
      <c r="A52" s="10"/>
      <c r="C52" s="20"/>
      <c r="D52" s="65"/>
      <c r="E52" s="20"/>
    </row>
    <row r="53" spans="1:5" ht="15.75" thickBot="1" x14ac:dyDescent="0.3">
      <c r="A53" s="10"/>
      <c r="C53" s="72" t="s">
        <v>27</v>
      </c>
      <c r="D53" s="73">
        <f>D51*B8</f>
        <v>1162.8676106739842</v>
      </c>
      <c r="E53" s="74"/>
    </row>
    <row r="55" spans="1:5" x14ac:dyDescent="0.25">
      <c r="A55" s="10"/>
    </row>
    <row r="57" spans="1:5" x14ac:dyDescent="0.25">
      <c r="E57" s="10"/>
    </row>
    <row r="58" spans="1:5" x14ac:dyDescent="0.25">
      <c r="A58" s="10"/>
      <c r="B58" s="10"/>
    </row>
    <row r="59" spans="1:5" x14ac:dyDescent="0.25">
      <c r="B59" s="10"/>
    </row>
  </sheetData>
  <pageMargins left="0.511811024" right="0.511811024" top="0.78740157499999996" bottom="0.78740157499999996" header="0.31496062000000002" footer="0.31496062000000002"/>
  <pageSetup paperSize="9" orientation="portrait" r:id="rId1"/>
  <ignoredErrors>
    <ignoredError sqref="D41:D43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Guga</dc:creator>
  <cp:lastModifiedBy>backup</cp:lastModifiedBy>
  <cp:lastPrinted>2022-07-08T19:30:30Z</cp:lastPrinted>
  <dcterms:created xsi:type="dcterms:W3CDTF">2022-06-13T11:53:31Z</dcterms:created>
  <dcterms:modified xsi:type="dcterms:W3CDTF">2023-11-08T12:00:45Z</dcterms:modified>
</cp:coreProperties>
</file>