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\\192.168.0.10\secretarias\GABINETE\Assessoria especial\Taline\02 - LICITAÇÕES\02 - VALE ALIMENTAÇÃO\"/>
    </mc:Choice>
  </mc:AlternateContent>
  <xr:revisionPtr revIDLastSave="0" documentId="13_ncr:1_{41DA3C53-1D07-40C6-BF39-87B3B18C29C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Viabilidade Econômica" sheetId="1" r:id="rId1"/>
    <sheet name="Como é Calculado" sheetId="2" r:id="rId2"/>
    <sheet name="Sensibilidade" sheetId="3" r:id="rId3"/>
    <sheet name="Manual de Preenchimento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9" i="1" l="1"/>
  <c r="D29" i="1" l="1"/>
  <c r="D28" i="1"/>
  <c r="D27" i="1"/>
  <c r="D26" i="1"/>
  <c r="D25" i="1"/>
  <c r="D20" i="1"/>
  <c r="D11" i="1"/>
  <c r="D14" i="1" l="1"/>
  <c r="D31" i="1" s="1"/>
  <c r="D12" i="1"/>
  <c r="D19" i="1"/>
  <c r="D21" i="1"/>
  <c r="D30" i="1"/>
  <c r="D32" i="1" l="1"/>
  <c r="D36" i="1" s="1"/>
  <c r="D22" i="1"/>
  <c r="D39" i="1" l="1"/>
  <c r="D35" i="1"/>
  <c r="D37" i="1" s="1"/>
  <c r="D38" i="1" l="1"/>
  <c r="B42" i="1" s="1"/>
</calcChain>
</file>

<file path=xl/sharedStrings.xml><?xml version="1.0" encoding="utf-8"?>
<sst xmlns="http://schemas.openxmlformats.org/spreadsheetml/2006/main" count="212" uniqueCount="211">
  <si>
    <t>TABELA DE SENSIBILIDADE — RESULTADO POR DESCONTO E CUSTO OPERACIONAL</t>
  </si>
  <si>
    <t>ANEXO B - PLANILHA DE VIABILIDADE ECONÔMICA — VALE-ALIMENTAÇÃO</t>
  </si>
  <si>
    <t>MANUAL DE PREENCHIMENTO — ANEXO B</t>
  </si>
  <si>
    <t>COMO TUDO É CALCULADO — GUIA PASSO A PASSO</t>
  </si>
  <si>
    <t>RMM (MDR + float, prazo declarado de 15 dias — teto do item 18.7 do TR): R$ 15,097.68/mês | Volume: R$ 379,815.90/mês | Custo carregamento: R$ 258.97/mês | Verde = exequível | Âmbar = limítrofe | Vermelho = inexequível</t>
  </si>
  <si>
    <t>Guia rápido de quem preenche cada campo e como interpretar o resultado</t>
  </si>
  <si>
    <t>Esta aba explica em linguagem simples como cada número da planilha é obtido</t>
  </si>
  <si>
    <t>Custos fixos ↓ | Desconto →</t>
  </si>
  <si>
    <t>Licitante:</t>
  </si>
  <si>
    <t>Passo</t>
  </si>
  <si>
    <t>0.5%</t>
  </si>
  <si>
    <t>Item</t>
  </si>
  <si>
    <t>1.0%</t>
  </si>
  <si>
    <t>1.5%</t>
  </si>
  <si>
    <t>O que é</t>
  </si>
  <si>
    <t>1.8%</t>
  </si>
  <si>
    <t>CNPJ:</t>
  </si>
  <si>
    <t>2.0%</t>
  </si>
  <si>
    <t>Fórmula / Fonte</t>
  </si>
  <si>
    <t>2.5%</t>
  </si>
  <si>
    <t>Data:</t>
  </si>
  <si>
    <t>3.0%</t>
  </si>
  <si>
    <t>Exemplo com dados reais</t>
  </si>
  <si>
    <t>4.0%</t>
  </si>
  <si>
    <t>QUEM PREENCHE O QUÊ</t>
  </si>
  <si>
    <t>R$ 5,000/mês</t>
  </si>
  <si>
    <t>DESCRIÇÃO</t>
  </si>
  <si>
    <t>R$ 7,940
(52.6%)</t>
  </si>
  <si>
    <t>Volume mensal bruto</t>
  </si>
  <si>
    <t>Total de créditos que precisam ser carregados nos cartões dos servidores todo mês</t>
  </si>
  <si>
    <t>Nº de servidores × valor facial por servidor</t>
  </si>
  <si>
    <t>870 × R$ 436,57 = R$ 379.815,90</t>
  </si>
  <si>
    <t>2</t>
  </si>
  <si>
    <t>Receita máxima de MDR</t>
  </si>
  <si>
    <t>Quanto a operadora pode cobrar dos estabelecimentos. Teto fixado pelo Decreto 12.712/2025 — não pode ser superado</t>
  </si>
  <si>
    <t>Volume mensal × 3,6% (teto legal)
O MDR NÃO é declarado pela licitante — é fixado em lei</t>
  </si>
  <si>
    <t>R$ 379.815,90 × 3,6% = R$ 13.673,37/mês</t>
  </si>
  <si>
    <t>3</t>
  </si>
  <si>
    <t>Preenchido pela ADMINISTRAÇÃO, antes da publicação/retificação do Edital:</t>
  </si>
  <si>
    <t>Custo do desconto</t>
  </si>
  <si>
    <t>R$ 6,041
(40.0%)</t>
  </si>
  <si>
    <t>R$ 4,141
(27.4%)</t>
  </si>
  <si>
    <t>R$ 3,002
(19.9%)</t>
  </si>
  <si>
    <t>O desconto que a empresa dá ao município sai do bolso dela — é arcado com a receita de MDR + float. Se não cobrir, a proposta é inexequível</t>
  </si>
  <si>
    <t>R$ 2,242
(14.9%)</t>
  </si>
  <si>
    <t>R$ 343
(2.3%)</t>
  </si>
  <si>
    <t>Volume mensal × desconto ofertado (%)
(único campo livre de mérito que a licitante define)</t>
  </si>
  <si>
    <t>Desconto de 1,5%:
R$ 379.815,90 × 1,5% = R$ 5.697,24/mês</t>
  </si>
  <si>
    <t>4</t>
  </si>
  <si>
    <t>Custo de carregamento antecipado</t>
  </si>
  <si>
    <t>• CDI de referência (% a.m.) — aba 'Viabilidade Econômica', célula C15</t>
  </si>
  <si>
    <t>PARÂMETRO</t>
  </si>
  <si>
    <t>R$ -1,556
(-10.3%)</t>
  </si>
  <si>
    <t>Definir o CDI acumulado do mês anterior ao da sessão pública (fonte: B3/CETIP), conforme item 5.3 recomendado nesta nota técnica. Esse número é o mesmo usado tanto para calcular o custo de carregamento (item 3.6) quanto a receita de float (item 2).</t>
  </si>
  <si>
    <t>Volume × (CDI/30) × 2,7273 dias corridos
CDI de referência informado na célula C15 da aba principal
2 dias úteis = 2×(30÷22) = 2,7273 dias corridos</t>
  </si>
  <si>
    <t>Preenchido pela LICITANTE, durante a diligência de exequibilidade (2 horas, item 8.26 do TR):</t>
  </si>
  <si>
    <t>• Licitante, CNPJ e Data — cabeçalho da aba 'Viabilidade Econômica'</t>
  </si>
  <si>
    <t>RESULTADO MENSAL (R$)</t>
  </si>
  <si>
    <t>R$ -5,354
(-35.5%)</t>
  </si>
  <si>
    <t>• Desconto ofertado pela licitante (%) — célula C14 (repetir o valor já ofertado na sessão pública)</t>
  </si>
  <si>
    <t>5</t>
  </si>
  <si>
    <t>R$ 5,500/mês</t>
  </si>
  <si>
    <t>R$ 7,440
(49.3%)</t>
  </si>
  <si>
    <t>Receita financeira sobre saldo retido (float)</t>
  </si>
  <si>
    <t>• Custos operacionais mensais (itens 3.1 a 3.5, células C22 a C26) — declarar os custos reais da empresa: tecnologia/plataforma, atendimento, emissão de cartões, credenciamento da rede local e outros custos administrativos.</t>
  </si>
  <si>
    <t>R$ 5,541
(36.7%)</t>
  </si>
  <si>
    <t>R$ 3,641
(24.1%)</t>
  </si>
  <si>
    <t>R$ 2,502
(16.6%)</t>
  </si>
  <si>
    <t>O QUE NÃO PRECISA SER PREENCHIDO (JÁ VEM PRONTO)</t>
  </si>
  <si>
    <t>R$ 1,742
(11.5%)</t>
  </si>
  <si>
    <t>DADOS DO CONTRATO — fixados pelo edital</t>
  </si>
  <si>
    <t>R$ -157
(-1.0%)</t>
  </si>
  <si>
    <t>R$ -2,056
(-13.6%)</t>
  </si>
  <si>
    <t>Volume × (CDI/30) × prazo declarado pela licitante (dias), limitado a 15
A licitante declara o prazo médio real de repasse à sua rede — a Administração aplica o teto de 15 dias automaticamente</t>
  </si>
  <si>
    <t>R$ -5,854
(-38.8%)</t>
  </si>
  <si>
    <t>R$ 6,000/mês</t>
  </si>
  <si>
    <t>R$ 6,940
(46.0%)</t>
  </si>
  <si>
    <t>Os dados do contrato (valor estimado, nº de servidores, valor facial, teto de MDR, arranjo de pagamento) já vêm fixados pelo Edital e não devem ser alterados pela licitante. O MDR efetivo (célula C18) também é fixo, no teto legal de 3,6% — a licitante não declara um MDR próprio, pois esse valor é regulamentar, não negocial.</t>
  </si>
  <si>
    <t>R$ 5,041
(33.4%)</t>
  </si>
  <si>
    <t>R$ 3,141
(20.8%)</t>
  </si>
  <si>
    <t>R$ 2,002
(13.3%)</t>
  </si>
  <si>
    <t>R$ 1,242
(8.2%)</t>
  </si>
  <si>
    <t>6</t>
  </si>
  <si>
    <t>R$ -657
(-4.3%)</t>
  </si>
  <si>
    <t>COMO LER O RESULTADO (SEÇÃO 4 E 5 DA ABA PRINCIPAL)</t>
  </si>
  <si>
    <t>R$ -2,556
(-16.9%)</t>
  </si>
  <si>
    <t>Valor estimado anual do contrato</t>
  </si>
  <si>
    <t>R$ -6,354
(-42.1%)</t>
  </si>
  <si>
    <t>Receita Máxima Mensal (RMM)</t>
  </si>
  <si>
    <t>R$ 6,500/mês</t>
  </si>
  <si>
    <t>RESULTADO LÍQUIDO MENSAL positivo, com margem acima de 5%:</t>
  </si>
  <si>
    <t>R$ 6,440
(42.7%)</t>
  </si>
  <si>
    <t>A soma das duas fontes de receita admitidas nesta contratação: MDR e float</t>
  </si>
  <si>
    <t>Proposta exequível. Nenhuma diligência adicional é necessária além da própria planilha preenchida.</t>
  </si>
  <si>
    <t>R$ 4,541
(30.1%)</t>
  </si>
  <si>
    <t>R$ 2,641
(17.5%)</t>
  </si>
  <si>
    <t>Receita de MDR + Receita de float</t>
  </si>
  <si>
    <t>RESULTADO LÍQUIDO MENSAL positivo, mas margem entre 0% e 5%:</t>
  </si>
  <si>
    <t>R$ 1,502
(9.9%)</t>
  </si>
  <si>
    <t>R$ 742
(4.9%)</t>
  </si>
  <si>
    <t>Proposta limítrofe. O Pregoeiro pode solicitar complementação (item 8.26.5 do TR) — documentos de suporte para os custos declarados (item 8.26.3: declaração própria, contrato de referência, ou comprovação em contrato similar vigente).</t>
  </si>
  <si>
    <t>R$ -1,157
(-7.7%)</t>
  </si>
  <si>
    <t>R$ -3,056
(-20.2%)</t>
  </si>
  <si>
    <t>RESULTADO LÍQUIDO MENSAL negativo:</t>
  </si>
  <si>
    <t>R$ -6,854
(-45.4%)</t>
  </si>
  <si>
    <t>R$ 6,800/mês</t>
  </si>
  <si>
    <t>Indício de inexequibilidade confirmado mesmo após a diligência. Nos termos do item 8.27/8.28 do TR, cabe desclassificação — mas somente após a licitante ter tido a oportunidade de se manifestar (presunção relativa, contraditório garantido).</t>
  </si>
  <si>
    <t>R$ 6,140
(40.7%)</t>
  </si>
  <si>
    <t>Nº de servidores beneficiários estimados</t>
  </si>
  <si>
    <t>R$ 4,241
(28.1%)</t>
  </si>
  <si>
    <t>R$ 2,341
(15.5%)</t>
  </si>
  <si>
    <t>PERGUNTAS FREQUENTES</t>
  </si>
  <si>
    <t>R$ 1,202
(8.0%)</t>
  </si>
  <si>
    <t>R$ 442
(2.9%)</t>
  </si>
  <si>
    <t>R$ -1,457
(-9.6%)</t>
  </si>
  <si>
    <t>R$ -3,356
(-22.2%)</t>
  </si>
  <si>
    <t>"Posso declarar um prazo de repasse maior que 15 dias para aumentar minha receita de float?"</t>
  </si>
  <si>
    <t>R$ -7,154
(-47.4%)</t>
  </si>
  <si>
    <t>R$ 7,000/mês</t>
  </si>
  <si>
    <t>R$ 5,940
(39.3%)</t>
  </si>
  <si>
    <t>Custos operacionais fixos</t>
  </si>
  <si>
    <t>R$ 4,041
(26.8%)</t>
  </si>
  <si>
    <t>R$ 2,141
(14.2%)</t>
  </si>
  <si>
    <t>O que a empresa gasta para operar o contrato, independente do volume. Declarados pela licitante e documentados</t>
  </si>
  <si>
    <t>R$ 1,002
(6.6%)</t>
  </si>
  <si>
    <t>"Posso incluir outras receitas, como antecipação de recebíveis ou taxa de adesão cobrada dos estabelecimentos?"</t>
  </si>
  <si>
    <t>Valor facial mensal por servidor (R$)</t>
  </si>
  <si>
    <t>R$ 242
(1.6%)</t>
  </si>
  <si>
    <t>R$ -1,657
(-11.0%)</t>
  </si>
  <si>
    <t>Não. O item 8.28 do TR veda expressamente a alegação, para fins de exequibilidade, de receitas não previstas no item 8.22.1 (MDR e float). Cobranças adicionais aos estabelecimentos credenciados, além disso, são vedadas pelo Decreto nº 12.712/2025, conforme nota do MTE de 22/07/2026.</t>
  </si>
  <si>
    <t>Soma dos itens 3.1 a 3.5 (tecnologia + atendimento + cartões + rede + outros)</t>
  </si>
  <si>
    <t>R$ -3,556
(-23.6%)</t>
  </si>
  <si>
    <t>R$ -7,354
(-48.7%)</t>
  </si>
  <si>
    <t>"E se eu não souber meu prazo médio real de repasse?"</t>
  </si>
  <si>
    <t>R$ 7,500/mês</t>
  </si>
  <si>
    <t>Referência: R$ 6.800/mês
(varia por empresa — licitante declara)</t>
  </si>
  <si>
    <t>R$ 5,440
(36.0%)</t>
  </si>
  <si>
    <t>Pode deixar em branco ou declarar 0 — a planilha calculará a exequibilidade apenas com a receita de MDR, sem o adicional de float. Isso é mais conservador para a licitante, mas não impede a apresentação da proposta.</t>
  </si>
  <si>
    <t>R$ 3,541
(23.5%)</t>
  </si>
  <si>
    <t>R$ 1,641
(10.9%)</t>
  </si>
  <si>
    <t>R$ 502
(3.3%)</t>
  </si>
  <si>
    <t>R$ -258
(-1.7%)</t>
  </si>
  <si>
    <t>Resultado líquido</t>
  </si>
  <si>
    <t>R$ -2,157
(-14.3%)</t>
  </si>
  <si>
    <t>R$ -4,056
(-26.9%)</t>
  </si>
  <si>
    <t>Se for positivo, a empresa tem margem. Se for negativo, ela perde dinheiro — proposta inexequível</t>
  </si>
  <si>
    <t>R$ -7,854
(-52.0%)</t>
  </si>
  <si>
    <t>R$ 8,000/mês</t>
  </si>
  <si>
    <t>RMM (MDR + float) − custo desconto − custo carregamento − custos fixos</t>
  </si>
  <si>
    <t>R$ 4,940
(32.7%)</t>
  </si>
  <si>
    <t>R$ 3,041
(20.1%)</t>
  </si>
  <si>
    <t>R$ 1,141
(7.6%)</t>
  </si>
  <si>
    <t>R$ 2
(0.0%)</t>
  </si>
  <si>
    <t>R$ -758
(-5.0%)</t>
  </si>
  <si>
    <t>R$ -2,657
(-17.6%)</t>
  </si>
  <si>
    <t>Ponto de equilíbrio</t>
  </si>
  <si>
    <t>R$ -4,556
(-30.2%)</t>
  </si>
  <si>
    <t>R$ -8,354
(-55.3%)</t>
  </si>
  <si>
    <t>O desconto máximo que a empresa pode ofertar sem entrar no prejuízo. Qualquer desconto acima disso é inexequível</t>
  </si>
  <si>
    <t>(RMM − custos fixos − custo carregamento) ÷ volume mensal
= margem disponível para o desconto</t>
  </si>
  <si>
    <t>✔  Exequível — margem &gt; 5%</t>
  </si>
  <si>
    <t>CONCLUSÃO DA LÓGICA</t>
  </si>
  <si>
    <t>Teto de MDR — Decreto nº 12.712/2025 (%)</t>
  </si>
  <si>
    <t>Nota: esta tabela ilustra o cenário no teto de prazo de repasse (15 dias). Cada licitante declara seu próprio prazo na aba 'Viabilidade Econômica', podendo resultar em RMM menor caso declare prazo inferior a 15 dias.</t>
  </si>
  <si>
    <t>LEGENDA</t>
  </si>
  <si>
    <t>Arranjo de pagamento</t>
  </si>
  <si>
    <t>Desconto ofertado pela licitante (%)</t>
  </si>
  <si>
    <t>Campo a ser preenchido</t>
  </si>
  <si>
    <t>RECEITA DA OPERADORA — MDR E RECEITA FINANCEIRA SOBRE SALDO RETIDO (FLOAT)</t>
  </si>
  <si>
    <t>MDR efetivo praticado pela licitante (%)</t>
  </si>
  <si>
    <t>RECEITA MÁXIMA MENSAL DA OPERADORA (RMM)</t>
  </si>
  <si>
    <t>CUSTOS OPERACIONAIS MENSAIS</t>
  </si>
  <si>
    <t>3.1  Tecnologia / plataforma e sistemas</t>
  </si>
  <si>
    <t>3.2  Atendimento / suporte ao servidor</t>
  </si>
  <si>
    <t>3.3  Emissão e reposição de cartões</t>
  </si>
  <si>
    <t>3.4  Credenciamento e manutenção da rede em SFP</t>
  </si>
  <si>
    <t>3.5  Outros custos administrativos</t>
  </si>
  <si>
    <t>3.7  Custo do desconto concedido ao município</t>
  </si>
  <si>
    <t>TOTAL DE CUSTOS</t>
  </si>
  <si>
    <t>RESULTADO — ANÁLISE DE EXEQUIBILIDADE</t>
  </si>
  <si>
    <t>Receita máxima (MDR + float)</t>
  </si>
  <si>
    <t>(-) Total de custos (fixos + carregamento + desconto)</t>
  </si>
  <si>
    <t>RESULTADO LÍQUIDO MENSAL</t>
  </si>
  <si>
    <t>Margem sobre receita (MDR + float) (%)</t>
  </si>
  <si>
    <t>PONTO DE EQUILÍBRIO — desconto máximo sustentável (%)</t>
  </si>
  <si>
    <t>CONCLUSÃO AUTOMÁTICA</t>
  </si>
  <si>
    <t>DECLARAÇÃO E ASSINATURA</t>
  </si>
  <si>
    <t>Local e data: ________________________________________________</t>
  </si>
  <si>
    <t>Responsável legal / Cargo: ________________________________________________</t>
  </si>
  <si>
    <t>CPF do signatário: ________________________________________________</t>
  </si>
  <si>
    <t>Assinatura: ________________________________________________</t>
  </si>
  <si>
    <t>Exequibilidade baseada no teto de MDR e na receita financeira sobre saldo retido (float) — Decreto Federal nº 12.712/2025 | Art. 59, §1º, Lei nº 14.133/2021</t>
  </si>
  <si>
    <t xml:space="preserve">Prefeitura Municipal de São Francisco de Paula/RS </t>
  </si>
  <si>
    <t>CDI de referência (% a.m.) — B3/CETIP, mês anterior à sessão pública 
CDI de junho/2026 (Calculadora do Cidadão/BCB): 1,066413%, arredondado para 1,07%</t>
  </si>
  <si>
    <t>R$ 379.815,90 × (1,07%÷30) × 2,7273
= R$ 369,46/mês (com CDI de junho/2026, 1,07% a.m.)</t>
  </si>
  <si>
    <t>Com prazo declarado de 15 dias e CDI de 1,07% a.m.:
R$ 379.815,90 × (1,07%÷30) × 15 = R$ 2.032,02/mês</t>
  </si>
  <si>
    <t>R$ 13.673,37 + R$ 2.032,02 = R$ 15.705,39/mês (cenário com prazo declarado de 15 dias)</t>
  </si>
  <si>
    <t>R$ 15.705,39 − R$ 5.697,24 − R$ 369,46 − R$ 6.800 = R$ 2.838,69
(positivo = exequível)</t>
  </si>
  <si>
    <t>(R$ 15.705,39 − R$ 6.800 − R$ 369,46) ÷ R$ 379.815,90
= R$ 8.535,93 ÷ R$ 379.815,90 ≈ 2,247%</t>
  </si>
  <si>
    <t>Com o teto de MDR fixado em 3,6% pelo Decreto 12.712/2025, a receita de MDR é um número conhecido e imutável: R$ 379.815,90 × 3,6% = R$ 13.673,37/mês. A essa receita soma-se a receita financeira sobre o saldo retido (float), calculada com o mesmo indexador (CDI) usado no custo de carregamento antecipado, porém em sentido inverso e limitada ao prazo declarado pela licitante até o teto de 15 dias corridos (item 18.7 do TR). Com o prazo máximo declarado (15 dias) e CDI de junho/2026 (1,07% a.m., apurado pela Calculadora do Cidadão do Banco Central do Brasil), a Receita Máxima Mensal (RMM) passa a ser R$ 15.705,39/mês. Subtraindo os custos fixos mínimos (≈ R$ 6.800/mês) e o custo de carregamento antecipado (R$ 369,46/mês), sobram ≈ R$ 8.535,93/mês para bancar o desconto ao município — cerca de 2,25% do volume mensal, ante os 1,71% que resultariam se apenas o MDR fosse considerado. Qualquer proposta com desconto acima do ponto de equilíbrio apurado é matematicamente insustentável. A planilha torna esse cálculo transparente, auditável e reproduzível por qualquer órgão de controle, e individualiza a análise ao exigir que a própria licitante declare seu prazo real de repasse à rede credenciada.</t>
  </si>
  <si>
    <t xml:space="preserve">FECHADO </t>
  </si>
  <si>
    <t>✘  Inexequível — resultado negativo</t>
  </si>
  <si>
    <t xml:space="preserve">⚠  Limítrofe — margem entre 0% e 5% </t>
  </si>
  <si>
    <t>ℹ FUNDAMENTO DA RECEITA DE FLOAT: nos termos do item 7.16 do Termo de Referência (item 18.16 do Edital) — repasse à rede credenciada em até 15 dias corridos, a operadora retém recursos entre a transação do servidor e o efetivo repasse ao estabelecimento. Essa receita financeira é calculada pelo mesmo indexador (CDI) utilizado no custo de carregamento antecipado (item 3.6), limitada ao prazo médio de retenção declarado pela licitante, até o teto contratual de 15 dias.</t>
  </si>
  <si>
    <t>Prazo de repasse à rede credenciada declarado pela licitante (dias) — máx. 15 (item 7.16 do TR / 18.16 do Edital)</t>
  </si>
  <si>
    <t>3.6  Custo de carregamento antecipado —item 7.7 do TR / 18.7 do Edital (2 dias úteis)</t>
  </si>
  <si>
    <t>Declaro, sob as penas da lei, que os custos operacionais informados nesta planilha (itens 3.1 a 3.5) e o prazo médio de repasse à rede credenciada declarado (item 2) refletem fielmente a estrutura de custos e operação da empresa para execução do objeto licitado em arranjo de pagamento fechado, comprometendo-me a apresentar documentação comprobatória quando solicitado pela Administração, conforme art. 59, §1º, da Lei nº 14.133/2021. Estou ciente de que o MDR está limitado a 3,6% pelo Decreto nº 12.712/2025, de que o prazo de repasse declarado está limitado a 15 dias corridos (item 7.16 do TR / 18.16 do Edital) e de que o desconto ofertado é arcado com a receita de MDR e de float apuradas nesta planilha.</t>
  </si>
  <si>
    <t>O item 7.7 do TR (18.7 do Edital) obriga a empresa a creditar os cartões ANTES de receber do município (paga em até 2 dias úteis depois). A empresa financia esse intervalo — é um custo de capital</t>
  </si>
  <si>
    <t>O item 7.16 do TR (18.16 do Edital) também permite até 15 dias corridos para a operadora repassar o valor transacionado ao estabelecimento credenciado. Nesse intervalo, a operadora fica com o dinheiro — o que gera uma receita financeira simétrica ao custo do item 4, mas no sentido inverso</t>
  </si>
  <si>
    <t>• Prazo médio de repasse à rede credenciada declarado (dias) — célula C19. Informar o prazo real de repasse da empresa aos estabelecimentos. Não é necessário se preocupar em ultrapassar 15 — a planilha trava automaticamente no teto do item 7.16 do TR / 18.16 do Edital (fórmula MIN).</t>
  </si>
  <si>
    <t>Não é necessário se preocupar — a fórmula da célula D19 (=MIN(C19,15)) trava automaticamente qualquer valor declarado no teto de 15 dias do item 7.16 do TR / 18.16 do Edital, independentemente do que for digitado em C19.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</si>
</sst>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R\$\ #,##0.00"/>
    <numFmt numFmtId="165" formatCode="0.0%"/>
    <numFmt numFmtId="166" formatCode="0.000%"/>
    <numFmt numFmtId="167" formatCode="0.0\ &quot;dias (aplicado)&quot;"/>
  </numFmts>
  <fonts count="29" x14ac:knownFonts="1">
    <font>
      <sz val="11"/>
      <color theme="1"/>
      <name val="Calibri"/>
      <scheme val="minor"/>
    </font>
    <font>
      <b/>
      <sz val="14"/>
      <color theme="1"/>
      <name val="Calibri"/>
      <scheme val="minor"/>
    </font>
    <font>
      <i/>
      <sz val="9"/>
      <color rgb="FF555555"/>
      <name val="Calibri"/>
      <scheme val="minor"/>
    </font>
    <font>
      <b/>
      <sz val="10"/>
      <color rgb="FFFFFFFF"/>
      <name val="Calibri"/>
      <scheme val="minor"/>
    </font>
    <font>
      <b/>
      <sz val="10"/>
      <color theme="1"/>
      <name val="Calibri"/>
      <scheme val="minor"/>
    </font>
    <font>
      <sz val="10"/>
      <color theme="1"/>
      <name val="Calibri"/>
      <scheme val="minor"/>
    </font>
    <font>
      <b/>
      <sz val="11"/>
      <color rgb="FFFFFFFF"/>
      <name val="Calibri"/>
      <scheme val="minor"/>
    </font>
    <font>
      <sz val="11"/>
      <name val="Calibri"/>
    </font>
    <font>
      <sz val="9"/>
      <color theme="1"/>
      <name val="Calibri"/>
      <scheme val="minor"/>
    </font>
    <font>
      <i/>
      <sz val="8"/>
      <color theme="1"/>
      <name val="Calibri"/>
      <scheme val="minor"/>
    </font>
    <font>
      <b/>
      <sz val="12"/>
      <color rgb="FFFFFFFF"/>
      <name val="Arial"/>
    </font>
    <font>
      <sz val="9"/>
      <color rgb="FFFFFFFF"/>
      <name val="Arial"/>
    </font>
    <font>
      <sz val="11"/>
      <color theme="1"/>
      <name val="Calibri"/>
    </font>
    <font>
      <sz val="9"/>
      <color rgb="FF1F3864"/>
      <name val="Arial"/>
    </font>
    <font>
      <b/>
      <sz val="10"/>
      <color theme="1"/>
      <name val="Calibri"/>
      <family val="2"/>
      <scheme val="minor"/>
    </font>
    <font>
      <b/>
      <sz val="10"/>
      <color rgb="FF0000FF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633806"/>
      <name val="Calibri"/>
      <family val="2"/>
      <scheme val="minor"/>
    </font>
    <font>
      <sz val="10"/>
      <color rgb="FFA32D2D"/>
      <name val="Calibri"/>
      <family val="2"/>
      <scheme val="minor"/>
    </font>
    <font>
      <b/>
      <sz val="11"/>
      <color rgb="FF27500A"/>
      <name val="Calibri"/>
      <family val="2"/>
      <scheme val="minor"/>
    </font>
    <font>
      <sz val="10"/>
      <color rgb="FF27500A"/>
      <name val="Calibri"/>
      <family val="2"/>
      <scheme val="minor"/>
    </font>
    <font>
      <sz val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rgb="FF0000FF"/>
      <name val="Arial"/>
      <family val="2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9"/>
      <color rgb="FF555555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2E75B6"/>
        <bgColor rgb="FF2E75B6"/>
      </patternFill>
    </fill>
    <fill>
      <patternFill patternType="solid">
        <fgColor rgb="FF1F4E78"/>
        <bgColor rgb="FF1F4E78"/>
      </patternFill>
    </fill>
    <fill>
      <patternFill patternType="solid">
        <fgColor rgb="FFC6EFCE"/>
        <bgColor rgb="FFC6EFCE"/>
      </patternFill>
    </fill>
    <fill>
      <patternFill patternType="solid">
        <fgColor rgb="FFFFEB9C"/>
        <bgColor rgb="FFFFEB9C"/>
      </patternFill>
    </fill>
    <fill>
      <patternFill patternType="solid">
        <fgColor rgb="FFFFC7CE"/>
        <bgColor rgb="FFFFC7CE"/>
      </patternFill>
    </fill>
    <fill>
      <patternFill patternType="solid">
        <fgColor rgb="FFFFF2CC"/>
        <bgColor rgb="FFFFF2CC"/>
      </patternFill>
    </fill>
    <fill>
      <patternFill patternType="solid">
        <fgColor rgb="FFDDEBF7"/>
        <bgColor rgb="FFDDEBF7"/>
      </patternFill>
    </fill>
    <fill>
      <patternFill patternType="solid">
        <fgColor rgb="FFE2EFDA"/>
        <bgColor rgb="FFE2EFDA"/>
      </patternFill>
    </fill>
    <fill>
      <patternFill patternType="solid">
        <fgColor rgb="FFFCE4D6"/>
        <bgColor rgb="FFFCE4D6"/>
      </patternFill>
    </fill>
    <fill>
      <patternFill patternType="solid">
        <fgColor rgb="FF1F3864"/>
        <bgColor rgb="FF1F3864"/>
      </patternFill>
    </fill>
    <fill>
      <patternFill patternType="solid">
        <fgColor rgb="FF2F5496"/>
        <bgColor rgb="FF2F5496"/>
      </patternFill>
    </fill>
    <fill>
      <patternFill patternType="solid">
        <fgColor rgb="FFD9E1F2"/>
        <bgColor rgb="FFD9E1F2"/>
      </patternFill>
    </fill>
    <fill>
      <patternFill patternType="solid">
        <fgColor rgb="FFD9E1F2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1F4E78"/>
        <bgColor indexed="64"/>
      </patternFill>
    </fill>
  </fills>
  <borders count="33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/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BFBFBF"/>
      </bottom>
      <diagonal/>
    </border>
    <border>
      <left style="medium">
        <color rgb="FFFF0000"/>
      </left>
      <right style="medium">
        <color rgb="FFFF0000"/>
      </right>
      <top style="thin">
        <color rgb="FFBFBFBF"/>
      </top>
      <bottom style="thin">
        <color rgb="FFBFBFBF"/>
      </bottom>
      <diagonal/>
    </border>
    <border>
      <left style="medium">
        <color rgb="FFFF0000"/>
      </left>
      <right style="medium">
        <color rgb="FFFF0000"/>
      </right>
      <top style="thin">
        <color rgb="FFBFBFBF"/>
      </top>
      <bottom style="medium">
        <color rgb="FFFF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CCCCCC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CCCCCC"/>
      </top>
      <bottom style="medium">
        <color rgb="FFBFBFBF"/>
      </bottom>
      <diagonal/>
    </border>
    <border>
      <left style="medium">
        <color rgb="FFCCCCCC"/>
      </left>
      <right style="medium">
        <color rgb="FFBFBFBF"/>
      </right>
      <top style="medium">
        <color rgb="FFCCCCCC"/>
      </top>
      <bottom style="medium">
        <color rgb="FFBFBFBF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4" fillId="0" borderId="0" xfId="0" applyFont="1"/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8" fillId="5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right" vertical="center"/>
    </xf>
    <xf numFmtId="10" fontId="5" fillId="0" borderId="1" xfId="0" applyNumberFormat="1" applyFont="1" applyBorder="1" applyAlignment="1">
      <alignment horizontal="right" vertical="center"/>
    </xf>
    <xf numFmtId="164" fontId="4" fillId="9" borderId="1" xfId="0" applyNumberFormat="1" applyFont="1" applyFill="1" applyBorder="1" applyAlignment="1">
      <alignment horizontal="right" vertical="center"/>
    </xf>
    <xf numFmtId="166" fontId="5" fillId="0" borderId="1" xfId="0" applyNumberFormat="1" applyFont="1" applyBorder="1" applyAlignment="1">
      <alignment horizontal="right" vertical="center"/>
    </xf>
    <xf numFmtId="0" fontId="5" fillId="0" borderId="0" xfId="0" applyFont="1"/>
    <xf numFmtId="0" fontId="12" fillId="13" borderId="1" xfId="0" applyFont="1" applyFill="1" applyBorder="1" applyAlignment="1">
      <alignment vertical="center"/>
    </xf>
    <xf numFmtId="0" fontId="13" fillId="13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vertical="center"/>
    </xf>
    <xf numFmtId="0" fontId="5" fillId="14" borderId="1" xfId="0" applyFont="1" applyFill="1" applyBorder="1" applyAlignment="1">
      <alignment vertical="center"/>
    </xf>
    <xf numFmtId="164" fontId="5" fillId="14" borderId="1" xfId="0" applyNumberFormat="1" applyFont="1" applyFill="1" applyBorder="1" applyAlignment="1">
      <alignment horizontal="right" vertical="center"/>
    </xf>
    <xf numFmtId="0" fontId="5" fillId="14" borderId="1" xfId="0" applyFont="1" applyFill="1" applyBorder="1" applyAlignment="1">
      <alignment horizontal="right" vertical="center"/>
    </xf>
    <xf numFmtId="164" fontId="14" fillId="14" borderId="1" xfId="0" applyNumberFormat="1" applyFont="1" applyFill="1" applyBorder="1" applyAlignment="1">
      <alignment horizontal="right" vertical="center"/>
    </xf>
    <xf numFmtId="0" fontId="6" fillId="3" borderId="2" xfId="0" applyFont="1" applyFill="1" applyBorder="1" applyAlignment="1">
      <alignment horizontal="center" vertical="center"/>
    </xf>
    <xf numFmtId="0" fontId="15" fillId="7" borderId="6" xfId="0" applyFont="1" applyFill="1" applyBorder="1" applyAlignment="1">
      <alignment horizontal="left" vertical="center" wrapText="1"/>
    </xf>
    <xf numFmtId="167" fontId="5" fillId="15" borderId="9" xfId="0" applyNumberFormat="1" applyFont="1" applyFill="1" applyBorder="1" applyAlignment="1">
      <alignment horizontal="right" vertical="center"/>
    </xf>
    <xf numFmtId="165" fontId="5" fillId="0" borderId="11" xfId="0" applyNumberFormat="1" applyFont="1" applyBorder="1" applyAlignment="1">
      <alignment horizontal="right" vertical="center"/>
    </xf>
    <xf numFmtId="0" fontId="15" fillId="7" borderId="10" xfId="0" applyFont="1" applyFill="1" applyBorder="1" applyAlignment="1">
      <alignment horizontal="right" vertical="center"/>
    </xf>
    <xf numFmtId="0" fontId="15" fillId="7" borderId="6" xfId="0" applyFont="1" applyFill="1" applyBorder="1" applyAlignment="1">
      <alignment vertical="center"/>
    </xf>
    <xf numFmtId="164" fontId="14" fillId="15" borderId="9" xfId="0" applyNumberFormat="1" applyFont="1" applyFill="1" applyBorder="1" applyAlignment="1">
      <alignment horizontal="right" vertical="center"/>
    </xf>
    <xf numFmtId="165" fontId="5" fillId="14" borderId="11" xfId="0" applyNumberFormat="1" applyFont="1" applyFill="1" applyBorder="1" applyAlignment="1">
      <alignment horizontal="right" vertical="center"/>
    </xf>
    <xf numFmtId="10" fontId="5" fillId="0" borderId="12" xfId="0" applyNumberFormat="1" applyFont="1" applyBorder="1" applyAlignment="1">
      <alignment horizontal="right" vertical="center"/>
    </xf>
    <xf numFmtId="166" fontId="15" fillId="7" borderId="10" xfId="0" applyNumberFormat="1" applyFont="1" applyFill="1" applyBorder="1" applyAlignment="1">
      <alignment horizontal="right" vertical="center"/>
    </xf>
    <xf numFmtId="164" fontId="5" fillId="0" borderId="9" xfId="0" applyNumberFormat="1" applyFont="1" applyBorder="1" applyAlignment="1">
      <alignment horizontal="right" vertical="center"/>
    </xf>
    <xf numFmtId="164" fontId="15" fillId="7" borderId="13" xfId="0" applyNumberFormat="1" applyFont="1" applyFill="1" applyBorder="1" applyAlignment="1">
      <alignment horizontal="right" vertical="center"/>
    </xf>
    <xf numFmtId="164" fontId="15" fillId="7" borderId="14" xfId="0" applyNumberFormat="1" applyFont="1" applyFill="1" applyBorder="1" applyAlignment="1">
      <alignment horizontal="right" vertical="center"/>
    </xf>
    <xf numFmtId="164" fontId="15" fillId="7" borderId="15" xfId="0" applyNumberFormat="1" applyFont="1" applyFill="1" applyBorder="1" applyAlignment="1">
      <alignment horizontal="right" vertical="center"/>
    </xf>
    <xf numFmtId="0" fontId="17" fillId="15" borderId="1" xfId="0" applyFont="1" applyFill="1" applyBorder="1" applyAlignment="1">
      <alignment horizontal="left" vertical="center" wrapText="1"/>
    </xf>
    <xf numFmtId="164" fontId="17" fillId="15" borderId="1" xfId="0" applyNumberFormat="1" applyFont="1" applyFill="1" applyBorder="1" applyAlignment="1">
      <alignment horizontal="right" vertical="center"/>
    </xf>
    <xf numFmtId="0" fontId="17" fillId="15" borderId="1" xfId="0" applyFont="1" applyFill="1" applyBorder="1" applyAlignment="1">
      <alignment vertical="center"/>
    </xf>
    <xf numFmtId="0" fontId="18" fillId="0" borderId="1" xfId="0" applyFont="1" applyBorder="1" applyAlignment="1">
      <alignment vertical="center"/>
    </xf>
    <xf numFmtId="164" fontId="18" fillId="0" borderId="1" xfId="0" applyNumberFormat="1" applyFont="1" applyBorder="1" applyAlignment="1">
      <alignment horizontal="right" vertical="center"/>
    </xf>
    <xf numFmtId="0" fontId="19" fillId="9" borderId="1" xfId="0" applyFont="1" applyFill="1" applyBorder="1" applyAlignment="1">
      <alignment vertical="center"/>
    </xf>
    <xf numFmtId="164" fontId="19" fillId="9" borderId="1" xfId="0" applyNumberFormat="1" applyFont="1" applyFill="1" applyBorder="1" applyAlignment="1">
      <alignment horizontal="right" vertical="center"/>
    </xf>
    <xf numFmtId="0" fontId="20" fillId="0" borderId="1" xfId="0" applyFont="1" applyBorder="1" applyAlignment="1">
      <alignment vertical="center"/>
    </xf>
    <xf numFmtId="164" fontId="20" fillId="0" borderId="1" xfId="0" applyNumberFormat="1" applyFont="1" applyBorder="1" applyAlignment="1">
      <alignment horizontal="right" vertical="center"/>
    </xf>
    <xf numFmtId="10" fontId="16" fillId="0" borderId="1" xfId="0" applyNumberFormat="1" applyFont="1" applyBorder="1" applyAlignment="1">
      <alignment horizontal="right" vertical="center" wrapText="1"/>
    </xf>
    <xf numFmtId="0" fontId="16" fillId="0" borderId="1" xfId="0" applyFont="1" applyBorder="1" applyAlignment="1">
      <alignment vertical="center" wrapText="1"/>
    </xf>
    <xf numFmtId="0" fontId="0" fillId="0" borderId="19" xfId="0" applyBorder="1"/>
    <xf numFmtId="166" fontId="23" fillId="7" borderId="21" xfId="0" applyNumberFormat="1" applyFont="1" applyFill="1" applyBorder="1" applyAlignment="1">
      <alignment horizontal="right" vertical="center"/>
    </xf>
    <xf numFmtId="0" fontId="0" fillId="0" borderId="20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16" fillId="0" borderId="25" xfId="0" applyFont="1" applyBorder="1" applyAlignment="1">
      <alignment vertical="center" wrapText="1"/>
    </xf>
    <xf numFmtId="0" fontId="16" fillId="0" borderId="26" xfId="0" applyFont="1" applyBorder="1" applyAlignment="1">
      <alignment vertical="center" wrapText="1"/>
    </xf>
    <xf numFmtId="0" fontId="16" fillId="0" borderId="27" xfId="0" applyFont="1" applyBorder="1" applyAlignment="1">
      <alignment vertical="center" wrapText="1"/>
    </xf>
    <xf numFmtId="0" fontId="16" fillId="0" borderId="28" xfId="0" applyFont="1" applyBorder="1" applyAlignment="1">
      <alignment vertical="center" wrapText="1"/>
    </xf>
    <xf numFmtId="0" fontId="5" fillId="14" borderId="6" xfId="0" applyFont="1" applyFill="1" applyBorder="1" applyAlignment="1">
      <alignment vertical="center"/>
    </xf>
    <xf numFmtId="164" fontId="14" fillId="14" borderId="9" xfId="0" applyNumberFormat="1" applyFont="1" applyFill="1" applyBorder="1" applyAlignment="1">
      <alignment horizontal="right" vertical="center"/>
    </xf>
    <xf numFmtId="0" fontId="0" fillId="0" borderId="5" xfId="0" applyBorder="1"/>
    <xf numFmtId="0" fontId="16" fillId="14" borderId="1" xfId="0" applyFont="1" applyFill="1" applyBorder="1" applyAlignment="1">
      <alignment horizontal="right" vertical="center"/>
    </xf>
    <xf numFmtId="0" fontId="25" fillId="0" borderId="29" xfId="0" applyFont="1" applyBorder="1" applyAlignment="1">
      <alignment wrapText="1"/>
    </xf>
    <xf numFmtId="0" fontId="14" fillId="0" borderId="29" xfId="0" applyFont="1" applyBorder="1" applyAlignment="1">
      <alignment wrapText="1"/>
    </xf>
    <xf numFmtId="0" fontId="6" fillId="3" borderId="2" xfId="0" applyFont="1" applyFill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5" fillId="10" borderId="2" xfId="0" applyFont="1" applyFill="1" applyBorder="1" applyAlignment="1">
      <alignment horizontal="left" vertical="center" wrapText="1"/>
    </xf>
    <xf numFmtId="0" fontId="6" fillId="3" borderId="2" xfId="0" applyFont="1" applyFill="1" applyBorder="1"/>
    <xf numFmtId="0" fontId="7" fillId="0" borderId="3" xfId="0" applyFont="1" applyBorder="1"/>
    <xf numFmtId="0" fontId="7" fillId="0" borderId="4" xfId="0" applyFont="1" applyBorder="1"/>
    <xf numFmtId="0" fontId="21" fillId="0" borderId="6" xfId="0" applyFont="1" applyBorder="1" applyAlignment="1">
      <alignment horizontal="left" vertical="center" wrapText="1"/>
    </xf>
    <xf numFmtId="0" fontId="21" fillId="0" borderId="7" xfId="0" applyFont="1" applyBorder="1" applyAlignment="1">
      <alignment horizontal="left" vertical="center" wrapText="1"/>
    </xf>
    <xf numFmtId="0" fontId="21" fillId="0" borderId="9" xfId="0" applyFont="1" applyBorder="1" applyAlignment="1">
      <alignment horizontal="left" vertical="center" wrapText="1"/>
    </xf>
    <xf numFmtId="0" fontId="4" fillId="9" borderId="6" xfId="0" applyFont="1" applyFill="1" applyBorder="1" applyAlignment="1">
      <alignment horizontal="left" vertical="center"/>
    </xf>
    <xf numFmtId="0" fontId="4" fillId="9" borderId="9" xfId="0" applyFont="1" applyFill="1" applyBorder="1" applyAlignment="1">
      <alignment horizontal="left" vertical="center"/>
    </xf>
    <xf numFmtId="0" fontId="22" fillId="0" borderId="16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5" fillId="8" borderId="2" xfId="0" applyFont="1" applyFill="1" applyBorder="1" applyAlignment="1">
      <alignment horizontal="left" vertical="center" wrapText="1"/>
    </xf>
    <xf numFmtId="0" fontId="10" fillId="11" borderId="6" xfId="0" applyFont="1" applyFill="1" applyBorder="1" applyAlignment="1">
      <alignment horizontal="center" vertical="center"/>
    </xf>
    <xf numFmtId="0" fontId="7" fillId="0" borderId="7" xfId="0" applyFont="1" applyBorder="1"/>
    <xf numFmtId="0" fontId="11" fillId="12" borderId="6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wrapText="1"/>
    </xf>
    <xf numFmtId="0" fontId="11" fillId="12" borderId="6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8" fillId="4" borderId="5" xfId="0" applyFont="1" applyFill="1" applyBorder="1" applyAlignment="1">
      <alignment horizontal="center"/>
    </xf>
    <xf numFmtId="0" fontId="24" fillId="5" borderId="5" xfId="0" applyFont="1" applyFill="1" applyBorder="1" applyAlignment="1">
      <alignment horizontal="center"/>
    </xf>
    <xf numFmtId="0" fontId="24" fillId="6" borderId="5" xfId="0" applyFont="1" applyFill="1" applyBorder="1" applyAlignment="1">
      <alignment horizontal="center"/>
    </xf>
    <xf numFmtId="0" fontId="26" fillId="0" borderId="30" xfId="0" applyFont="1" applyBorder="1" applyAlignment="1">
      <alignment wrapText="1"/>
    </xf>
    <xf numFmtId="0" fontId="26" fillId="0" borderId="31" xfId="0" applyFont="1" applyBorder="1" applyAlignment="1">
      <alignment wrapText="1"/>
    </xf>
    <xf numFmtId="0" fontId="26" fillId="0" borderId="32" xfId="0" applyFont="1" applyBorder="1" applyAlignment="1">
      <alignment wrapText="1"/>
    </xf>
    <xf numFmtId="0" fontId="27" fillId="0" borderId="30" xfId="0" applyFont="1" applyBorder="1" applyAlignment="1">
      <alignment wrapText="1"/>
    </xf>
    <xf numFmtId="0" fontId="27" fillId="0" borderId="31" xfId="0" applyFont="1" applyBorder="1" applyAlignment="1">
      <alignment wrapText="1"/>
    </xf>
    <xf numFmtId="0" fontId="27" fillId="0" borderId="32" xfId="0" applyFont="1" applyBorder="1" applyAlignment="1">
      <alignment wrapText="1"/>
    </xf>
    <xf numFmtId="0" fontId="28" fillId="16" borderId="30" xfId="0" applyFont="1" applyFill="1" applyBorder="1" applyAlignment="1">
      <alignment wrapText="1"/>
    </xf>
    <xf numFmtId="0" fontId="28" fillId="16" borderId="31" xfId="0" applyFont="1" applyFill="1" applyBorder="1" applyAlignment="1">
      <alignment wrapText="1"/>
    </xf>
    <xf numFmtId="0" fontId="28" fillId="16" borderId="32" xfId="0" applyFont="1" applyFill="1" applyBorder="1" applyAlignment="1">
      <alignment wrapText="1"/>
    </xf>
    <xf numFmtId="0" fontId="14" fillId="0" borderId="30" xfId="0" applyFont="1" applyBorder="1" applyAlignment="1">
      <alignment vertical="center" wrapText="1"/>
    </xf>
    <xf numFmtId="0" fontId="14" fillId="0" borderId="31" xfId="0" applyFont="1" applyBorder="1" applyAlignment="1">
      <alignment vertical="center" wrapText="1"/>
    </xf>
    <xf numFmtId="0" fontId="14" fillId="0" borderId="32" xfId="0" applyFont="1" applyBorder="1" applyAlignment="1">
      <alignment vertical="center" wrapText="1"/>
    </xf>
    <xf numFmtId="0" fontId="16" fillId="0" borderId="30" xfId="0" applyFont="1" applyBorder="1" applyAlignment="1">
      <alignment vertical="center" wrapText="1"/>
    </xf>
    <xf numFmtId="0" fontId="16" fillId="0" borderId="31" xfId="0" applyFont="1" applyBorder="1" applyAlignment="1">
      <alignment vertical="center" wrapText="1"/>
    </xf>
    <xf numFmtId="0" fontId="16" fillId="0" borderId="32" xfId="0" applyFont="1" applyBorder="1" applyAlignment="1">
      <alignment vertical="center" wrapText="1"/>
    </xf>
    <xf numFmtId="0" fontId="14" fillId="0" borderId="30" xfId="0" applyFont="1" applyBorder="1" applyAlignment="1">
      <alignment wrapText="1"/>
    </xf>
    <xf numFmtId="0" fontId="14" fillId="0" borderId="31" xfId="0" applyFont="1" applyBorder="1" applyAlignment="1">
      <alignment wrapText="1"/>
    </xf>
    <xf numFmtId="0" fontId="14" fillId="0" borderId="32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32D2D"/>
      <color rgb="FF633806"/>
      <color rgb="FFFFF2CC"/>
      <color rgb="FF0000FF"/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01"/>
  <sheetViews>
    <sheetView showGridLines="0" tabSelected="1" topLeftCell="A39" workbookViewId="0">
      <selection activeCell="D1" sqref="A1:D50"/>
    </sheetView>
  </sheetViews>
  <sheetFormatPr defaultColWidth="14.42578125" defaultRowHeight="15" customHeight="1" x14ac:dyDescent="0.25"/>
  <cols>
    <col min="1" max="1" width="4" customWidth="1"/>
    <col min="2" max="2" width="58" customWidth="1"/>
    <col min="3" max="3" width="16" customWidth="1"/>
    <col min="4" max="4" width="21.7109375" customWidth="1"/>
    <col min="5" max="7" width="8.7109375" customWidth="1"/>
    <col min="8" max="8" width="22.7109375" bestFit="1" customWidth="1"/>
    <col min="9" max="22" width="8.7109375" customWidth="1"/>
  </cols>
  <sheetData>
    <row r="1" spans="1:9" ht="6" customHeight="1" x14ac:dyDescent="0.25"/>
    <row r="2" spans="1:9" ht="23.25" customHeight="1" x14ac:dyDescent="0.25">
      <c r="A2" s="84" t="s">
        <v>1</v>
      </c>
      <c r="B2" s="85"/>
      <c r="C2" s="85"/>
      <c r="D2" s="85"/>
    </row>
    <row r="3" spans="1:9" ht="42" customHeight="1" x14ac:dyDescent="0.25">
      <c r="A3" s="86" t="s">
        <v>191</v>
      </c>
      <c r="B3" s="87"/>
      <c r="C3" s="87"/>
      <c r="D3" s="87"/>
    </row>
    <row r="4" spans="1:9" x14ac:dyDescent="0.25">
      <c r="A4" s="88" t="s">
        <v>192</v>
      </c>
      <c r="B4" s="85"/>
      <c r="C4" s="85"/>
      <c r="D4" s="85"/>
    </row>
    <row r="5" spans="1:9" ht="30" customHeight="1" x14ac:dyDescent="0.25">
      <c r="A5" s="16"/>
      <c r="B5" s="17" t="s">
        <v>8</v>
      </c>
      <c r="C5" s="17" t="s">
        <v>16</v>
      </c>
      <c r="D5" s="17" t="s">
        <v>20</v>
      </c>
    </row>
    <row r="6" spans="1:9" ht="9.75" customHeight="1" x14ac:dyDescent="0.25"/>
    <row r="7" spans="1:9" s="18" customFormat="1" ht="20.25" customHeight="1" x14ac:dyDescent="0.25">
      <c r="A7" s="8"/>
      <c r="B7" s="3" t="s">
        <v>26</v>
      </c>
      <c r="C7" s="3" t="s">
        <v>51</v>
      </c>
      <c r="D7" s="3" t="s">
        <v>57</v>
      </c>
    </row>
    <row r="8" spans="1:9" s="18" customFormat="1" ht="20.25" customHeight="1" thickBot="1" x14ac:dyDescent="0.3">
      <c r="A8" s="24">
        <v>1</v>
      </c>
      <c r="B8" s="89" t="s">
        <v>70</v>
      </c>
      <c r="C8" s="89"/>
      <c r="D8" s="89"/>
    </row>
    <row r="9" spans="1:9" s="18" customFormat="1" ht="20.25" customHeight="1" x14ac:dyDescent="0.25">
      <c r="B9" s="20" t="s">
        <v>86</v>
      </c>
      <c r="C9" s="21">
        <v>4557790.8</v>
      </c>
      <c r="D9" s="22"/>
      <c r="F9" s="77" t="s">
        <v>164</v>
      </c>
      <c r="G9" s="78"/>
      <c r="H9" s="78"/>
      <c r="I9" s="79"/>
    </row>
    <row r="10" spans="1:9" s="18" customFormat="1" ht="20.25" customHeight="1" thickBot="1" x14ac:dyDescent="0.3">
      <c r="B10" s="20" t="s">
        <v>108</v>
      </c>
      <c r="C10" s="22">
        <v>870</v>
      </c>
      <c r="D10" s="22"/>
      <c r="F10" s="80"/>
      <c r="G10" s="81"/>
      <c r="H10" s="81"/>
      <c r="I10" s="82"/>
    </row>
    <row r="11" spans="1:9" s="18" customFormat="1" ht="20.25" customHeight="1" thickTop="1" thickBot="1" x14ac:dyDescent="0.3">
      <c r="B11" s="20" t="s">
        <v>126</v>
      </c>
      <c r="C11" s="21">
        <v>436.57</v>
      </c>
      <c r="D11" s="23">
        <f>C11*C10</f>
        <v>379815.89999999997</v>
      </c>
      <c r="F11" s="49"/>
      <c r="G11" s="50"/>
      <c r="H11" t="s">
        <v>167</v>
      </c>
      <c r="I11" s="51"/>
    </row>
    <row r="12" spans="1:9" s="18" customFormat="1" ht="20.25" customHeight="1" thickTop="1" thickBot="1" x14ac:dyDescent="0.3">
      <c r="B12" s="20" t="s">
        <v>162</v>
      </c>
      <c r="C12" s="31">
        <v>3.5999999999999997E-2</v>
      </c>
      <c r="D12" s="23">
        <f>C12*D11</f>
        <v>13673.372399999998</v>
      </c>
      <c r="F12" s="52"/>
      <c r="G12" s="53"/>
      <c r="H12" s="53"/>
      <c r="I12" s="54"/>
    </row>
    <row r="13" spans="1:9" s="18" customFormat="1" ht="20.25" customHeight="1" thickBot="1" x14ac:dyDescent="0.3">
      <c r="B13" s="59" t="s">
        <v>165</v>
      </c>
      <c r="C13" s="62" t="s">
        <v>200</v>
      </c>
      <c r="D13" s="60"/>
      <c r="F13" s="61"/>
      <c r="G13" s="61"/>
      <c r="H13" s="61"/>
      <c r="I13" s="61"/>
    </row>
    <row r="14" spans="1:9" s="18" customFormat="1" ht="20.25" customHeight="1" thickBot="1" x14ac:dyDescent="0.3">
      <c r="B14" s="29" t="s">
        <v>166</v>
      </c>
      <c r="C14" s="33">
        <v>0</v>
      </c>
      <c r="D14" s="30">
        <f>C14*D11</f>
        <v>0</v>
      </c>
    </row>
    <row r="15" spans="1:9" s="18" customFormat="1" ht="38.25" x14ac:dyDescent="0.25">
      <c r="B15" s="48" t="s">
        <v>193</v>
      </c>
      <c r="C15" s="32">
        <v>1.0699999999999999E-2</v>
      </c>
      <c r="D15" s="47"/>
    </row>
    <row r="16" spans="1:9" ht="9.75" customHeight="1" x14ac:dyDescent="0.25"/>
    <row r="17" spans="1:4" s="18" customFormat="1" ht="20.25" customHeight="1" x14ac:dyDescent="0.25">
      <c r="A17" s="24" t="s">
        <v>32</v>
      </c>
      <c r="B17" s="65" t="s">
        <v>168</v>
      </c>
      <c r="C17" s="66"/>
      <c r="D17" s="67"/>
    </row>
    <row r="18" spans="1:4" s="18" customFormat="1" ht="57.75" customHeight="1" x14ac:dyDescent="0.25">
      <c r="B18" s="83" t="s">
        <v>203</v>
      </c>
      <c r="C18" s="66"/>
      <c r="D18" s="67"/>
    </row>
    <row r="19" spans="1:4" s="18" customFormat="1" ht="20.25" customHeight="1" thickBot="1" x14ac:dyDescent="0.3">
      <c r="B19" s="19" t="s">
        <v>169</v>
      </c>
      <c r="C19" s="27">
        <f>C12</f>
        <v>3.5999999999999997E-2</v>
      </c>
      <c r="D19" s="11">
        <f>D11*C19</f>
        <v>13673.372399999998</v>
      </c>
    </row>
    <row r="20" spans="1:4" s="18" customFormat="1" ht="26.25" thickBot="1" x14ac:dyDescent="0.3">
      <c r="B20" s="25" t="s">
        <v>204</v>
      </c>
      <c r="C20" s="28">
        <v>0</v>
      </c>
      <c r="D20" s="26">
        <f>MIN(C20,15)</f>
        <v>0</v>
      </c>
    </row>
    <row r="21" spans="1:4" s="18" customFormat="1" ht="20.25" customHeight="1" x14ac:dyDescent="0.25">
      <c r="B21" s="19" t="s">
        <v>63</v>
      </c>
      <c r="D21" s="11">
        <f>D11*(C15/30)*D20</f>
        <v>0</v>
      </c>
    </row>
    <row r="22" spans="1:4" s="18" customFormat="1" ht="20.25" customHeight="1" x14ac:dyDescent="0.25">
      <c r="B22" s="75" t="s">
        <v>170</v>
      </c>
      <c r="C22" s="76"/>
      <c r="D22" s="13">
        <f>D19+D21</f>
        <v>13673.372399999998</v>
      </c>
    </row>
    <row r="23" spans="1:4" ht="9.75" customHeight="1" x14ac:dyDescent="0.25"/>
    <row r="24" spans="1:4" s="18" customFormat="1" ht="20.25" customHeight="1" thickBot="1" x14ac:dyDescent="0.3">
      <c r="A24" s="24" t="s">
        <v>37</v>
      </c>
      <c r="B24" s="65" t="s">
        <v>171</v>
      </c>
      <c r="C24" s="66"/>
      <c r="D24" s="67"/>
    </row>
    <row r="25" spans="1:4" s="18" customFormat="1" ht="20.25" customHeight="1" x14ac:dyDescent="0.25">
      <c r="B25" s="29" t="s">
        <v>172</v>
      </c>
      <c r="C25" s="35">
        <v>0</v>
      </c>
      <c r="D25" s="34">
        <f t="shared" ref="D25:D29" si="0">C25</f>
        <v>0</v>
      </c>
    </row>
    <row r="26" spans="1:4" s="18" customFormat="1" ht="20.25" customHeight="1" x14ac:dyDescent="0.25">
      <c r="B26" s="29" t="s">
        <v>173</v>
      </c>
      <c r="C26" s="36">
        <v>0</v>
      </c>
      <c r="D26" s="34">
        <f t="shared" si="0"/>
        <v>0</v>
      </c>
    </row>
    <row r="27" spans="1:4" s="18" customFormat="1" ht="20.25" customHeight="1" x14ac:dyDescent="0.25">
      <c r="B27" s="29" t="s">
        <v>174</v>
      </c>
      <c r="C27" s="36">
        <v>0</v>
      </c>
      <c r="D27" s="34">
        <f t="shared" si="0"/>
        <v>0</v>
      </c>
    </row>
    <row r="28" spans="1:4" s="18" customFormat="1" ht="20.25" customHeight="1" x14ac:dyDescent="0.25">
      <c r="B28" s="29" t="s">
        <v>175</v>
      </c>
      <c r="C28" s="36">
        <v>0</v>
      </c>
      <c r="D28" s="34">
        <f t="shared" si="0"/>
        <v>0</v>
      </c>
    </row>
    <row r="29" spans="1:4" s="18" customFormat="1" ht="20.25" customHeight="1" thickBot="1" x14ac:dyDescent="0.3">
      <c r="B29" s="29" t="s">
        <v>176</v>
      </c>
      <c r="C29" s="37">
        <v>0</v>
      </c>
      <c r="D29" s="34">
        <f t="shared" si="0"/>
        <v>0</v>
      </c>
    </row>
    <row r="30" spans="1:4" s="18" customFormat="1" ht="25.5" x14ac:dyDescent="0.25">
      <c r="B30" s="38" t="s">
        <v>205</v>
      </c>
      <c r="C30" s="38"/>
      <c r="D30" s="39">
        <f>D11*(C15/30)*2.7273</f>
        <v>369.46097911829992</v>
      </c>
    </row>
    <row r="31" spans="1:4" s="18" customFormat="1" ht="20.25" customHeight="1" x14ac:dyDescent="0.25">
      <c r="B31" s="40" t="s">
        <v>177</v>
      </c>
      <c r="C31" s="40"/>
      <c r="D31" s="39">
        <f>D14</f>
        <v>0</v>
      </c>
    </row>
    <row r="32" spans="1:4" s="18" customFormat="1" ht="20.25" customHeight="1" x14ac:dyDescent="0.25">
      <c r="B32" s="75" t="s">
        <v>178</v>
      </c>
      <c r="C32" s="76"/>
      <c r="D32" s="13">
        <f>SUM(D25:D31)</f>
        <v>369.46097911829992</v>
      </c>
    </row>
    <row r="33" spans="1:4" ht="9.75" customHeight="1" x14ac:dyDescent="0.25"/>
    <row r="34" spans="1:4" s="18" customFormat="1" ht="20.25" customHeight="1" x14ac:dyDescent="0.25">
      <c r="A34" s="24" t="s">
        <v>48</v>
      </c>
      <c r="B34" s="65" t="s">
        <v>179</v>
      </c>
      <c r="C34" s="66"/>
      <c r="D34" s="67"/>
    </row>
    <row r="35" spans="1:4" s="18" customFormat="1" ht="20.25" customHeight="1" x14ac:dyDescent="0.25">
      <c r="B35" s="45" t="s">
        <v>180</v>
      </c>
      <c r="C35" s="45"/>
      <c r="D35" s="46">
        <f>D22</f>
        <v>13673.372399999998</v>
      </c>
    </row>
    <row r="36" spans="1:4" s="18" customFormat="1" ht="20.25" customHeight="1" x14ac:dyDescent="0.25">
      <c r="B36" s="41" t="s">
        <v>181</v>
      </c>
      <c r="C36" s="41"/>
      <c r="D36" s="42">
        <f>D32</f>
        <v>369.46097911829992</v>
      </c>
    </row>
    <row r="37" spans="1:4" s="18" customFormat="1" ht="24" customHeight="1" x14ac:dyDescent="0.25">
      <c r="B37" s="43" t="s">
        <v>182</v>
      </c>
      <c r="C37" s="43"/>
      <c r="D37" s="44">
        <f>D35-D36</f>
        <v>13303.911420881699</v>
      </c>
    </row>
    <row r="38" spans="1:4" s="18" customFormat="1" ht="20.25" customHeight="1" x14ac:dyDescent="0.25">
      <c r="B38" s="19" t="s">
        <v>183</v>
      </c>
      <c r="C38" s="19"/>
      <c r="D38" s="12">
        <f>IFERROR(D37/D22,0)</f>
        <v>0.97297952777777785</v>
      </c>
    </row>
    <row r="39" spans="1:4" s="18" customFormat="1" ht="20.25" customHeight="1" x14ac:dyDescent="0.25">
      <c r="B39" s="6" t="s">
        <v>184</v>
      </c>
      <c r="C39" s="6"/>
      <c r="D39" s="14">
        <f>IFERROR((D22-(D25+D26+D27+D28+D29+D30))/D11,0)</f>
        <v>3.5027263000000003E-2</v>
      </c>
    </row>
    <row r="40" spans="1:4" ht="9.75" customHeight="1" x14ac:dyDescent="0.25"/>
    <row r="41" spans="1:4" s="18" customFormat="1" ht="20.25" customHeight="1" x14ac:dyDescent="0.25">
      <c r="A41" s="24" t="s">
        <v>60</v>
      </c>
      <c r="B41" s="65" t="s">
        <v>185</v>
      </c>
      <c r="C41" s="66"/>
      <c r="D41" s="67"/>
    </row>
    <row r="42" spans="1:4" s="18" customFormat="1" ht="33.75" customHeight="1" x14ac:dyDescent="0.25">
      <c r="B42" s="68" t="str">
        <f>IF(D37&gt;0,IF(D38&gt;0.05,"✔  PROPOSTA EXEQUÍVEL — Resultado positivo com margem superior a 5%. O desconto ofertado está abaixo do ponto de equilíbrio e a receita (MDR + float) cobre todos os custos com folga.",IF(D38&gt;0,"⚠  PROPOSTA LIMÍTROFE — Resultado positivo mas margem abaixo de 5%. Exige diligência complementar com documentação comprobatória dos custos e do prazo de repasse declarados.","✘  PROPOSTA INEXEQUÍVEL — Resultado positivo mas margem nula.")),"✘  PROPOSTA INEXEQUÍVEL — O desconto ofertado supera o ponto de equilíbrio calculado com o MDR máximo legal e a receita de float declarada. A operadora não dispõe de receita suficiente para cobrir o desconto + custos operacionais. Recomendar diligência co"&amp;"mplementar e, se mantido o resultado, desclassificação (art. 59, §1º, Lei 14.133/2021).")</f>
        <v>✔  PROPOSTA EXEQUÍVEL — Resultado positivo com margem superior a 5%. O desconto ofertado está abaixo do ponto de equilíbrio e a receita (MDR + float) cobre todos os custos com folga.</v>
      </c>
      <c r="C42" s="66"/>
      <c r="D42" s="67"/>
    </row>
    <row r="43" spans="1:4" ht="9.75" customHeight="1" x14ac:dyDescent="0.25"/>
    <row r="44" spans="1:4" ht="15.75" customHeight="1" x14ac:dyDescent="0.25">
      <c r="A44" s="24" t="s">
        <v>82</v>
      </c>
      <c r="B44" s="69" t="s">
        <v>186</v>
      </c>
      <c r="C44" s="70"/>
      <c r="D44" s="71"/>
    </row>
    <row r="45" spans="1:4" ht="91.5" customHeight="1" x14ac:dyDescent="0.25">
      <c r="B45" s="72" t="s">
        <v>206</v>
      </c>
      <c r="C45" s="73"/>
      <c r="D45" s="74"/>
    </row>
    <row r="46" spans="1:4" ht="15.75" customHeight="1" x14ac:dyDescent="0.25"/>
    <row r="47" spans="1:4" ht="15.75" customHeight="1" x14ac:dyDescent="0.25">
      <c r="B47" s="15" t="s">
        <v>187</v>
      </c>
    </row>
    <row r="48" spans="1:4" ht="15.75" customHeight="1" x14ac:dyDescent="0.25">
      <c r="B48" s="15" t="s">
        <v>188</v>
      </c>
    </row>
    <row r="49" spans="2:2" ht="15.75" customHeight="1" x14ac:dyDescent="0.25">
      <c r="B49" s="15" t="s">
        <v>189</v>
      </c>
    </row>
    <row r="50" spans="2:2" ht="15.75" customHeight="1" x14ac:dyDescent="0.25">
      <c r="B50" s="15" t="s">
        <v>190</v>
      </c>
    </row>
    <row r="51" spans="2:2" ht="15.75" customHeight="1" x14ac:dyDescent="0.25"/>
    <row r="52" spans="2:2" ht="15.75" customHeight="1" x14ac:dyDescent="0.25"/>
    <row r="53" spans="2:2" ht="15.75" customHeight="1" x14ac:dyDescent="0.25"/>
    <row r="54" spans="2:2" ht="15.75" customHeight="1" x14ac:dyDescent="0.25"/>
    <row r="55" spans="2:2" ht="15.75" customHeight="1" x14ac:dyDescent="0.25"/>
    <row r="56" spans="2:2" ht="15.75" customHeight="1" x14ac:dyDescent="0.25"/>
    <row r="57" spans="2:2" ht="15.75" customHeight="1" x14ac:dyDescent="0.25"/>
    <row r="58" spans="2:2" ht="15.75" customHeight="1" x14ac:dyDescent="0.25"/>
    <row r="59" spans="2:2" ht="15.75" customHeight="1" x14ac:dyDescent="0.25"/>
    <row r="60" spans="2:2" ht="15.75" customHeight="1" x14ac:dyDescent="0.25"/>
    <row r="61" spans="2:2" ht="15.75" customHeight="1" x14ac:dyDescent="0.25"/>
    <row r="62" spans="2:2" ht="15.75" customHeight="1" x14ac:dyDescent="0.25"/>
    <row r="63" spans="2:2" ht="15.75" customHeight="1" x14ac:dyDescent="0.25"/>
    <row r="64" spans="2:2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</sheetData>
  <mergeCells count="15">
    <mergeCell ref="B32:C32"/>
    <mergeCell ref="F9:I10"/>
    <mergeCell ref="B18:D18"/>
    <mergeCell ref="B24:D24"/>
    <mergeCell ref="A2:D2"/>
    <mergeCell ref="A3:D3"/>
    <mergeCell ref="A4:D4"/>
    <mergeCell ref="B22:C22"/>
    <mergeCell ref="B8:D8"/>
    <mergeCell ref="B17:D17"/>
    <mergeCell ref="B34:D34"/>
    <mergeCell ref="B41:D41"/>
    <mergeCell ref="B42:D42"/>
    <mergeCell ref="B44:D44"/>
    <mergeCell ref="B45:D45"/>
  </mergeCells>
  <pageMargins left="0.75" right="0.75" top="1" bottom="1" header="0" footer="0"/>
  <pageSetup paperSize="9" scale="5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000"/>
  <sheetViews>
    <sheetView topLeftCell="A9" workbookViewId="0">
      <selection activeCell="D12" sqref="D12"/>
    </sheetView>
  </sheetViews>
  <sheetFormatPr defaultColWidth="14.42578125" defaultRowHeight="15" customHeight="1" x14ac:dyDescent="0.25"/>
  <cols>
    <col min="1" max="1" width="6" customWidth="1"/>
    <col min="2" max="2" width="26" customWidth="1"/>
    <col min="3" max="3" width="44" customWidth="1"/>
    <col min="4" max="5" width="40" customWidth="1"/>
    <col min="6" max="26" width="8.7109375" customWidth="1"/>
  </cols>
  <sheetData>
    <row r="1" spans="1:5" ht="18.75" x14ac:dyDescent="0.3">
      <c r="A1" s="1" t="s">
        <v>3</v>
      </c>
    </row>
    <row r="2" spans="1:5" x14ac:dyDescent="0.25">
      <c r="A2" s="2" t="s">
        <v>6</v>
      </c>
    </row>
    <row r="4" spans="1:5" ht="15.75" thickBot="1" x14ac:dyDescent="0.3">
      <c r="A4" s="3" t="s">
        <v>9</v>
      </c>
      <c r="B4" s="3" t="s">
        <v>11</v>
      </c>
      <c r="C4" s="3" t="s">
        <v>14</v>
      </c>
      <c r="D4" s="3" t="s">
        <v>18</v>
      </c>
      <c r="E4" s="3" t="s">
        <v>22</v>
      </c>
    </row>
    <row r="5" spans="1:5" ht="60" customHeight="1" thickBot="1" x14ac:dyDescent="0.3">
      <c r="A5" s="6">
        <v>1</v>
      </c>
      <c r="B5" s="55" t="s">
        <v>28</v>
      </c>
      <c r="C5" s="56" t="s">
        <v>29</v>
      </c>
      <c r="D5" s="56" t="s">
        <v>30</v>
      </c>
      <c r="E5" s="56" t="s">
        <v>31</v>
      </c>
    </row>
    <row r="6" spans="1:5" ht="60" customHeight="1" thickBot="1" x14ac:dyDescent="0.3">
      <c r="A6" s="6">
        <v>2</v>
      </c>
      <c r="B6" s="57" t="s">
        <v>33</v>
      </c>
      <c r="C6" s="58" t="s">
        <v>34</v>
      </c>
      <c r="D6" s="58" t="s">
        <v>35</v>
      </c>
      <c r="E6" s="58" t="s">
        <v>36</v>
      </c>
    </row>
    <row r="7" spans="1:5" ht="60" customHeight="1" thickBot="1" x14ac:dyDescent="0.3">
      <c r="A7" s="6">
        <v>3</v>
      </c>
      <c r="B7" s="57" t="s">
        <v>39</v>
      </c>
      <c r="C7" s="58" t="s">
        <v>43</v>
      </c>
      <c r="D7" s="58" t="s">
        <v>46</v>
      </c>
      <c r="E7" s="58" t="s">
        <v>47</v>
      </c>
    </row>
    <row r="8" spans="1:5" ht="60" customHeight="1" thickBot="1" x14ac:dyDescent="0.3">
      <c r="A8" s="6">
        <v>4</v>
      </c>
      <c r="B8" s="57" t="s">
        <v>49</v>
      </c>
      <c r="C8" s="58" t="s">
        <v>207</v>
      </c>
      <c r="D8" s="58" t="s">
        <v>54</v>
      </c>
      <c r="E8" s="58" t="s">
        <v>194</v>
      </c>
    </row>
    <row r="9" spans="1:5" ht="77.25" thickBot="1" x14ac:dyDescent="0.3">
      <c r="A9" s="6">
        <v>5</v>
      </c>
      <c r="B9" s="57" t="s">
        <v>63</v>
      </c>
      <c r="C9" s="58" t="s">
        <v>208</v>
      </c>
      <c r="D9" s="58" t="s">
        <v>73</v>
      </c>
      <c r="E9" s="58" t="s">
        <v>195</v>
      </c>
    </row>
    <row r="10" spans="1:5" ht="60" customHeight="1" thickBot="1" x14ac:dyDescent="0.3">
      <c r="A10" s="6">
        <v>6</v>
      </c>
      <c r="B10" s="57" t="s">
        <v>88</v>
      </c>
      <c r="C10" s="58" t="s">
        <v>92</v>
      </c>
      <c r="D10" s="58" t="s">
        <v>96</v>
      </c>
      <c r="E10" s="58" t="s">
        <v>196</v>
      </c>
    </row>
    <row r="11" spans="1:5" ht="60" customHeight="1" thickBot="1" x14ac:dyDescent="0.3">
      <c r="A11" s="6">
        <v>7</v>
      </c>
      <c r="B11" s="57" t="s">
        <v>120</v>
      </c>
      <c r="C11" s="58" t="s">
        <v>123</v>
      </c>
      <c r="D11" s="58" t="s">
        <v>130</v>
      </c>
      <c r="E11" s="58" t="s">
        <v>135</v>
      </c>
    </row>
    <row r="12" spans="1:5" ht="60" customHeight="1" thickBot="1" x14ac:dyDescent="0.3">
      <c r="A12" s="6">
        <v>8</v>
      </c>
      <c r="B12" s="57" t="s">
        <v>142</v>
      </c>
      <c r="C12" s="58" t="s">
        <v>145</v>
      </c>
      <c r="D12" s="58" t="s">
        <v>148</v>
      </c>
      <c r="E12" s="58" t="s">
        <v>197</v>
      </c>
    </row>
    <row r="13" spans="1:5" ht="60" customHeight="1" thickBot="1" x14ac:dyDescent="0.3">
      <c r="A13" s="6">
        <v>9</v>
      </c>
      <c r="B13" s="57" t="s">
        <v>155</v>
      </c>
      <c r="C13" s="58" t="s">
        <v>158</v>
      </c>
      <c r="D13" s="58" t="s">
        <v>159</v>
      </c>
      <c r="E13" s="58" t="s">
        <v>198</v>
      </c>
    </row>
    <row r="14" spans="1:5" x14ac:dyDescent="0.25">
      <c r="A14" s="4" t="s">
        <v>161</v>
      </c>
    </row>
    <row r="15" spans="1:5" ht="139.5" customHeight="1" x14ac:dyDescent="0.25">
      <c r="A15" s="90" t="s">
        <v>199</v>
      </c>
      <c r="B15" s="91"/>
      <c r="C15" s="91"/>
      <c r="D15" s="91"/>
      <c r="E15" s="91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">
    <mergeCell ref="A15:E15"/>
  </mergeCells>
  <pageMargins left="0.75" right="0.75" top="1" bottom="1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000"/>
  <sheetViews>
    <sheetView zoomScale="115" zoomScaleNormal="115" workbookViewId="0">
      <selection activeCell="E24" sqref="E24"/>
    </sheetView>
  </sheetViews>
  <sheetFormatPr defaultColWidth="14.42578125" defaultRowHeight="15" customHeight="1" x14ac:dyDescent="0.25"/>
  <cols>
    <col min="1" max="1" width="4" customWidth="1"/>
    <col min="2" max="2" width="16" customWidth="1"/>
    <col min="3" max="10" width="12" customWidth="1"/>
    <col min="11" max="26" width="8.7109375" customWidth="1"/>
  </cols>
  <sheetData>
    <row r="1" spans="1:10" ht="18.75" x14ac:dyDescent="0.3">
      <c r="A1" s="92" t="s">
        <v>0</v>
      </c>
      <c r="B1" s="91"/>
      <c r="C1" s="91"/>
      <c r="D1" s="91"/>
      <c r="E1" s="91"/>
      <c r="F1" s="91"/>
      <c r="G1" s="91"/>
      <c r="H1" s="91"/>
      <c r="I1" s="91"/>
      <c r="J1" s="91"/>
    </row>
    <row r="2" spans="1:10" ht="42" customHeight="1" x14ac:dyDescent="0.25">
      <c r="A2" s="93" t="s">
        <v>4</v>
      </c>
      <c r="B2" s="91"/>
      <c r="C2" s="91"/>
      <c r="D2" s="91"/>
      <c r="E2" s="91"/>
      <c r="F2" s="91"/>
      <c r="G2" s="91"/>
      <c r="H2" s="91"/>
      <c r="I2" s="91"/>
      <c r="J2" s="91"/>
    </row>
    <row r="4" spans="1:10" x14ac:dyDescent="0.25">
      <c r="B4" s="3" t="s">
        <v>7</v>
      </c>
      <c r="C4" s="3" t="s">
        <v>10</v>
      </c>
      <c r="D4" s="3" t="s">
        <v>12</v>
      </c>
      <c r="E4" s="3" t="s">
        <v>13</v>
      </c>
      <c r="F4" s="3" t="s">
        <v>15</v>
      </c>
      <c r="G4" s="3" t="s">
        <v>17</v>
      </c>
      <c r="H4" s="3" t="s">
        <v>19</v>
      </c>
      <c r="I4" s="3" t="s">
        <v>21</v>
      </c>
      <c r="J4" s="3" t="s">
        <v>23</v>
      </c>
    </row>
    <row r="5" spans="1:10" ht="30" customHeight="1" x14ac:dyDescent="0.25">
      <c r="B5" s="5" t="s">
        <v>25</v>
      </c>
      <c r="C5" s="7" t="s">
        <v>27</v>
      </c>
      <c r="D5" s="7" t="s">
        <v>40</v>
      </c>
      <c r="E5" s="7" t="s">
        <v>41</v>
      </c>
      <c r="F5" s="7" t="s">
        <v>42</v>
      </c>
      <c r="G5" s="7" t="s">
        <v>44</v>
      </c>
      <c r="H5" s="9" t="s">
        <v>45</v>
      </c>
      <c r="I5" s="10" t="s">
        <v>52</v>
      </c>
      <c r="J5" s="10" t="s">
        <v>58</v>
      </c>
    </row>
    <row r="6" spans="1:10" ht="30" customHeight="1" x14ac:dyDescent="0.25">
      <c r="B6" s="5" t="s">
        <v>61</v>
      </c>
      <c r="C6" s="7" t="s">
        <v>62</v>
      </c>
      <c r="D6" s="7" t="s">
        <v>65</v>
      </c>
      <c r="E6" s="7" t="s">
        <v>66</v>
      </c>
      <c r="F6" s="7" t="s">
        <v>67</v>
      </c>
      <c r="G6" s="7" t="s">
        <v>69</v>
      </c>
      <c r="H6" s="10" t="s">
        <v>71</v>
      </c>
      <c r="I6" s="10" t="s">
        <v>72</v>
      </c>
      <c r="J6" s="10" t="s">
        <v>74</v>
      </c>
    </row>
    <row r="7" spans="1:10" ht="30" customHeight="1" x14ac:dyDescent="0.25">
      <c r="B7" s="5" t="s">
        <v>75</v>
      </c>
      <c r="C7" s="7" t="s">
        <v>76</v>
      </c>
      <c r="D7" s="7" t="s">
        <v>78</v>
      </c>
      <c r="E7" s="7" t="s">
        <v>79</v>
      </c>
      <c r="F7" s="7" t="s">
        <v>80</v>
      </c>
      <c r="G7" s="7" t="s">
        <v>81</v>
      </c>
      <c r="H7" s="10" t="s">
        <v>83</v>
      </c>
      <c r="I7" s="10" t="s">
        <v>85</v>
      </c>
      <c r="J7" s="10" t="s">
        <v>87</v>
      </c>
    </row>
    <row r="8" spans="1:10" ht="30" customHeight="1" x14ac:dyDescent="0.25">
      <c r="B8" s="5" t="s">
        <v>89</v>
      </c>
      <c r="C8" s="7" t="s">
        <v>91</v>
      </c>
      <c r="D8" s="7" t="s">
        <v>94</v>
      </c>
      <c r="E8" s="7" t="s">
        <v>95</v>
      </c>
      <c r="F8" s="7" t="s">
        <v>98</v>
      </c>
      <c r="G8" s="9" t="s">
        <v>99</v>
      </c>
      <c r="H8" s="10" t="s">
        <v>101</v>
      </c>
      <c r="I8" s="10" t="s">
        <v>102</v>
      </c>
      <c r="J8" s="10" t="s">
        <v>104</v>
      </c>
    </row>
    <row r="9" spans="1:10" ht="30" customHeight="1" x14ac:dyDescent="0.25">
      <c r="B9" s="5" t="s">
        <v>105</v>
      </c>
      <c r="C9" s="7" t="s">
        <v>107</v>
      </c>
      <c r="D9" s="7" t="s">
        <v>109</v>
      </c>
      <c r="E9" s="7" t="s">
        <v>110</v>
      </c>
      <c r="F9" s="7" t="s">
        <v>112</v>
      </c>
      <c r="G9" s="9" t="s">
        <v>113</v>
      </c>
      <c r="H9" s="10" t="s">
        <v>114</v>
      </c>
      <c r="I9" s="10" t="s">
        <v>115</v>
      </c>
      <c r="J9" s="10" t="s">
        <v>117</v>
      </c>
    </row>
    <row r="10" spans="1:10" ht="30" customHeight="1" x14ac:dyDescent="0.25">
      <c r="B10" s="5" t="s">
        <v>118</v>
      </c>
      <c r="C10" s="7" t="s">
        <v>119</v>
      </c>
      <c r="D10" s="7" t="s">
        <v>121</v>
      </c>
      <c r="E10" s="7" t="s">
        <v>122</v>
      </c>
      <c r="F10" s="7" t="s">
        <v>124</v>
      </c>
      <c r="G10" s="9" t="s">
        <v>127</v>
      </c>
      <c r="H10" s="10" t="s">
        <v>128</v>
      </c>
      <c r="I10" s="10" t="s">
        <v>131</v>
      </c>
      <c r="J10" s="10" t="s">
        <v>132</v>
      </c>
    </row>
    <row r="11" spans="1:10" ht="30" customHeight="1" x14ac:dyDescent="0.25">
      <c r="B11" s="5" t="s">
        <v>134</v>
      </c>
      <c r="C11" s="7" t="s">
        <v>136</v>
      </c>
      <c r="D11" s="7" t="s">
        <v>138</v>
      </c>
      <c r="E11" s="7" t="s">
        <v>139</v>
      </c>
      <c r="F11" s="9" t="s">
        <v>140</v>
      </c>
      <c r="G11" s="10" t="s">
        <v>141</v>
      </c>
      <c r="H11" s="10" t="s">
        <v>143</v>
      </c>
      <c r="I11" s="10" t="s">
        <v>144</v>
      </c>
      <c r="J11" s="10" t="s">
        <v>146</v>
      </c>
    </row>
    <row r="12" spans="1:10" ht="30" customHeight="1" x14ac:dyDescent="0.25">
      <c r="B12" s="5" t="s">
        <v>147</v>
      </c>
      <c r="C12" s="7" t="s">
        <v>149</v>
      </c>
      <c r="D12" s="7" t="s">
        <v>150</v>
      </c>
      <c r="E12" s="7" t="s">
        <v>151</v>
      </c>
      <c r="F12" s="9" t="s">
        <v>152</v>
      </c>
      <c r="G12" s="10" t="s">
        <v>153</v>
      </c>
      <c r="H12" s="10" t="s">
        <v>154</v>
      </c>
      <c r="I12" s="10" t="s">
        <v>156</v>
      </c>
      <c r="J12" s="10" t="s">
        <v>157</v>
      </c>
    </row>
    <row r="15" spans="1:10" x14ac:dyDescent="0.25">
      <c r="B15" s="95" t="s">
        <v>160</v>
      </c>
      <c r="C15" s="95"/>
    </row>
    <row r="16" spans="1:10" x14ac:dyDescent="0.25">
      <c r="B16" s="96" t="s">
        <v>202</v>
      </c>
      <c r="C16" s="96"/>
    </row>
    <row r="17" spans="1:10" x14ac:dyDescent="0.25">
      <c r="B17" s="97" t="s">
        <v>201</v>
      </c>
      <c r="C17" s="97"/>
    </row>
    <row r="19" spans="1:10" ht="25.5" customHeight="1" x14ac:dyDescent="0.25">
      <c r="A19" s="94" t="s">
        <v>163</v>
      </c>
      <c r="B19" s="91"/>
      <c r="C19" s="91"/>
      <c r="D19" s="91"/>
      <c r="E19" s="91"/>
      <c r="F19" s="91"/>
      <c r="G19" s="91"/>
      <c r="H19" s="91"/>
      <c r="I19" s="91"/>
      <c r="J19" s="91"/>
    </row>
    <row r="21" spans="1:10" ht="15.75" customHeight="1" x14ac:dyDescent="0.25"/>
    <row r="22" spans="1:10" ht="15.75" customHeight="1" x14ac:dyDescent="0.25"/>
    <row r="23" spans="1:10" ht="15.75" customHeight="1" x14ac:dyDescent="0.25"/>
    <row r="24" spans="1:10" ht="15.75" customHeight="1" x14ac:dyDescent="0.25"/>
    <row r="25" spans="1:10" ht="15.75" customHeight="1" x14ac:dyDescent="0.25"/>
    <row r="26" spans="1:10" ht="15.75" customHeight="1" x14ac:dyDescent="0.25"/>
    <row r="27" spans="1:10" ht="15.75" customHeight="1" x14ac:dyDescent="0.25"/>
    <row r="28" spans="1:10" ht="15.75" customHeight="1" x14ac:dyDescent="0.25"/>
    <row r="29" spans="1:10" ht="15.75" customHeight="1" x14ac:dyDescent="0.25"/>
    <row r="30" spans="1:10" ht="15.75" customHeight="1" x14ac:dyDescent="0.25"/>
    <row r="31" spans="1:10" ht="15.75" customHeight="1" x14ac:dyDescent="0.25"/>
    <row r="32" spans="1:10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6">
    <mergeCell ref="A1:J1"/>
    <mergeCell ref="A2:J2"/>
    <mergeCell ref="A19:J19"/>
    <mergeCell ref="B15:C15"/>
    <mergeCell ref="B16:C16"/>
    <mergeCell ref="B17:C17"/>
  </mergeCells>
  <pageMargins left="0.75" right="0.75" top="1" bottom="1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000"/>
  <sheetViews>
    <sheetView topLeftCell="A28" workbookViewId="0">
      <selection activeCell="C49" sqref="C49"/>
    </sheetView>
  </sheetViews>
  <sheetFormatPr defaultColWidth="14.42578125" defaultRowHeight="15" customHeight="1" x14ac:dyDescent="0.25"/>
  <cols>
    <col min="1" max="1" width="4" customWidth="1"/>
    <col min="2" max="2" width="34" customWidth="1"/>
    <col min="3" max="3" width="60" customWidth="1"/>
    <col min="4" max="4" width="20" customWidth="1"/>
    <col min="5" max="26" width="8.7109375" customWidth="1"/>
  </cols>
  <sheetData>
    <row r="1" spans="1:4" ht="15" customHeight="1" thickBot="1" x14ac:dyDescent="0.3"/>
    <row r="2" spans="1:4" ht="19.5" thickBot="1" x14ac:dyDescent="0.35">
      <c r="A2" s="98" t="s">
        <v>2</v>
      </c>
      <c r="B2" s="99"/>
      <c r="C2" s="99"/>
      <c r="D2" s="100"/>
    </row>
    <row r="3" spans="1:4" ht="15.75" thickBot="1" x14ac:dyDescent="0.3">
      <c r="A3" s="101" t="s">
        <v>5</v>
      </c>
      <c r="B3" s="102"/>
      <c r="C3" s="102"/>
      <c r="D3" s="103"/>
    </row>
    <row r="4" spans="1:4" ht="15" customHeight="1" thickBot="1" x14ac:dyDescent="0.3">
      <c r="A4" s="63"/>
      <c r="B4" s="63"/>
      <c r="C4" s="63"/>
      <c r="D4" s="63"/>
    </row>
    <row r="5" spans="1:4" ht="15.75" thickBot="1" x14ac:dyDescent="0.3">
      <c r="A5" s="64">
        <v>1</v>
      </c>
      <c r="B5" s="104" t="s">
        <v>24</v>
      </c>
      <c r="C5" s="105"/>
      <c r="D5" s="106"/>
    </row>
    <row r="6" spans="1:4" ht="15" customHeight="1" thickBot="1" x14ac:dyDescent="0.3">
      <c r="A6" s="63"/>
      <c r="B6" s="107" t="s">
        <v>38</v>
      </c>
      <c r="C6" s="108"/>
      <c r="D6" s="109"/>
    </row>
    <row r="7" spans="1:4" ht="15" customHeight="1" thickBot="1" x14ac:dyDescent="0.3">
      <c r="A7" s="63"/>
      <c r="B7" s="110" t="s">
        <v>50</v>
      </c>
      <c r="C7" s="111"/>
      <c r="D7" s="112"/>
    </row>
    <row r="8" spans="1:4" ht="45" customHeight="1" thickBot="1" x14ac:dyDescent="0.3">
      <c r="A8" s="63"/>
      <c r="B8" s="110" t="s">
        <v>53</v>
      </c>
      <c r="C8" s="111"/>
      <c r="D8" s="112"/>
    </row>
    <row r="9" spans="1:4" ht="15" customHeight="1" thickBot="1" x14ac:dyDescent="0.3">
      <c r="A9" s="63"/>
      <c r="B9" s="63"/>
      <c r="C9" s="63"/>
      <c r="D9" s="63"/>
    </row>
    <row r="10" spans="1:4" ht="15" customHeight="1" thickBot="1" x14ac:dyDescent="0.3">
      <c r="A10" s="63"/>
      <c r="B10" s="107" t="s">
        <v>55</v>
      </c>
      <c r="C10" s="108"/>
      <c r="D10" s="109"/>
    </row>
    <row r="11" spans="1:4" ht="15" customHeight="1" thickBot="1" x14ac:dyDescent="0.3">
      <c r="A11" s="63"/>
      <c r="B11" s="110" t="s">
        <v>56</v>
      </c>
      <c r="C11" s="111"/>
      <c r="D11" s="112"/>
    </row>
    <row r="12" spans="1:4" ht="15" customHeight="1" thickBot="1" x14ac:dyDescent="0.3">
      <c r="A12" s="63"/>
      <c r="B12" s="110" t="s">
        <v>59</v>
      </c>
      <c r="C12" s="111"/>
      <c r="D12" s="112"/>
    </row>
    <row r="13" spans="1:4" ht="45" customHeight="1" thickBot="1" x14ac:dyDescent="0.3">
      <c r="A13" s="63"/>
      <c r="B13" s="110" t="s">
        <v>209</v>
      </c>
      <c r="C13" s="111"/>
      <c r="D13" s="112"/>
    </row>
    <row r="14" spans="1:4" ht="45" customHeight="1" thickBot="1" x14ac:dyDescent="0.3">
      <c r="A14" s="63"/>
      <c r="B14" s="110" t="s">
        <v>64</v>
      </c>
      <c r="C14" s="111"/>
      <c r="D14" s="112"/>
    </row>
    <row r="15" spans="1:4" ht="15" customHeight="1" thickBot="1" x14ac:dyDescent="0.3">
      <c r="A15" s="63"/>
      <c r="B15" s="63"/>
      <c r="C15" s="63"/>
      <c r="D15" s="63"/>
    </row>
    <row r="16" spans="1:4" ht="15.75" thickBot="1" x14ac:dyDescent="0.3">
      <c r="A16" s="64">
        <v>2</v>
      </c>
      <c r="B16" s="104" t="s">
        <v>68</v>
      </c>
      <c r="C16" s="105"/>
      <c r="D16" s="106"/>
    </row>
    <row r="17" spans="1:4" ht="60" customHeight="1" thickBot="1" x14ac:dyDescent="0.3">
      <c r="A17" s="63"/>
      <c r="B17" s="110" t="s">
        <v>77</v>
      </c>
      <c r="C17" s="111"/>
      <c r="D17" s="112"/>
    </row>
    <row r="18" spans="1:4" ht="15" customHeight="1" thickBot="1" x14ac:dyDescent="0.3">
      <c r="A18" s="63"/>
      <c r="B18" s="63"/>
      <c r="C18" s="63"/>
      <c r="D18" s="63"/>
    </row>
    <row r="19" spans="1:4" ht="15.75" thickBot="1" x14ac:dyDescent="0.3">
      <c r="A19" s="64">
        <v>3</v>
      </c>
      <c r="B19" s="104" t="s">
        <v>84</v>
      </c>
      <c r="C19" s="105"/>
      <c r="D19" s="106"/>
    </row>
    <row r="20" spans="1:4" ht="15.75" thickBot="1" x14ac:dyDescent="0.3">
      <c r="A20" s="63"/>
      <c r="B20" s="113" t="s">
        <v>90</v>
      </c>
      <c r="C20" s="114"/>
      <c r="D20" s="115"/>
    </row>
    <row r="21" spans="1:4" ht="15.75" customHeight="1" thickBot="1" x14ac:dyDescent="0.3">
      <c r="A21" s="63"/>
      <c r="B21" s="110" t="s">
        <v>93</v>
      </c>
      <c r="C21" s="111"/>
      <c r="D21" s="112"/>
    </row>
    <row r="22" spans="1:4" ht="15.75" customHeight="1" thickBot="1" x14ac:dyDescent="0.3">
      <c r="A22" s="63"/>
      <c r="B22" s="113" t="s">
        <v>97</v>
      </c>
      <c r="C22" s="114"/>
      <c r="D22" s="115"/>
    </row>
    <row r="23" spans="1:4" ht="45" customHeight="1" thickBot="1" x14ac:dyDescent="0.3">
      <c r="A23" s="63"/>
      <c r="B23" s="110" t="s">
        <v>100</v>
      </c>
      <c r="C23" s="111"/>
      <c r="D23" s="112"/>
    </row>
    <row r="24" spans="1:4" ht="15.75" customHeight="1" thickBot="1" x14ac:dyDescent="0.3">
      <c r="A24" s="63"/>
      <c r="B24" s="113" t="s">
        <v>103</v>
      </c>
      <c r="C24" s="114"/>
      <c r="D24" s="115"/>
    </row>
    <row r="25" spans="1:4" ht="45" customHeight="1" thickBot="1" x14ac:dyDescent="0.3">
      <c r="A25" s="63"/>
      <c r="B25" s="110" t="s">
        <v>106</v>
      </c>
      <c r="C25" s="111"/>
      <c r="D25" s="112"/>
    </row>
    <row r="26" spans="1:4" ht="15.75" customHeight="1" thickBot="1" x14ac:dyDescent="0.3">
      <c r="A26" s="63"/>
      <c r="B26" s="63"/>
      <c r="C26" s="63"/>
      <c r="D26" s="63"/>
    </row>
    <row r="27" spans="1:4" ht="15.75" customHeight="1" thickBot="1" x14ac:dyDescent="0.3">
      <c r="A27" s="64">
        <v>4</v>
      </c>
      <c r="B27" s="104" t="s">
        <v>111</v>
      </c>
      <c r="C27" s="105"/>
      <c r="D27" s="106"/>
    </row>
    <row r="28" spans="1:4" ht="15.75" customHeight="1" thickBot="1" x14ac:dyDescent="0.3">
      <c r="A28" s="63"/>
      <c r="B28" s="107" t="s">
        <v>116</v>
      </c>
      <c r="C28" s="108"/>
      <c r="D28" s="109"/>
    </row>
    <row r="29" spans="1:4" ht="39.75" customHeight="1" thickBot="1" x14ac:dyDescent="0.3">
      <c r="A29" s="63"/>
      <c r="B29" s="110" t="s">
        <v>210</v>
      </c>
      <c r="C29" s="111"/>
      <c r="D29" s="112"/>
    </row>
    <row r="30" spans="1:4" ht="15.75" customHeight="1" thickBot="1" x14ac:dyDescent="0.3">
      <c r="A30" s="63"/>
      <c r="B30" s="107" t="s">
        <v>125</v>
      </c>
      <c r="C30" s="108"/>
      <c r="D30" s="109"/>
    </row>
    <row r="31" spans="1:4" ht="54.75" customHeight="1" thickBot="1" x14ac:dyDescent="0.3">
      <c r="A31" s="63"/>
      <c r="B31" s="110" t="s">
        <v>129</v>
      </c>
      <c r="C31" s="111"/>
      <c r="D31" s="112"/>
    </row>
    <row r="32" spans="1:4" ht="15.75" customHeight="1" thickBot="1" x14ac:dyDescent="0.3">
      <c r="A32" s="63"/>
      <c r="B32" s="107" t="s">
        <v>133</v>
      </c>
      <c r="C32" s="108"/>
      <c r="D32" s="109"/>
    </row>
    <row r="33" spans="1:4" ht="39.75" customHeight="1" thickBot="1" x14ac:dyDescent="0.3">
      <c r="A33" s="63"/>
      <c r="B33" s="110" t="s">
        <v>137</v>
      </c>
      <c r="C33" s="111"/>
      <c r="D33" s="112"/>
    </row>
    <row r="34" spans="1:4" ht="15.75" customHeight="1" x14ac:dyDescent="0.25"/>
    <row r="35" spans="1:4" ht="15.75" customHeight="1" x14ac:dyDescent="0.25"/>
    <row r="36" spans="1:4" ht="15.75" customHeight="1" x14ac:dyDescent="0.25"/>
    <row r="37" spans="1:4" ht="15.75" customHeight="1" x14ac:dyDescent="0.25"/>
    <row r="38" spans="1:4" ht="15.75" customHeight="1" x14ac:dyDescent="0.25"/>
    <row r="39" spans="1:4" ht="15.75" customHeight="1" x14ac:dyDescent="0.25"/>
    <row r="40" spans="1:4" ht="15.75" customHeight="1" x14ac:dyDescent="0.25"/>
    <row r="41" spans="1:4" ht="15.75" customHeight="1" x14ac:dyDescent="0.25"/>
    <row r="42" spans="1:4" ht="15.75" customHeight="1" x14ac:dyDescent="0.25"/>
    <row r="43" spans="1:4" ht="15.75" customHeight="1" x14ac:dyDescent="0.25"/>
    <row r="44" spans="1:4" ht="15.75" customHeight="1" x14ac:dyDescent="0.25"/>
    <row r="45" spans="1:4" ht="15.75" customHeight="1" x14ac:dyDescent="0.25"/>
    <row r="46" spans="1:4" ht="15.75" customHeight="1" x14ac:dyDescent="0.25"/>
    <row r="47" spans="1:4" ht="15.75" customHeight="1" x14ac:dyDescent="0.25"/>
    <row r="48" spans="1:4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27">
    <mergeCell ref="B29:D29"/>
    <mergeCell ref="B30:D30"/>
    <mergeCell ref="B31:D31"/>
    <mergeCell ref="B32:D32"/>
    <mergeCell ref="B33:D33"/>
    <mergeCell ref="B14:D14"/>
    <mergeCell ref="B16:D16"/>
    <mergeCell ref="B17:D17"/>
    <mergeCell ref="B19:D19"/>
    <mergeCell ref="B28:D28"/>
    <mergeCell ref="B20:D20"/>
    <mergeCell ref="B21:D21"/>
    <mergeCell ref="B22:D22"/>
    <mergeCell ref="B23:D23"/>
    <mergeCell ref="B24:D24"/>
    <mergeCell ref="B25:D25"/>
    <mergeCell ref="B27:D27"/>
    <mergeCell ref="B8:D8"/>
    <mergeCell ref="B10:D10"/>
    <mergeCell ref="B11:D11"/>
    <mergeCell ref="B12:D12"/>
    <mergeCell ref="B13:D13"/>
    <mergeCell ref="A2:D2"/>
    <mergeCell ref="A3:D3"/>
    <mergeCell ref="B5:D5"/>
    <mergeCell ref="B6:D6"/>
    <mergeCell ref="B7:D7"/>
  </mergeCells>
  <pageMargins left="0.75" right="0.75" top="1" bottom="1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Viabilidade Econômica</vt:lpstr>
      <vt:lpstr>Como é Calculado</vt:lpstr>
      <vt:lpstr>Sensibilidade</vt:lpstr>
      <vt:lpstr>Manual de Preenchimento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Taline</cp:lastModifiedBy>
  <cp:lastPrinted>2026-07-28T19:04:54Z</cp:lastPrinted>
  <dcterms:modified xsi:type="dcterms:W3CDTF">2026-07-28T19:04:57Z</dcterms:modified>
</cp:coreProperties>
</file>