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15" windowHeight="9585"/>
  </bookViews>
  <sheets>
    <sheet name="Planilha" sheetId="1" r:id="rId1"/>
  </sheets>
  <definedNames>
    <definedName name="_xlnm.Print_Area" localSheetId="0">Planilha!$B$1:$F$232</definedName>
    <definedName name="Z_70A25660_0865_4554_9397_819227EB43B3_.wvu.PrintArea" localSheetId="0" hidden="1">Planilha!$B$1:$F$236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<sst xmlns="http://schemas.openxmlformats.org/spreadsheetml/2006/main" count="268" uniqueCount="189">
  <si>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</si>
  <si>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</si>
  <si>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</si>
  <si>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</si>
  <si>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</si>
  <si>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</si>
  <si>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</si>
  <si>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</si>
  <si>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Encanador Hidráulico</t>
  </si>
  <si>
    <t>CCT nº</t>
  </si>
  <si>
    <t>RS003659/2023</t>
  </si>
  <si>
    <t>Data base</t>
  </si>
  <si>
    <t>setembro/2023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</si>
  <si>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</si>
  <si>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</si>
  <si>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</si>
  <si>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</si>
  <si>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</si>
  <si>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</si>
  <si>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</si>
  <si>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</si>
  <si>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</si>
  <si>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</si>
  <si>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</si>
  <si>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</si>
  <si>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</si>
  <si>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</si>
  <si>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</si>
  <si>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</si>
  <si>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</si>
  <si>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</si>
  <si>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</si>
  <si>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</si>
  <si>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</si>
  <si>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</si>
  <si>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</si>
  <si>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</si>
  <si>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</si>
  <si>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</si>
  <si>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</si>
  <si>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</si>
  <si>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</si>
  <si>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</si>
  <si>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</si>
  <si>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</si>
  <si>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</si>
  <si>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</si>
  <si>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</si>
  <si>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</si>
  <si>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</si>
  <si>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</si>
  <si>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</si>
  <si>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</si>
  <si>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</si>
  <si>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</si>
  <si>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</si>
  <si>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</si>
  <si>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</si>
  <si>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</si>
  <si>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</si>
  <si>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</si>
  <si>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</si>
  <si>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</si>
  <si>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</si>
  <si>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</si>
  <si>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</si>
  <si>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</si>
  <si>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</si>
  <si>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</si>
  <si>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</si>
  <si>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</si>
  <si>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</si>
  <si>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</si>
  <si>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</si>
  <si>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</si>
  <si>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</si>
  <si>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</si>
  <si>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</si>
  <si>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</si>
  <si>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</si>
  <si>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</si>
  <si>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</si>
  <si>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</si>
  <si>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</si>
  <si>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</si>
  <si>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</si>
  <si>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</si>
  <si>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</si>
  <si>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</si>
  <si>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</si>
  <si>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</si>
  <si>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</si>
  <si>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</si>
  <si>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</si>
  <si>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</si>
  <si>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</si>
  <si>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</si>
  <si>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</si>
  <si>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</si>
  <si>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</si>
  <si>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</si>
  <si>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</si>
  <si>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</si>
  <si>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</si>
  <si>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</si>
  <si>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</si>
  <si>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</si>
  <si>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</si>
  <si>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</si>
  <si>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</si>
  <si>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</si>
  <si>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</si>
  <si>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</si>
  <si>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</si>
  <si>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</si>
  <si>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</si>
  <si>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</si>
  <si>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</si>
  <si>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</si>
  <si>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</si>
  <si>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</si>
  <si>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</si>
  <si>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</si>
  <si>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</si>
  <si>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</si>
  <si>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</si>
  <si>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</si>
  <si>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</t>
  </si>
  <si>
    <t>par</t>
  </si>
  <si>
    <t>Boné</t>
  </si>
  <si>
    <t>Luvas</t>
  </si>
  <si>
    <t>Capa impermeável</t>
  </si>
  <si>
    <t>Óculos contra impacto</t>
  </si>
  <si>
    <t>Protetor solar FPS 50</t>
  </si>
  <si>
    <t>frasco 120g</t>
  </si>
  <si>
    <t>Total Submódulo 5.1</t>
  </si>
  <si>
    <t>Submódulo 5.2. Equipamentos/ferramentas p/ Empregado</t>
  </si>
  <si>
    <t>Corta-tubos com capacidade de 6 - 42 mm</t>
  </si>
  <si>
    <t>Arco de serra</t>
  </si>
  <si>
    <t>Chave de grifo de 24"</t>
  </si>
  <si>
    <t>Chave fixa 19 X 22</t>
  </si>
  <si>
    <t>Chave inglesa 15"</t>
  </si>
  <si>
    <t>Chave inglesa 10''</t>
  </si>
  <si>
    <t>Furadeira de impacto 1/2" -
600W -</t>
  </si>
  <si>
    <t>Maçarico de Solda</t>
  </si>
  <si>
    <t>Trena</t>
  </si>
  <si>
    <t>Nível de bolha - alumínio - 35cm</t>
  </si>
  <si>
    <t>Marreta 1/2 kg</t>
  </si>
  <si>
    <t>Lixadeira elétrica angular 7" - 2.200 W</t>
  </si>
  <si>
    <t>Linha de Pedreiro 100m</t>
  </si>
  <si>
    <t>Régua de Alumínio - 2m</t>
  </si>
  <si>
    <t>Talhadeira aço chato 10"</t>
  </si>
  <si>
    <t>Torno/morsa de bancada
número 4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</si>
  <si>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</si>
  <si>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</si>
  <si>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</si>
  <si>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</si>
  <si>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</si>
  <si>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</si>
  <si>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</si>
  <si>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</si>
  <si>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</si>
  <si>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</si>
  <si>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</si>
  <si>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</si>
  <si>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</si>
  <si>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</si>
  <si>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</si>
  <si>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</si>
  <si>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</si>
  <si>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</si>
  <si>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</si>
  <si>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</si>
  <si>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</si>
  <si>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</si>
  <si>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</si>
  <si>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</si>
  <si>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</si>
  <si>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</si>
  <si>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</si>
  <si>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</si>
  <si>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</si>
  <si>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</si>
  <si>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</si>
  <si>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</si>
  <si>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3%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</si>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</sst>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000"/>
    <numFmt numFmtId="181" formatCode="#,##0.00_ ;\-#,##0.00\ "/>
    <numFmt numFmtId="182" formatCode="_-* #,##0.0000_-;\-* #,##0.0000_-;_-* &quot;-&quot;??_-;_-@_-"/>
    <numFmt numFmtId="183" formatCode="0.00_ "/>
  </numFmts>
  <fonts count="29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7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7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13" applyNumberFormat="0" applyAlignment="0" applyProtection="0">
      <alignment vertical="center"/>
    </xf>
    <xf numFmtId="0" fontId="19" fillId="9" borderId="14" applyNumberFormat="0" applyAlignment="0" applyProtection="0">
      <alignment vertical="center"/>
    </xf>
    <xf numFmtId="0" fontId="20" fillId="9" borderId="13" applyNumberFormat="0" applyAlignment="0" applyProtection="0">
      <alignment vertical="center"/>
    </xf>
    <xf numFmtId="0" fontId="21" fillId="10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</cellStyleXfs>
  <cellXfs count="159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2" fillId="5" borderId="1" xfId="3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0" fontId="0" fillId="2" borderId="7" xfId="0" applyNumberForma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0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1" fontId="5" fillId="0" borderId="1" xfId="3" applyNumberFormat="1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2" fillId="0" borderId="1" xfId="0" applyNumberFormat="1" applyFont="1" applyFill="1" applyBorder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6" borderId="1" xfId="3" applyNumberFormat="1" applyFont="1" applyFill="1" applyBorder="1" applyAlignment="1" applyProtection="1">
      <alignment vertical="center"/>
      <protection locked="0"/>
    </xf>
    <xf numFmtId="181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1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181" fontId="0" fillId="2" borderId="1" xfId="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81" fontId="2" fillId="0" borderId="1" xfId="1" applyNumberFormat="1" applyFont="1" applyFill="1" applyBorder="1" applyAlignment="1">
      <alignment horizontal="right" vertical="center"/>
    </xf>
    <xf numFmtId="181" fontId="0" fillId="3" borderId="1" xfId="1" applyNumberFormat="1" applyFont="1" applyFill="1" applyBorder="1" applyAlignment="1">
      <alignment horizontal="right" vertical="center"/>
    </xf>
    <xf numFmtId="181" fontId="1" fillId="2" borderId="1" xfId="1" applyNumberFormat="1" applyFont="1" applyFill="1" applyBorder="1" applyAlignment="1">
      <alignment horizontal="right" vertical="center"/>
    </xf>
    <xf numFmtId="181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right" vertical="center" wrapText="1"/>
    </xf>
    <xf numFmtId="2" fontId="5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182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2" fontId="1" fillId="2" borderId="1" xfId="0" applyNumberFormat="1" applyFont="1" applyFill="1" applyBorder="1" applyAlignment="1">
      <alignment vertical="center"/>
    </xf>
    <xf numFmtId="182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2" fontId="7" fillId="6" borderId="5" xfId="0" applyNumberFormat="1" applyFont="1" applyFill="1" applyBorder="1" applyAlignment="1" applyProtection="1">
      <alignment horizontal="center" vertical="center"/>
      <protection locked="0"/>
    </xf>
    <xf numFmtId="183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right" vertical="center"/>
    </xf>
    <xf numFmtId="4" fontId="8" fillId="2" borderId="1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right" vertical="center"/>
    </xf>
    <xf numFmtId="4" fontId="8" fillId="2" borderId="0" xfId="0" applyNumberFormat="1" applyFont="1" applyFill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4" fontId="8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81" fontId="0" fillId="2" borderId="1" xfId="0" applyNumberForma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F236"/>
  <sheetViews>
    <sheetView tabSelected="1" topLeftCell="A200" workbookViewId="0">
      <selection activeCell="F221" sqref="F221"/>
    </sheetView>
  </sheetViews>
  <sheetFormatPr defaultColWidth="8.85714285714286" defaultRowHeight="15" outlineLevelCol="5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8.1428571428571" style="2" customWidth="1"/>
    <col min="7" max="16384" width="8.85714285714286" style="2"/>
  </cols>
  <sheetData>
    <row r="3" spans="2:6">
      <c r="B3" s="3" t="s">
        <v>0</v>
      </c>
      <c r="C3" s="3"/>
      <c r="D3" s="3"/>
      <c r="E3" s="3"/>
      <c r="F3" s="3"/>
    </row>
    <row r="4" spans="2:6">
      <c r="B4" s="4" t="s">
        <v>1</v>
      </c>
      <c r="C4" s="4"/>
      <c r="D4" s="4"/>
      <c r="E4" s="4"/>
      <c r="F4" s="4"/>
    </row>
    <row r="5" spans="2:6">
      <c r="B5" s="3"/>
      <c r="C5" s="3"/>
      <c r="D5" s="3"/>
      <c r="E5" s="3"/>
      <c r="F5" s="3"/>
    </row>
    <row r="7" spans="2:6">
      <c r="B7" s="5" t="s">
        <v>2</v>
      </c>
      <c r="C7" s="5"/>
      <c r="D7" s="5"/>
      <c r="E7" s="5"/>
      <c r="F7" s="5"/>
    </row>
    <row r="8" spans="2:6">
      <c r="B8" s="6" t="s">
        <v>3</v>
      </c>
      <c r="C8" s="6"/>
      <c r="D8" s="7" t="s">
        <v>4</v>
      </c>
      <c r="E8" s="7"/>
      <c r="F8" s="7"/>
    </row>
    <row r="9" spans="2:6">
      <c r="B9" s="6" t="s">
        <v>5</v>
      </c>
      <c r="C9" s="6"/>
      <c r="D9" s="7" t="s">
        <v>6</v>
      </c>
      <c r="E9" s="7"/>
      <c r="F9" s="7"/>
    </row>
    <row r="10" spans="2:6">
      <c r="B10" s="6" t="s">
        <v>7</v>
      </c>
      <c r="C10" s="6"/>
      <c r="D10" s="8" t="s">
        <v>8</v>
      </c>
      <c r="E10" s="8"/>
      <c r="F10" s="8"/>
    </row>
    <row r="11" spans="2:6">
      <c r="B11" s="6" t="s">
        <v>9</v>
      </c>
      <c r="C11" s="6"/>
      <c r="D11" s="7" t="s">
        <v>10</v>
      </c>
      <c r="E11" s="7"/>
      <c r="F11" s="7"/>
    </row>
    <row r="12" spans="2:6">
      <c r="B12" s="6" t="s">
        <v>11</v>
      </c>
      <c r="C12" s="6"/>
      <c r="D12" s="9" t="s">
        <v>12</v>
      </c>
      <c r="E12" s="7"/>
      <c r="F12" s="7"/>
    </row>
    <row r="13" spans="2:6">
      <c r="B13" s="6" t="s">
        <v>13</v>
      </c>
      <c r="C13" s="6"/>
      <c r="D13" s="10">
        <v>2162.6</v>
      </c>
      <c r="E13" s="7"/>
      <c r="F13" s="7"/>
    </row>
    <row r="14" spans="2:6">
      <c r="B14" s="6" t="s">
        <v>14</v>
      </c>
      <c r="C14" s="6"/>
      <c r="D14" s="10">
        <f>D13/44*40</f>
        <v>1966</v>
      </c>
      <c r="E14" s="7"/>
      <c r="F14" s="7"/>
    </row>
    <row r="15" spans="2:6">
      <c r="B15" s="11"/>
      <c r="C15" s="11"/>
      <c r="D15" s="12"/>
      <c r="E15" s="11"/>
      <c r="F15" s="11"/>
    </row>
    <row r="16" spans="2:6">
      <c r="B16" s="6" t="s">
        <v>15</v>
      </c>
      <c r="C16" s="6"/>
      <c r="D16" s="13" t="s">
        <v>16</v>
      </c>
      <c r="E16" s="13" t="s">
        <v>17</v>
      </c>
      <c r="F16" s="13" t="s">
        <v>18</v>
      </c>
    </row>
    <row r="17" spans="2:6">
      <c r="B17" s="14"/>
      <c r="C17" s="15"/>
      <c r="D17" s="16">
        <v>1</v>
      </c>
      <c r="E17" s="17">
        <v>0</v>
      </c>
      <c r="F17" s="18">
        <v>0.2</v>
      </c>
    </row>
    <row r="18" spans="2:6">
      <c r="B18" s="6" t="s">
        <v>19</v>
      </c>
      <c r="C18" s="6"/>
      <c r="D18" s="13" t="s">
        <v>16</v>
      </c>
      <c r="E18" s="13" t="s">
        <v>17</v>
      </c>
      <c r="F18" s="13" t="s">
        <v>18</v>
      </c>
    </row>
    <row r="19" spans="2:6">
      <c r="B19" s="19"/>
      <c r="C19" s="19"/>
      <c r="D19" s="16">
        <v>2</v>
      </c>
      <c r="E19" s="20">
        <v>4.5</v>
      </c>
      <c r="F19" s="21">
        <v>0.03</v>
      </c>
    </row>
    <row r="20" spans="2:6">
      <c r="B20" s="22" t="s">
        <v>20</v>
      </c>
      <c r="C20" s="23"/>
      <c r="D20" s="16"/>
      <c r="E20" s="16"/>
      <c r="F20" s="16"/>
    </row>
    <row r="21" spans="2:6">
      <c r="B21" s="6" t="s">
        <v>21</v>
      </c>
      <c r="C21" s="6"/>
      <c r="D21" s="19" t="s">
        <v>22</v>
      </c>
      <c r="E21" s="24" t="s">
        <v>23</v>
      </c>
      <c r="F21" s="24">
        <v>0.2</v>
      </c>
    </row>
    <row r="22" spans="2:6">
      <c r="B22" s="25"/>
      <c r="C22" s="26"/>
      <c r="D22" s="19"/>
      <c r="E22" s="24" t="s">
        <v>24</v>
      </c>
      <c r="F22" s="24">
        <v>0.4</v>
      </c>
    </row>
    <row r="23" spans="2:6">
      <c r="B23" s="27"/>
      <c r="C23" s="27"/>
      <c r="D23" s="28"/>
      <c r="E23" s="28"/>
      <c r="F23" s="28"/>
    </row>
    <row r="24" spans="2:3">
      <c r="B24" s="29"/>
      <c r="C24" s="29"/>
    </row>
    <row r="25" spans="2:6">
      <c r="B25" s="30" t="s">
        <v>25</v>
      </c>
      <c r="C25" s="31"/>
      <c r="D25" s="13" t="s">
        <v>26</v>
      </c>
      <c r="E25" s="13" t="s">
        <v>27</v>
      </c>
      <c r="F25" s="13" t="s">
        <v>28</v>
      </c>
    </row>
    <row r="26" spans="2:6">
      <c r="B26" s="32" t="s">
        <v>29</v>
      </c>
      <c r="C26" s="16">
        <v>12</v>
      </c>
      <c r="D26" s="33">
        <v>30</v>
      </c>
      <c r="E26" s="19">
        <v>0</v>
      </c>
      <c r="F26" s="19">
        <f>D26+E26</f>
        <v>30</v>
      </c>
    </row>
    <row r="27" spans="2:6">
      <c r="B27" s="22" t="s">
        <v>30</v>
      </c>
      <c r="C27" s="34"/>
      <c r="D27" s="23"/>
      <c r="E27" s="32"/>
      <c r="F27" s="32"/>
    </row>
    <row r="28" spans="2:6">
      <c r="B28" s="32" t="s">
        <v>31</v>
      </c>
      <c r="C28" s="32"/>
      <c r="D28" s="35">
        <v>0.2405</v>
      </c>
      <c r="E28" s="32"/>
      <c r="F28" s="32"/>
    </row>
    <row r="29" spans="2:6">
      <c r="B29" s="32" t="s">
        <v>32</v>
      </c>
      <c r="C29" s="32"/>
      <c r="D29" s="35">
        <v>0.2405</v>
      </c>
      <c r="E29" s="32"/>
      <c r="F29" s="32"/>
    </row>
    <row r="30" spans="2:6">
      <c r="B30" s="22" t="s">
        <v>33</v>
      </c>
      <c r="C30" s="23"/>
      <c r="D30" s="35">
        <v>0.0288</v>
      </c>
      <c r="E30" s="32"/>
      <c r="F30" s="32"/>
    </row>
    <row r="31" spans="2:6">
      <c r="B31" s="32" t="s">
        <v>34</v>
      </c>
      <c r="C31" s="32"/>
      <c r="D31" s="35">
        <v>0.4902</v>
      </c>
      <c r="E31" s="32"/>
      <c r="F31" s="32"/>
    </row>
    <row r="32" spans="2:6">
      <c r="B32" s="36"/>
      <c r="C32" s="37"/>
      <c r="D32" s="38"/>
      <c r="E32" s="37"/>
      <c r="F32" s="37"/>
    </row>
    <row r="33" ht="15.75" customHeight="1" spans="2:6">
      <c r="B33" s="39" t="s">
        <v>35</v>
      </c>
      <c r="C33" s="40"/>
      <c r="D33" s="40"/>
      <c r="E33" s="40"/>
      <c r="F33" s="41"/>
    </row>
    <row r="34" spans="2:6">
      <c r="B34" s="42" t="s">
        <v>7</v>
      </c>
      <c r="C34" s="42" t="s">
        <v>36</v>
      </c>
      <c r="D34" s="42" t="s">
        <v>37</v>
      </c>
      <c r="E34" s="42" t="s">
        <v>38</v>
      </c>
      <c r="F34" s="42"/>
    </row>
    <row r="35" ht="43.5" customHeight="1" spans="2:6">
      <c r="B35" s="42"/>
      <c r="C35" s="42"/>
      <c r="D35" s="42"/>
      <c r="E35" s="42" t="s">
        <v>39</v>
      </c>
      <c r="F35" s="42" t="s">
        <v>40</v>
      </c>
    </row>
    <row r="36" spans="2:6">
      <c r="B36" s="43" t="s">
        <v>41</v>
      </c>
      <c r="C36" s="44">
        <v>1</v>
      </c>
      <c r="D36" s="45">
        <v>30</v>
      </c>
      <c r="E36" s="46">
        <f>$E$51/365</f>
        <v>0.693150684931507</v>
      </c>
      <c r="F36" s="47">
        <f>C36*D36*E36</f>
        <v>20.7945205479452</v>
      </c>
    </row>
    <row r="37" ht="18" customHeight="1" spans="2:6">
      <c r="B37" s="48" t="s">
        <v>42</v>
      </c>
      <c r="C37" s="44">
        <v>1</v>
      </c>
      <c r="D37" s="45">
        <v>1</v>
      </c>
      <c r="E37" s="46">
        <v>1</v>
      </c>
      <c r="F37" s="47">
        <f t="shared" ref="F37:F47" si="0">C37*D37*E37</f>
        <v>1</v>
      </c>
    </row>
    <row r="38" ht="17.25" customHeight="1" spans="2:6">
      <c r="B38" s="48" t="s">
        <v>43</v>
      </c>
      <c r="C38" s="44">
        <v>0.1642</v>
      </c>
      <c r="D38" s="45">
        <v>15</v>
      </c>
      <c r="E38" s="46">
        <f>$E$51/365</f>
        <v>0.693150684931507</v>
      </c>
      <c r="F38" s="47">
        <f t="shared" si="0"/>
        <v>1.7072301369863</v>
      </c>
    </row>
    <row r="39" ht="15.75" customHeight="1" spans="2:6">
      <c r="B39" s="48" t="s">
        <v>44</v>
      </c>
      <c r="C39" s="44">
        <v>1</v>
      </c>
      <c r="D39" s="45">
        <v>5</v>
      </c>
      <c r="E39" s="46">
        <f>$E$51/365</f>
        <v>0.693150684931507</v>
      </c>
      <c r="F39" s="47">
        <f t="shared" si="0"/>
        <v>3.46575342465753</v>
      </c>
    </row>
    <row r="40" ht="16.5" customHeight="1" spans="2:6">
      <c r="B40" s="48" t="s">
        <v>45</v>
      </c>
      <c r="C40" s="44">
        <v>0.1531</v>
      </c>
      <c r="D40" s="45">
        <v>2</v>
      </c>
      <c r="E40" s="46">
        <v>1</v>
      </c>
      <c r="F40" s="47">
        <f t="shared" si="0"/>
        <v>0.3062</v>
      </c>
    </row>
    <row r="41" ht="20.25" customHeight="1" spans="2:6">
      <c r="B41" s="48" t="s">
        <v>46</v>
      </c>
      <c r="C41" s="44">
        <v>0.0301</v>
      </c>
      <c r="D41" s="45">
        <v>2</v>
      </c>
      <c r="E41" s="46">
        <f>$E$51/365</f>
        <v>0.693150684931507</v>
      </c>
      <c r="F41" s="47">
        <f t="shared" si="0"/>
        <v>0.0417276712328767</v>
      </c>
    </row>
    <row r="42" customHeight="1" spans="2:6">
      <c r="B42" s="48" t="s">
        <v>47</v>
      </c>
      <c r="C42" s="44">
        <v>0.0163</v>
      </c>
      <c r="D42" s="45">
        <v>3</v>
      </c>
      <c r="E42" s="46">
        <v>1</v>
      </c>
      <c r="F42" s="47">
        <f t="shared" si="0"/>
        <v>0.0489</v>
      </c>
    </row>
    <row r="43" customHeight="1" spans="2:6">
      <c r="B43" s="48" t="s">
        <v>48</v>
      </c>
      <c r="C43" s="44">
        <v>0.02</v>
      </c>
      <c r="D43" s="45">
        <v>1</v>
      </c>
      <c r="E43" s="46">
        <v>1</v>
      </c>
      <c r="F43" s="47">
        <f t="shared" si="0"/>
        <v>0.02</v>
      </c>
    </row>
    <row r="44" ht="16.5" customHeight="1" spans="2:6">
      <c r="B44" s="48" t="s">
        <v>49</v>
      </c>
      <c r="C44" s="44">
        <v>0.004</v>
      </c>
      <c r="D44" s="45">
        <v>1</v>
      </c>
      <c r="E44" s="46">
        <v>1</v>
      </c>
      <c r="F44" s="47">
        <f t="shared" si="0"/>
        <v>0.004</v>
      </c>
    </row>
    <row r="45" ht="17.25" customHeight="1" spans="2:6">
      <c r="B45" s="48" t="s">
        <v>50</v>
      </c>
      <c r="C45" s="44">
        <v>0.018</v>
      </c>
      <c r="D45" s="45">
        <v>5</v>
      </c>
      <c r="E45" s="46">
        <f>$E$51/365</f>
        <v>0.693150684931507</v>
      </c>
      <c r="F45" s="47">
        <f t="shared" si="0"/>
        <v>0.0623835616438356</v>
      </c>
    </row>
    <row r="46" customHeight="1" spans="2:6">
      <c r="B46" s="48" t="s">
        <v>51</v>
      </c>
      <c r="C46" s="44">
        <v>0.0264</v>
      </c>
      <c r="D46" s="45">
        <v>180</v>
      </c>
      <c r="E46" s="46">
        <f>$E$51/365</f>
        <v>0.693150684931507</v>
      </c>
      <c r="F46" s="47">
        <f t="shared" si="0"/>
        <v>3.29385205479452</v>
      </c>
    </row>
    <row r="47" ht="14.25" customHeight="1" spans="2:6">
      <c r="B47" s="48" t="s">
        <v>52</v>
      </c>
      <c r="C47" s="44">
        <v>0.0022</v>
      </c>
      <c r="D47" s="45">
        <v>6</v>
      </c>
      <c r="E47" s="46">
        <v>1</v>
      </c>
      <c r="F47" s="47">
        <f t="shared" si="0"/>
        <v>0.0132</v>
      </c>
    </row>
    <row r="48" spans="2:6">
      <c r="B48" s="49" t="s">
        <v>53</v>
      </c>
      <c r="C48" s="49"/>
      <c r="D48" s="49"/>
      <c r="E48" s="49"/>
      <c r="F48" s="50">
        <f>SUM(F36:F47)</f>
        <v>30.7577673972603</v>
      </c>
    </row>
    <row r="49" spans="2:6">
      <c r="B49" s="51"/>
      <c r="C49" s="51"/>
      <c r="D49" s="51"/>
      <c r="E49" s="51"/>
      <c r="F49" s="1"/>
    </row>
    <row r="50" ht="15.75" spans="2:5">
      <c r="B50" s="52" t="s">
        <v>54</v>
      </c>
      <c r="C50" s="32"/>
      <c r="D50" s="32"/>
      <c r="E50" s="53">
        <v>12</v>
      </c>
    </row>
    <row r="51" ht="15.75" spans="2:5">
      <c r="B51" s="54" t="s">
        <v>55</v>
      </c>
      <c r="C51" s="54"/>
      <c r="D51" s="54"/>
      <c r="E51" s="55">
        <v>253</v>
      </c>
    </row>
    <row r="52" spans="2:5">
      <c r="B52" s="6" t="s">
        <v>56</v>
      </c>
      <c r="C52" s="6"/>
      <c r="D52" s="6"/>
      <c r="E52" s="55">
        <v>21</v>
      </c>
    </row>
    <row r="54" spans="2:6">
      <c r="B54" s="13" t="s">
        <v>57</v>
      </c>
      <c r="C54" s="13"/>
      <c r="D54" s="13"/>
      <c r="E54" s="13"/>
      <c r="F54" s="13"/>
    </row>
    <row r="55" spans="2:6">
      <c r="B55" s="56"/>
      <c r="C55" s="56"/>
      <c r="D55" s="56"/>
      <c r="E55" s="56"/>
      <c r="F55" s="56"/>
    </row>
    <row r="56" spans="2:6">
      <c r="B56" s="13" t="s">
        <v>58</v>
      </c>
      <c r="C56" s="13"/>
      <c r="D56" s="13"/>
      <c r="E56" s="13"/>
      <c r="F56" s="13"/>
    </row>
    <row r="57" spans="2:6">
      <c r="B57" s="57"/>
      <c r="C57" s="58"/>
      <c r="D57" s="59"/>
      <c r="E57" s="13" t="s">
        <v>59</v>
      </c>
      <c r="F57" s="13" t="s">
        <v>60</v>
      </c>
    </row>
    <row r="58" spans="2:6">
      <c r="B58" s="32" t="s">
        <v>61</v>
      </c>
      <c r="C58" s="32"/>
      <c r="D58" s="32"/>
      <c r="E58" s="32"/>
      <c r="F58" s="60">
        <f>D14</f>
        <v>1966</v>
      </c>
    </row>
    <row r="59" spans="2:6">
      <c r="B59" s="32" t="s">
        <v>62</v>
      </c>
      <c r="C59" s="32"/>
      <c r="D59" s="32"/>
      <c r="E59" s="61"/>
      <c r="F59" s="62">
        <v>0</v>
      </c>
    </row>
    <row r="60" spans="2:6">
      <c r="B60" s="32" t="s">
        <v>63</v>
      </c>
      <c r="C60" s="32"/>
      <c r="D60" s="32"/>
      <c r="E60" s="63">
        <v>0.4</v>
      </c>
      <c r="F60" s="60">
        <f>F58*E60</f>
        <v>786.4</v>
      </c>
    </row>
    <row r="61" spans="2:6">
      <c r="B61" s="32" t="s">
        <v>64</v>
      </c>
      <c r="C61" s="32"/>
      <c r="D61" s="32"/>
      <c r="E61" s="32"/>
      <c r="F61" s="62">
        <v>0</v>
      </c>
    </row>
    <row r="62" spans="2:6">
      <c r="B62" s="32" t="s">
        <v>65</v>
      </c>
      <c r="C62" s="32"/>
      <c r="D62" s="32"/>
      <c r="E62" s="32"/>
      <c r="F62" s="62">
        <v>0</v>
      </c>
    </row>
    <row r="63" spans="2:6">
      <c r="B63" s="32" t="s">
        <v>66</v>
      </c>
      <c r="C63" s="32"/>
      <c r="D63" s="32"/>
      <c r="E63" s="32"/>
      <c r="F63" s="62">
        <f>(F58+F60)/220*E63*2</f>
        <v>0</v>
      </c>
    </row>
    <row r="64" spans="2:6">
      <c r="B64" s="32" t="s">
        <v>67</v>
      </c>
      <c r="C64" s="32"/>
      <c r="D64" s="32"/>
      <c r="E64" s="64"/>
      <c r="F64" s="62">
        <f>F63/26*4</f>
        <v>0</v>
      </c>
    </row>
    <row r="65" spans="2:6">
      <c r="B65" s="65" t="s">
        <v>68</v>
      </c>
      <c r="C65" s="66"/>
      <c r="D65" s="66"/>
      <c r="E65" s="67"/>
      <c r="F65" s="68">
        <f>SUM(F58:F64)</f>
        <v>2752.4</v>
      </c>
    </row>
    <row r="67" spans="2:6">
      <c r="B67" s="57" t="s">
        <v>69</v>
      </c>
      <c r="C67" s="58"/>
      <c r="D67" s="58"/>
      <c r="E67" s="58"/>
      <c r="F67" s="59"/>
    </row>
    <row r="68" spans="2:6">
      <c r="B68" s="30" t="s">
        <v>70</v>
      </c>
      <c r="C68" s="69"/>
      <c r="D68" s="69"/>
      <c r="E68" s="69"/>
      <c r="F68" s="31"/>
    </row>
    <row r="69" spans="2:6">
      <c r="B69" s="57"/>
      <c r="C69" s="58"/>
      <c r="D69" s="59"/>
      <c r="E69" s="13" t="s">
        <v>59</v>
      </c>
      <c r="F69" s="13" t="s">
        <v>60</v>
      </c>
    </row>
    <row r="70" spans="2:6">
      <c r="B70" s="22" t="s">
        <v>71</v>
      </c>
      <c r="C70" s="34"/>
      <c r="D70" s="23"/>
      <c r="E70" s="35">
        <f>1/12</f>
        <v>0.0833333333333333</v>
      </c>
      <c r="F70" s="60">
        <f>F65*E70</f>
        <v>229.366666666667</v>
      </c>
    </row>
    <row r="71" spans="2:6">
      <c r="B71" s="22" t="s">
        <v>72</v>
      </c>
      <c r="C71" s="34"/>
      <c r="D71" s="23"/>
      <c r="E71" s="35">
        <v>0.3333</v>
      </c>
      <c r="F71" s="60">
        <f>(F65*E71)/12</f>
        <v>76.44791</v>
      </c>
    </row>
    <row r="72" spans="2:6">
      <c r="B72" s="65" t="s">
        <v>53</v>
      </c>
      <c r="C72" s="66"/>
      <c r="D72" s="66"/>
      <c r="E72" s="67"/>
      <c r="F72" s="68">
        <f>SUM(F70:F71)</f>
        <v>305.814576666667</v>
      </c>
    </row>
    <row r="74" spans="2:6">
      <c r="B74" s="30" t="s">
        <v>73</v>
      </c>
      <c r="C74" s="69"/>
      <c r="D74" s="69"/>
      <c r="E74" s="69"/>
      <c r="F74" s="31"/>
    </row>
    <row r="75" spans="2:6">
      <c r="B75" s="6" t="s">
        <v>74</v>
      </c>
      <c r="C75" s="6"/>
      <c r="D75" s="70">
        <f>F65+F72</f>
        <v>3058.21457666667</v>
      </c>
      <c r="E75" s="13" t="s">
        <v>59</v>
      </c>
      <c r="F75" s="13" t="s">
        <v>60</v>
      </c>
    </row>
    <row r="76" spans="2:6">
      <c r="B76" s="22" t="s">
        <v>75</v>
      </c>
      <c r="C76" s="34"/>
      <c r="D76" s="23"/>
      <c r="E76" s="71">
        <v>0.2</v>
      </c>
      <c r="F76" s="72">
        <f>D75*E76</f>
        <v>611.642915333333</v>
      </c>
    </row>
    <row r="77" spans="2:6">
      <c r="B77" s="22" t="s">
        <v>76</v>
      </c>
      <c r="C77" s="34"/>
      <c r="D77" s="23"/>
      <c r="E77" s="71">
        <v>0.025</v>
      </c>
      <c r="F77" s="72">
        <f>D75*E77</f>
        <v>76.4553644166667</v>
      </c>
    </row>
    <row r="78" spans="2:6">
      <c r="B78" s="22" t="s">
        <v>77</v>
      </c>
      <c r="C78" s="34"/>
      <c r="D78" s="23"/>
      <c r="E78" s="71">
        <v>0.03</v>
      </c>
      <c r="F78" s="72">
        <f>D75*E78</f>
        <v>91.7464373</v>
      </c>
    </row>
    <row r="79" spans="2:6">
      <c r="B79" s="22" t="s">
        <v>78</v>
      </c>
      <c r="C79" s="34"/>
      <c r="D79" s="23"/>
      <c r="E79" s="71">
        <v>0.015</v>
      </c>
      <c r="F79" s="72">
        <f>D75*E79</f>
        <v>45.87321865</v>
      </c>
    </row>
    <row r="80" spans="2:6">
      <c r="B80" s="22" t="s">
        <v>79</v>
      </c>
      <c r="C80" s="34"/>
      <c r="D80" s="23"/>
      <c r="E80" s="71">
        <v>0.01</v>
      </c>
      <c r="F80" s="72">
        <f>D75*E80</f>
        <v>30.5821457666667</v>
      </c>
    </row>
    <row r="81" spans="2:6">
      <c r="B81" s="22" t="s">
        <v>80</v>
      </c>
      <c r="C81" s="34"/>
      <c r="D81" s="23"/>
      <c r="E81" s="71">
        <v>0.006</v>
      </c>
      <c r="F81" s="72">
        <f>D75*E81</f>
        <v>18.34928746</v>
      </c>
    </row>
    <row r="82" spans="2:6">
      <c r="B82" s="22" t="s">
        <v>81</v>
      </c>
      <c r="C82" s="34"/>
      <c r="D82" s="23"/>
      <c r="E82" s="71">
        <v>0.002</v>
      </c>
      <c r="F82" s="72">
        <f>D75*E82</f>
        <v>6.11642915333333</v>
      </c>
    </row>
    <row r="83" spans="2:6">
      <c r="B83" s="65" t="s">
        <v>82</v>
      </c>
      <c r="C83" s="66"/>
      <c r="D83" s="67"/>
      <c r="E83" s="73"/>
      <c r="F83" s="74">
        <f>SUM(F76:F82)</f>
        <v>880.76579808</v>
      </c>
    </row>
    <row r="84" spans="2:6">
      <c r="B84" s="22" t="s">
        <v>83</v>
      </c>
      <c r="C84" s="34"/>
      <c r="D84" s="23"/>
      <c r="E84" s="73">
        <v>0.08</v>
      </c>
      <c r="F84" s="72">
        <f>D75*E84</f>
        <v>244.657166133333</v>
      </c>
    </row>
    <row r="85" spans="2:6">
      <c r="B85" s="65" t="s">
        <v>53</v>
      </c>
      <c r="C85" s="66"/>
      <c r="D85" s="67"/>
      <c r="E85" s="75">
        <f>SUM(E76:E84)</f>
        <v>0.368</v>
      </c>
      <c r="F85" s="74">
        <f>SUM(F83:F84)</f>
        <v>1125.42296421333</v>
      </c>
    </row>
    <row r="87" spans="2:6">
      <c r="B87" s="30" t="s">
        <v>84</v>
      </c>
      <c r="C87" s="69"/>
      <c r="D87" s="69"/>
      <c r="E87" s="69"/>
      <c r="F87" s="31"/>
    </row>
    <row r="88" spans="2:6">
      <c r="B88" s="25"/>
      <c r="C88" s="76"/>
      <c r="D88" s="76"/>
      <c r="E88" s="26"/>
      <c r="F88" s="13" t="s">
        <v>60</v>
      </c>
    </row>
    <row r="89" spans="2:6">
      <c r="B89" s="22" t="s">
        <v>85</v>
      </c>
      <c r="C89" s="34"/>
      <c r="D89" s="34"/>
      <c r="E89" s="23"/>
      <c r="F89" s="77">
        <f>((E19*D19)*E52)-(D14*F19)</f>
        <v>130.02</v>
      </c>
    </row>
    <row r="90" spans="2:6">
      <c r="B90" s="22" t="s">
        <v>86</v>
      </c>
      <c r="C90" s="34"/>
      <c r="D90" s="34"/>
      <c r="E90" s="23"/>
      <c r="F90" s="77">
        <f>E17-(E17*F17)</f>
        <v>0</v>
      </c>
    </row>
    <row r="91" spans="2:6">
      <c r="B91" s="22" t="s">
        <v>87</v>
      </c>
      <c r="C91" s="34"/>
      <c r="D91" s="34"/>
      <c r="E91" s="23"/>
      <c r="F91" s="77">
        <f>E20</f>
        <v>0</v>
      </c>
    </row>
    <row r="92" spans="2:6">
      <c r="B92" s="78" t="s">
        <v>88</v>
      </c>
      <c r="C92" s="79"/>
      <c r="D92" s="79"/>
      <c r="E92" s="80"/>
      <c r="F92" s="81">
        <v>0</v>
      </c>
    </row>
    <row r="93" spans="2:6">
      <c r="B93" s="22" t="s">
        <v>89</v>
      </c>
      <c r="C93" s="34"/>
      <c r="D93" s="34"/>
      <c r="E93" s="23"/>
      <c r="F93" s="82"/>
    </row>
    <row r="94" spans="2:6">
      <c r="B94" s="65" t="s">
        <v>53</v>
      </c>
      <c r="C94" s="66"/>
      <c r="D94" s="66"/>
      <c r="E94" s="67"/>
      <c r="F94" s="83">
        <f>SUM(F89:F93)</f>
        <v>130.02</v>
      </c>
    </row>
    <row r="95" spans="2:6">
      <c r="B95" s="51"/>
      <c r="C95" s="51"/>
      <c r="D95" s="51"/>
      <c r="E95" s="51"/>
      <c r="F95" s="84"/>
    </row>
    <row r="96" spans="2:6">
      <c r="B96" s="57" t="s">
        <v>90</v>
      </c>
      <c r="C96" s="58"/>
      <c r="D96" s="58"/>
      <c r="E96" s="58"/>
      <c r="F96" s="59"/>
    </row>
    <row r="97" spans="2:6">
      <c r="B97" s="57"/>
      <c r="C97" s="58"/>
      <c r="D97" s="58"/>
      <c r="E97" s="59"/>
      <c r="F97" s="13" t="s">
        <v>60</v>
      </c>
    </row>
    <row r="98" spans="2:6">
      <c r="B98" s="22" t="s">
        <v>70</v>
      </c>
      <c r="C98" s="34"/>
      <c r="D98" s="34"/>
      <c r="E98" s="23"/>
      <c r="F98" s="85">
        <f>F72</f>
        <v>305.814576666667</v>
      </c>
    </row>
    <row r="99" spans="2:6">
      <c r="B99" s="22" t="s">
        <v>91</v>
      </c>
      <c r="C99" s="34"/>
      <c r="D99" s="34"/>
      <c r="E99" s="23"/>
      <c r="F99" s="85">
        <f>F85</f>
        <v>1125.42296421333</v>
      </c>
    </row>
    <row r="100" spans="2:6">
      <c r="B100" s="22" t="s">
        <v>84</v>
      </c>
      <c r="C100" s="34"/>
      <c r="D100" s="34"/>
      <c r="E100" s="23"/>
      <c r="F100" s="85">
        <f>F94</f>
        <v>130.02</v>
      </c>
    </row>
    <row r="101" spans="2:6">
      <c r="B101" s="65" t="s">
        <v>92</v>
      </c>
      <c r="C101" s="66"/>
      <c r="D101" s="66"/>
      <c r="E101" s="67"/>
      <c r="F101" s="86">
        <f>SUM(F98:F100)</f>
        <v>1561.25754088</v>
      </c>
    </row>
    <row r="103" spans="2:6">
      <c r="B103" s="13" t="s">
        <v>93</v>
      </c>
      <c r="C103" s="13"/>
      <c r="D103" s="13"/>
      <c r="E103" s="13"/>
      <c r="F103" s="13"/>
    </row>
    <row r="104" spans="2:6">
      <c r="B104" s="3"/>
      <c r="C104" s="3"/>
      <c r="D104" s="3"/>
      <c r="E104" s="3"/>
      <c r="F104" s="3"/>
    </row>
    <row r="105" spans="2:6">
      <c r="B105" s="87" t="s">
        <v>94</v>
      </c>
      <c r="C105" s="87"/>
      <c r="D105" s="87"/>
      <c r="E105" s="88" t="s">
        <v>59</v>
      </c>
      <c r="F105" s="88" t="s">
        <v>60</v>
      </c>
    </row>
    <row r="106" spans="2:6">
      <c r="B106" s="78" t="s">
        <v>95</v>
      </c>
      <c r="C106" s="79"/>
      <c r="D106" s="80"/>
      <c r="E106" s="89"/>
      <c r="F106" s="90">
        <f>((((F65+F72+F94)/D26)*F26)/C26)*D28</f>
        <v>63.8975346406944</v>
      </c>
    </row>
    <row r="107" customHeight="1" spans="2:6">
      <c r="B107" s="91" t="s">
        <v>96</v>
      </c>
      <c r="C107" s="92"/>
      <c r="D107" s="93"/>
      <c r="E107" s="94">
        <v>0.08</v>
      </c>
      <c r="F107" s="90">
        <f>F106*E107</f>
        <v>5.11180277125556</v>
      </c>
    </row>
    <row r="108" customHeight="1" spans="2:6">
      <c r="B108" s="91" t="s">
        <v>97</v>
      </c>
      <c r="C108" s="92"/>
      <c r="D108" s="93"/>
      <c r="E108" s="95">
        <v>0.4</v>
      </c>
      <c r="F108" s="90">
        <f>(((F65+F72)*E107)*E108)*D28</f>
        <v>23.5360193820267</v>
      </c>
    </row>
    <row r="109" customHeight="1" spans="2:6">
      <c r="B109" s="96" t="s">
        <v>98</v>
      </c>
      <c r="C109" s="97"/>
      <c r="D109" s="98"/>
      <c r="E109" s="94"/>
      <c r="F109" s="99">
        <f>SUM(F106:F108)</f>
        <v>92.5453567939767</v>
      </c>
    </row>
    <row r="110" customHeight="1" spans="2:6">
      <c r="B110" s="100"/>
      <c r="C110" s="100"/>
      <c r="D110" s="100"/>
      <c r="E110" s="101"/>
      <c r="F110" s="102"/>
    </row>
    <row r="111" spans="2:6">
      <c r="B111" s="103" t="s">
        <v>99</v>
      </c>
      <c r="C111" s="104"/>
      <c r="D111" s="105"/>
      <c r="E111" s="88" t="s">
        <v>59</v>
      </c>
      <c r="F111" s="88" t="s">
        <v>60</v>
      </c>
    </row>
    <row r="112" spans="2:6">
      <c r="B112" s="78" t="s">
        <v>100</v>
      </c>
      <c r="C112" s="79"/>
      <c r="D112" s="80"/>
      <c r="E112" s="89"/>
      <c r="F112" s="90">
        <f>((((F65+F101)/C26)*D29))/30*7</f>
        <v>20.172340194643</v>
      </c>
    </row>
    <row r="113" ht="31.5" customHeight="1" spans="2:6">
      <c r="B113" s="91" t="s">
        <v>101</v>
      </c>
      <c r="C113" s="92"/>
      <c r="D113" s="93"/>
      <c r="E113" s="106">
        <f>E85</f>
        <v>0.368</v>
      </c>
      <c r="F113" s="90">
        <f>F112*E113</f>
        <v>7.42342119162862</v>
      </c>
    </row>
    <row r="114" customHeight="1" spans="2:6">
      <c r="B114" s="91" t="s">
        <v>102</v>
      </c>
      <c r="C114" s="92"/>
      <c r="D114" s="93"/>
      <c r="E114" s="89"/>
      <c r="F114" s="90">
        <f>(((F65+F72)*E107)*E108)*D29</f>
        <v>23.5360193820267</v>
      </c>
    </row>
    <row r="115" customHeight="1" spans="2:6">
      <c r="B115" s="96" t="s">
        <v>103</v>
      </c>
      <c r="C115" s="97"/>
      <c r="D115" s="98"/>
      <c r="E115" s="89"/>
      <c r="F115" s="99">
        <f>SUM(F112:F114)</f>
        <v>51.1317807682983</v>
      </c>
    </row>
    <row r="116" customHeight="1" spans="2:6">
      <c r="B116" s="100"/>
      <c r="C116" s="100"/>
      <c r="D116" s="100"/>
      <c r="F116" s="102"/>
    </row>
    <row r="117" customHeight="1" spans="2:6">
      <c r="B117" s="39" t="s">
        <v>104</v>
      </c>
      <c r="C117" s="40"/>
      <c r="D117" s="41"/>
      <c r="E117" s="32"/>
      <c r="F117" s="59" t="s">
        <v>60</v>
      </c>
    </row>
    <row r="118" customHeight="1" spans="2:6">
      <c r="B118" s="107" t="s">
        <v>105</v>
      </c>
      <c r="C118" s="108"/>
      <c r="D118" s="109"/>
      <c r="E118" s="32"/>
      <c r="F118" s="110">
        <f>-F98*D30</f>
        <v>-8.807459808</v>
      </c>
    </row>
    <row r="119" customHeight="1" spans="2:6">
      <c r="B119" s="111" t="s">
        <v>106</v>
      </c>
      <c r="C119" s="112"/>
      <c r="D119" s="113"/>
      <c r="E119" s="114"/>
      <c r="F119" s="115">
        <f>SUM(F118)</f>
        <v>-8.807459808</v>
      </c>
    </row>
    <row r="120" customHeight="1" spans="2:6">
      <c r="B120" s="111"/>
      <c r="C120" s="112"/>
      <c r="D120" s="113"/>
      <c r="E120" s="114"/>
      <c r="F120" s="115"/>
    </row>
    <row r="121" customHeight="1" spans="2:6">
      <c r="B121" s="116" t="s">
        <v>107</v>
      </c>
      <c r="C121" s="117"/>
      <c r="D121" s="117"/>
      <c r="E121" s="118"/>
      <c r="F121" s="59" t="s">
        <v>60</v>
      </c>
    </row>
    <row r="122" customHeight="1" spans="2:6">
      <c r="B122" s="22" t="s">
        <v>94</v>
      </c>
      <c r="C122" s="34"/>
      <c r="D122" s="34"/>
      <c r="E122" s="23"/>
      <c r="F122" s="99">
        <f>F109</f>
        <v>92.5453567939767</v>
      </c>
    </row>
    <row r="123" customHeight="1" spans="2:6">
      <c r="B123" s="22" t="s">
        <v>99</v>
      </c>
      <c r="C123" s="34"/>
      <c r="D123" s="34"/>
      <c r="E123" s="23"/>
      <c r="F123" s="99">
        <f>F115</f>
        <v>51.1317807682983</v>
      </c>
    </row>
    <row r="124" customHeight="1" spans="2:6">
      <c r="B124" s="119" t="s">
        <v>104</v>
      </c>
      <c r="C124" s="120"/>
      <c r="D124" s="120"/>
      <c r="E124" s="121"/>
      <c r="F124" s="115">
        <f>F119</f>
        <v>-8.807459808</v>
      </c>
    </row>
    <row r="125" spans="2:6">
      <c r="B125" s="65" t="s">
        <v>108</v>
      </c>
      <c r="C125" s="66"/>
      <c r="D125" s="67"/>
      <c r="E125" s="32"/>
      <c r="F125" s="122">
        <f>SUM(F122:F124)</f>
        <v>134.869677754275</v>
      </c>
    </row>
    <row r="127" spans="2:6">
      <c r="B127" s="57" t="s">
        <v>109</v>
      </c>
      <c r="C127" s="58"/>
      <c r="D127" s="58"/>
      <c r="E127" s="58"/>
      <c r="F127" s="59"/>
    </row>
    <row r="128" spans="2:6">
      <c r="B128" s="30" t="s">
        <v>110</v>
      </c>
      <c r="C128" s="69"/>
      <c r="D128" s="69"/>
      <c r="E128" s="69"/>
      <c r="F128" s="31"/>
    </row>
    <row r="129" ht="30" spans="2:6">
      <c r="B129" s="13" t="s">
        <v>111</v>
      </c>
      <c r="C129" s="13"/>
      <c r="D129" s="122">
        <f>(F65+F101+F125)/E52</f>
        <v>211.834629458775</v>
      </c>
      <c r="E129" s="42" t="s">
        <v>112</v>
      </c>
      <c r="F129" s="13" t="s">
        <v>60</v>
      </c>
    </row>
    <row r="130" spans="2:6">
      <c r="B130" s="107" t="s">
        <v>41</v>
      </c>
      <c r="C130" s="108"/>
      <c r="D130" s="109"/>
      <c r="E130" s="123">
        <f t="shared" ref="E130:E141" si="1">F36</f>
        <v>20.7945205479452</v>
      </c>
      <c r="F130" s="85">
        <f>(D129*E130)/12</f>
        <v>367.083296253905</v>
      </c>
    </row>
    <row r="131" spans="2:6">
      <c r="B131" s="107" t="s">
        <v>42</v>
      </c>
      <c r="C131" s="108"/>
      <c r="D131" s="109"/>
      <c r="E131" s="123">
        <f t="shared" si="1"/>
        <v>1</v>
      </c>
      <c r="F131" s="85">
        <f>(D129*E131)/12</f>
        <v>17.6528857882312</v>
      </c>
    </row>
    <row r="132" spans="2:6">
      <c r="B132" s="107" t="s">
        <v>43</v>
      </c>
      <c r="C132" s="108"/>
      <c r="D132" s="109"/>
      <c r="E132" s="123">
        <f t="shared" si="1"/>
        <v>1.7072301369863</v>
      </c>
      <c r="F132" s="124">
        <f>(D129*E132)/12</f>
        <v>30.1375386224455</v>
      </c>
    </row>
    <row r="133" customHeight="1" spans="2:6">
      <c r="B133" s="107" t="s">
        <v>44</v>
      </c>
      <c r="C133" s="108"/>
      <c r="D133" s="109"/>
      <c r="E133" s="123">
        <f t="shared" si="1"/>
        <v>3.46575342465753</v>
      </c>
      <c r="F133" s="85">
        <f>(D129*E133)/12</f>
        <v>61.1805493756507</v>
      </c>
    </row>
    <row r="134" customHeight="1" spans="2:6">
      <c r="B134" s="107" t="s">
        <v>45</v>
      </c>
      <c r="C134" s="108"/>
      <c r="D134" s="109"/>
      <c r="E134" s="123">
        <f t="shared" si="1"/>
        <v>0.3062</v>
      </c>
      <c r="F134" s="85">
        <f>(D129*E134)/12</f>
        <v>5.40531362835641</v>
      </c>
    </row>
    <row r="135" spans="2:6">
      <c r="B135" s="107" t="s">
        <v>46</v>
      </c>
      <c r="C135" s="108"/>
      <c r="D135" s="109"/>
      <c r="E135" s="123">
        <f t="shared" si="1"/>
        <v>0.0417276712328767</v>
      </c>
      <c r="F135" s="85">
        <f>(D129*E135)/12</f>
        <v>0.736613814482835</v>
      </c>
    </row>
    <row r="136" spans="2:6">
      <c r="B136" s="107" t="s">
        <v>47</v>
      </c>
      <c r="C136" s="108"/>
      <c r="D136" s="109"/>
      <c r="E136" s="123">
        <f t="shared" si="1"/>
        <v>0.0489</v>
      </c>
      <c r="F136" s="85">
        <f>(D129*E136)/12</f>
        <v>0.863226115044508</v>
      </c>
    </row>
    <row r="137" spans="2:6">
      <c r="B137" s="107" t="s">
        <v>48</v>
      </c>
      <c r="C137" s="108"/>
      <c r="D137" s="109"/>
      <c r="E137" s="123">
        <f t="shared" si="1"/>
        <v>0.02</v>
      </c>
      <c r="F137" s="85">
        <f>(D129*E137)/12</f>
        <v>0.353057715764625</v>
      </c>
    </row>
    <row r="138" spans="2:6">
      <c r="B138" s="107" t="s">
        <v>49</v>
      </c>
      <c r="C138" s="108"/>
      <c r="D138" s="109"/>
      <c r="E138" s="123">
        <f t="shared" si="1"/>
        <v>0.004</v>
      </c>
      <c r="F138" s="85">
        <f>(D129*E138)/12</f>
        <v>0.070611543152925</v>
      </c>
    </row>
    <row r="139" spans="2:6">
      <c r="B139" s="107" t="s">
        <v>50</v>
      </c>
      <c r="C139" s="108"/>
      <c r="D139" s="109"/>
      <c r="E139" s="123">
        <f t="shared" si="1"/>
        <v>0.0623835616438356</v>
      </c>
      <c r="F139" s="85">
        <f>(D129*E139)/12</f>
        <v>1.10124988876171</v>
      </c>
    </row>
    <row r="140" spans="2:6">
      <c r="B140" s="107" t="s">
        <v>51</v>
      </c>
      <c r="C140" s="108"/>
      <c r="D140" s="109"/>
      <c r="E140" s="123">
        <f t="shared" si="1"/>
        <v>3.29385205479452</v>
      </c>
      <c r="F140" s="85">
        <f>(D129*E140)/12</f>
        <v>58.1459941266185</v>
      </c>
    </row>
    <row r="141" spans="2:6">
      <c r="B141" s="107" t="s">
        <v>52</v>
      </c>
      <c r="C141" s="108"/>
      <c r="D141" s="109"/>
      <c r="E141" s="123">
        <f t="shared" si="1"/>
        <v>0.0132</v>
      </c>
      <c r="F141" s="85">
        <f>(D129*E141)/12</f>
        <v>0.233018092404652</v>
      </c>
    </row>
    <row r="142" ht="17.25" customHeight="1" spans="2:6">
      <c r="B142" s="49" t="s">
        <v>113</v>
      </c>
      <c r="C142" s="49"/>
      <c r="D142" s="49"/>
      <c r="E142" s="125">
        <f>SUM(E130:E141)</f>
        <v>30.7577673972603</v>
      </c>
      <c r="F142" s="86">
        <f>SUM(F130:F141)</f>
        <v>542.963354964818</v>
      </c>
    </row>
    <row r="143" spans="2:6">
      <c r="B143" s="51"/>
      <c r="C143" s="51"/>
      <c r="D143" s="51"/>
      <c r="E143" s="126"/>
      <c r="F143" s="127"/>
    </row>
    <row r="144" spans="2:6">
      <c r="B144" s="87" t="s">
        <v>114</v>
      </c>
      <c r="C144" s="87"/>
      <c r="D144" s="87"/>
      <c r="E144" s="87"/>
      <c r="F144" s="87"/>
    </row>
    <row r="145" spans="2:6">
      <c r="B145" s="25"/>
      <c r="C145" s="76"/>
      <c r="D145" s="76"/>
      <c r="E145" s="26"/>
      <c r="F145" s="13" t="s">
        <v>60</v>
      </c>
    </row>
    <row r="146" spans="2:6">
      <c r="B146" s="22" t="s">
        <v>115</v>
      </c>
      <c r="C146" s="34"/>
      <c r="D146" s="34"/>
      <c r="E146" s="23"/>
      <c r="F146" s="128">
        <v>0</v>
      </c>
    </row>
    <row r="147" spans="2:6">
      <c r="B147" s="65" t="s">
        <v>113</v>
      </c>
      <c r="C147" s="66"/>
      <c r="D147" s="66"/>
      <c r="E147" s="67"/>
      <c r="F147" s="114">
        <f>SUM(F146)</f>
        <v>0</v>
      </c>
    </row>
    <row r="148" spans="2:6">
      <c r="B148" s="65"/>
      <c r="C148" s="66"/>
      <c r="D148" s="66"/>
      <c r="E148" s="67"/>
      <c r="F148" s="114"/>
    </row>
    <row r="149" spans="2:6">
      <c r="B149" s="57" t="s">
        <v>116</v>
      </c>
      <c r="C149" s="58"/>
      <c r="D149" s="58"/>
      <c r="E149" s="59"/>
      <c r="F149" s="114"/>
    </row>
    <row r="150" spans="2:6">
      <c r="B150" s="22" t="s">
        <v>110</v>
      </c>
      <c r="C150" s="34"/>
      <c r="D150" s="34"/>
      <c r="E150" s="23"/>
      <c r="F150" s="86">
        <f>F142</f>
        <v>542.963354964818</v>
      </c>
    </row>
    <row r="151" spans="2:6">
      <c r="B151" s="22" t="s">
        <v>114</v>
      </c>
      <c r="C151" s="34"/>
      <c r="D151" s="34"/>
      <c r="E151" s="23"/>
      <c r="F151" s="114">
        <f>F147</f>
        <v>0</v>
      </c>
    </row>
    <row r="152" spans="2:6">
      <c r="B152" s="65" t="s">
        <v>117</v>
      </c>
      <c r="C152" s="66"/>
      <c r="D152" s="66"/>
      <c r="E152" s="67"/>
      <c r="F152" s="122">
        <f>SUM(F150:F151)</f>
        <v>542.963354964818</v>
      </c>
    </row>
    <row r="154" spans="2:6">
      <c r="B154" s="57" t="s">
        <v>118</v>
      </c>
      <c r="C154" s="58"/>
      <c r="D154" s="58"/>
      <c r="E154" s="58"/>
      <c r="F154" s="59"/>
    </row>
    <row r="155" spans="2:6">
      <c r="B155" s="30" t="s">
        <v>119</v>
      </c>
      <c r="C155" s="69"/>
      <c r="D155" s="69"/>
      <c r="E155" s="31"/>
      <c r="F155" s="32"/>
    </row>
    <row r="156" ht="25.5" spans="2:6">
      <c r="B156" s="129" t="s">
        <v>120</v>
      </c>
      <c r="C156" s="129" t="s">
        <v>121</v>
      </c>
      <c r="D156" s="130" t="s">
        <v>122</v>
      </c>
      <c r="E156" s="130" t="s">
        <v>123</v>
      </c>
      <c r="F156" s="131" t="s">
        <v>60</v>
      </c>
    </row>
    <row r="157" spans="2:6">
      <c r="B157" s="132" t="s">
        <v>124</v>
      </c>
      <c r="C157" s="133" t="s">
        <v>125</v>
      </c>
      <c r="D157" s="134">
        <v>6</v>
      </c>
      <c r="E157" s="135">
        <f>40.3*2</f>
        <v>80.6</v>
      </c>
      <c r="F157" s="136">
        <f t="shared" ref="F157:F164" si="2">E157/D157</f>
        <v>13.4333333333333</v>
      </c>
    </row>
    <row r="158" spans="2:6">
      <c r="B158" s="137" t="s">
        <v>126</v>
      </c>
      <c r="C158" s="133" t="s">
        <v>125</v>
      </c>
      <c r="D158" s="134">
        <v>6</v>
      </c>
      <c r="E158" s="135">
        <f>78.9*2</f>
        <v>157.8</v>
      </c>
      <c r="F158" s="136">
        <f t="shared" si="2"/>
        <v>26.3</v>
      </c>
    </row>
    <row r="159" spans="2:6">
      <c r="B159" s="137" t="s">
        <v>127</v>
      </c>
      <c r="C159" s="133" t="s">
        <v>128</v>
      </c>
      <c r="D159" s="134">
        <v>6</v>
      </c>
      <c r="E159" s="135">
        <v>56.2</v>
      </c>
      <c r="F159" s="136">
        <f t="shared" si="2"/>
        <v>9.36666666666667</v>
      </c>
    </row>
    <row r="160" spans="2:6">
      <c r="B160" s="137" t="s">
        <v>129</v>
      </c>
      <c r="C160" s="133" t="s">
        <v>125</v>
      </c>
      <c r="D160" s="134">
        <v>6</v>
      </c>
      <c r="E160" s="135">
        <v>25.5</v>
      </c>
      <c r="F160" s="136">
        <f t="shared" si="2"/>
        <v>4.25</v>
      </c>
    </row>
    <row r="161" spans="2:6">
      <c r="B161" s="138" t="s">
        <v>130</v>
      </c>
      <c r="C161" s="133" t="s">
        <v>128</v>
      </c>
      <c r="D161" s="134">
        <v>0.33</v>
      </c>
      <c r="E161" s="139">
        <v>14.67</v>
      </c>
      <c r="F161" s="136">
        <f t="shared" si="2"/>
        <v>44.4545454545455</v>
      </c>
    </row>
    <row r="162" spans="2:6">
      <c r="B162" s="137" t="s">
        <v>131</v>
      </c>
      <c r="C162" s="133" t="s">
        <v>125</v>
      </c>
      <c r="D162" s="134">
        <v>2</v>
      </c>
      <c r="E162" s="139">
        <v>21.19</v>
      </c>
      <c r="F162" s="136">
        <f t="shared" si="2"/>
        <v>10.595</v>
      </c>
    </row>
    <row r="163" spans="2:6">
      <c r="B163" s="137" t="s">
        <v>132</v>
      </c>
      <c r="C163" s="133" t="s">
        <v>125</v>
      </c>
      <c r="D163" s="134">
        <v>2</v>
      </c>
      <c r="E163" s="135">
        <v>6.33</v>
      </c>
      <c r="F163" s="136">
        <f t="shared" si="2"/>
        <v>3.165</v>
      </c>
    </row>
    <row r="164" spans="2:6">
      <c r="B164" s="137" t="s">
        <v>133</v>
      </c>
      <c r="C164" s="133" t="s">
        <v>134</v>
      </c>
      <c r="D164" s="134">
        <v>1</v>
      </c>
      <c r="E164" s="139">
        <v>17.13</v>
      </c>
      <c r="F164" s="136">
        <f t="shared" si="2"/>
        <v>17.13</v>
      </c>
    </row>
    <row r="165" spans="2:6">
      <c r="B165" s="140" t="s">
        <v>135</v>
      </c>
      <c r="C165" s="140"/>
      <c r="D165" s="140"/>
      <c r="E165" s="140"/>
      <c r="F165" s="141">
        <f>SUM(F157:F164)</f>
        <v>128.694545454545</v>
      </c>
    </row>
    <row r="166" spans="2:6">
      <c r="B166" s="142"/>
      <c r="C166" s="142"/>
      <c r="D166" s="142"/>
      <c r="E166" s="142"/>
      <c r="F166" s="143"/>
    </row>
    <row r="167" s="1" customFormat="1" spans="2:6">
      <c r="B167" s="144" t="s">
        <v>136</v>
      </c>
      <c r="C167" s="144"/>
      <c r="D167" s="144"/>
      <c r="E167" s="144"/>
      <c r="F167" s="145" t="s">
        <v>60</v>
      </c>
    </row>
    <row r="168" s="1" customFormat="1" ht="25.5" spans="2:6">
      <c r="B168" s="129" t="s">
        <v>120</v>
      </c>
      <c r="C168" s="129" t="s">
        <v>121</v>
      </c>
      <c r="D168" s="130" t="s">
        <v>122</v>
      </c>
      <c r="E168" s="130" t="s">
        <v>123</v>
      </c>
      <c r="F168" s="141"/>
    </row>
    <row r="169" s="1" customFormat="1" ht="25.5" spans="2:6">
      <c r="B169" s="146" t="s">
        <v>137</v>
      </c>
      <c r="C169" s="133" t="s">
        <v>125</v>
      </c>
      <c r="D169" s="134">
        <v>12</v>
      </c>
      <c r="E169" s="135">
        <v>46.9</v>
      </c>
      <c r="F169" s="147">
        <f t="shared" ref="F169:F174" si="3">E169/D169</f>
        <v>3.90833333333333</v>
      </c>
    </row>
    <row r="170" customFormat="1" spans="2:6">
      <c r="B170" s="146" t="s">
        <v>138</v>
      </c>
      <c r="C170" s="133" t="s">
        <v>125</v>
      </c>
      <c r="D170" s="134">
        <v>6</v>
      </c>
      <c r="E170" s="135">
        <v>30.82</v>
      </c>
      <c r="F170" s="147">
        <f t="shared" si="3"/>
        <v>5.13666666666667</v>
      </c>
    </row>
    <row r="171" customFormat="1" spans="2:6">
      <c r="B171" s="146" t="s">
        <v>139</v>
      </c>
      <c r="C171" s="133" t="s">
        <v>125</v>
      </c>
      <c r="D171" s="134">
        <v>12</v>
      </c>
      <c r="E171" s="135">
        <v>95.42</v>
      </c>
      <c r="F171" s="147">
        <f t="shared" si="3"/>
        <v>7.95166666666667</v>
      </c>
    </row>
    <row r="172" customFormat="1" spans="2:6">
      <c r="B172" s="148" t="s">
        <v>140</v>
      </c>
      <c r="C172" s="133" t="s">
        <v>125</v>
      </c>
      <c r="D172" s="134">
        <v>12</v>
      </c>
      <c r="E172" s="135">
        <v>20.9</v>
      </c>
      <c r="F172" s="147">
        <f t="shared" si="3"/>
        <v>1.74166666666667</v>
      </c>
    </row>
    <row r="173" customFormat="1" spans="2:6">
      <c r="B173" s="148" t="s">
        <v>141</v>
      </c>
      <c r="C173" s="133" t="s">
        <v>125</v>
      </c>
      <c r="D173" s="134">
        <v>12</v>
      </c>
      <c r="E173" s="135">
        <v>100.61</v>
      </c>
      <c r="F173" s="147">
        <f t="shared" si="3"/>
        <v>8.38416666666667</v>
      </c>
    </row>
    <row r="174" customFormat="1" spans="2:6">
      <c r="B174" s="148" t="s">
        <v>142</v>
      </c>
      <c r="C174" s="133" t="s">
        <v>125</v>
      </c>
      <c r="D174" s="134">
        <v>12</v>
      </c>
      <c r="E174" s="135">
        <v>56.87</v>
      </c>
      <c r="F174" s="147">
        <f t="shared" si="3"/>
        <v>4.73916666666667</v>
      </c>
    </row>
    <row r="175" customFormat="1" ht="25.5" spans="2:6">
      <c r="B175" s="148" t="s">
        <v>143</v>
      </c>
      <c r="C175" s="133" t="s">
        <v>125</v>
      </c>
      <c r="D175" s="134">
        <v>24</v>
      </c>
      <c r="E175" s="135">
        <v>398.99</v>
      </c>
      <c r="F175" s="147">
        <f t="shared" ref="F175:F184" si="4">E175/D175</f>
        <v>16.6245833333333</v>
      </c>
    </row>
    <row r="176" customFormat="1" spans="2:6">
      <c r="B176" s="148" t="s">
        <v>144</v>
      </c>
      <c r="C176" s="133" t="s">
        <v>125</v>
      </c>
      <c r="D176" s="134">
        <v>12</v>
      </c>
      <c r="E176" s="135">
        <v>135.86</v>
      </c>
      <c r="F176" s="147">
        <f t="shared" si="4"/>
        <v>11.3216666666667</v>
      </c>
    </row>
    <row r="177" customFormat="1" spans="2:6">
      <c r="B177" s="148" t="s">
        <v>145</v>
      </c>
      <c r="C177" s="133" t="s">
        <v>125</v>
      </c>
      <c r="D177" s="134">
        <v>12</v>
      </c>
      <c r="E177" s="135">
        <v>19.89</v>
      </c>
      <c r="F177" s="147">
        <f t="shared" si="4"/>
        <v>1.6575</v>
      </c>
    </row>
    <row r="178" customFormat="1" ht="25.5" spans="2:6">
      <c r="B178" s="148" t="s">
        <v>146</v>
      </c>
      <c r="C178" s="133" t="s">
        <v>125</v>
      </c>
      <c r="D178" s="134">
        <v>6</v>
      </c>
      <c r="E178" s="135">
        <v>39.9</v>
      </c>
      <c r="F178" s="147">
        <f t="shared" si="4"/>
        <v>6.65</v>
      </c>
    </row>
    <row r="179" customFormat="1" spans="2:6">
      <c r="B179" s="148" t="s">
        <v>147</v>
      </c>
      <c r="C179" s="133" t="s">
        <v>125</v>
      </c>
      <c r="D179" s="134">
        <v>12</v>
      </c>
      <c r="E179" s="135">
        <v>34.32</v>
      </c>
      <c r="F179" s="147">
        <f t="shared" si="4"/>
        <v>2.86</v>
      </c>
    </row>
    <row r="180" customFormat="1" ht="25.5" spans="2:6">
      <c r="B180" s="148" t="s">
        <v>148</v>
      </c>
      <c r="C180" s="133" t="s">
        <v>125</v>
      </c>
      <c r="D180" s="134">
        <v>24</v>
      </c>
      <c r="E180" s="135">
        <v>965.02</v>
      </c>
      <c r="F180" s="147">
        <f t="shared" si="4"/>
        <v>40.2091666666667</v>
      </c>
    </row>
    <row r="181" customFormat="1" spans="2:6">
      <c r="B181" s="148" t="s">
        <v>149</v>
      </c>
      <c r="C181" s="133" t="s">
        <v>125</v>
      </c>
      <c r="D181" s="134">
        <v>0.5</v>
      </c>
      <c r="E181" s="135">
        <v>12.35</v>
      </c>
      <c r="F181" s="147">
        <f t="shared" si="4"/>
        <v>24.7</v>
      </c>
    </row>
    <row r="182" customFormat="1" spans="2:6">
      <c r="B182" s="148" t="s">
        <v>150</v>
      </c>
      <c r="C182" s="133" t="s">
        <v>125</v>
      </c>
      <c r="D182" s="134">
        <v>12</v>
      </c>
      <c r="E182" s="135">
        <v>60.63</v>
      </c>
      <c r="F182" s="147">
        <f t="shared" si="4"/>
        <v>5.0525</v>
      </c>
    </row>
    <row r="183" customFormat="1" spans="2:6">
      <c r="B183" s="148" t="s">
        <v>151</v>
      </c>
      <c r="C183" s="133" t="s">
        <v>125</v>
      </c>
      <c r="D183" s="134">
        <v>3</v>
      </c>
      <c r="E183" s="135">
        <v>24.9</v>
      </c>
      <c r="F183" s="147">
        <f t="shared" si="4"/>
        <v>8.3</v>
      </c>
    </row>
    <row r="184" customFormat="1" ht="25.5" spans="2:6">
      <c r="B184" s="148" t="s">
        <v>152</v>
      </c>
      <c r="C184" s="133" t="s">
        <v>125</v>
      </c>
      <c r="D184" s="134">
        <v>24</v>
      </c>
      <c r="E184" s="135">
        <v>159</v>
      </c>
      <c r="F184" s="147">
        <f t="shared" si="4"/>
        <v>6.625</v>
      </c>
    </row>
    <row r="185" spans="2:6">
      <c r="B185" s="49" t="s">
        <v>153</v>
      </c>
      <c r="C185" s="49"/>
      <c r="D185" s="49"/>
      <c r="E185" s="49"/>
      <c r="F185" s="86">
        <f>SUM(F169:F184)</f>
        <v>155.862083333333</v>
      </c>
    </row>
    <row r="186" spans="2:6">
      <c r="B186" s="51"/>
      <c r="C186" s="51"/>
      <c r="D186" s="51"/>
      <c r="E186" s="51"/>
      <c r="F186" s="127"/>
    </row>
    <row r="187" ht="45" customHeight="1" spans="2:6">
      <c r="B187" s="149" t="s">
        <v>154</v>
      </c>
      <c r="C187" s="150"/>
      <c r="D187" s="150"/>
      <c r="E187" s="150"/>
      <c r="F187" s="150"/>
    </row>
    <row r="188" spans="2:6">
      <c r="B188" s="3"/>
      <c r="C188" s="3"/>
      <c r="D188" s="3"/>
      <c r="E188" s="3"/>
      <c r="F188" s="3"/>
    </row>
    <row r="189" spans="2:6">
      <c r="B189" s="13" t="s">
        <v>155</v>
      </c>
      <c r="C189" s="13"/>
      <c r="D189" s="13"/>
      <c r="E189" s="13"/>
      <c r="F189" s="13" t="s">
        <v>60</v>
      </c>
    </row>
    <row r="190" spans="2:6">
      <c r="B190" s="22" t="s">
        <v>156</v>
      </c>
      <c r="C190" s="34"/>
      <c r="D190" s="34"/>
      <c r="E190" s="23"/>
      <c r="F190" s="86">
        <f>F165</f>
        <v>128.694545454545</v>
      </c>
    </row>
    <row r="191" spans="2:6">
      <c r="B191" s="6" t="s">
        <v>157</v>
      </c>
      <c r="C191" s="6"/>
      <c r="D191" s="6"/>
      <c r="E191" s="6"/>
      <c r="F191" s="86">
        <f>F185</f>
        <v>155.862083333333</v>
      </c>
    </row>
    <row r="192" spans="2:6">
      <c r="B192" s="65" t="s">
        <v>158</v>
      </c>
      <c r="C192" s="66"/>
      <c r="D192" s="66"/>
      <c r="E192" s="67"/>
      <c r="F192" s="86">
        <f>SUM(F190:F191)</f>
        <v>284.556628787879</v>
      </c>
    </row>
    <row r="193" spans="2:5">
      <c r="B193" s="51"/>
      <c r="C193" s="51"/>
      <c r="D193" s="51"/>
      <c r="E193" s="51"/>
    </row>
    <row r="194" spans="2:6">
      <c r="B194" s="57" t="s">
        <v>159</v>
      </c>
      <c r="C194" s="58"/>
      <c r="D194" s="58"/>
      <c r="E194" s="59"/>
      <c r="F194" s="13" t="s">
        <v>60</v>
      </c>
    </row>
    <row r="195" spans="2:6">
      <c r="B195" s="22" t="s">
        <v>160</v>
      </c>
      <c r="C195" s="34"/>
      <c r="D195" s="34"/>
      <c r="E195" s="23"/>
      <c r="F195" s="85">
        <f>F65</f>
        <v>2752.4</v>
      </c>
    </row>
    <row r="196" spans="2:6">
      <c r="B196" s="22" t="s">
        <v>161</v>
      </c>
      <c r="C196" s="34"/>
      <c r="D196" s="34"/>
      <c r="E196" s="23"/>
      <c r="F196" s="85">
        <f>F101</f>
        <v>1561.25754088</v>
      </c>
    </row>
    <row r="197" spans="2:6">
      <c r="B197" s="22" t="s">
        <v>162</v>
      </c>
      <c r="C197" s="34"/>
      <c r="D197" s="34"/>
      <c r="E197" s="23"/>
      <c r="F197" s="85">
        <f>F125</f>
        <v>134.869677754275</v>
      </c>
    </row>
    <row r="198" spans="2:6">
      <c r="B198" s="22" t="s">
        <v>163</v>
      </c>
      <c r="C198" s="34"/>
      <c r="D198" s="34"/>
      <c r="E198" s="23"/>
      <c r="F198" s="85">
        <f>F152</f>
        <v>542.963354964818</v>
      </c>
    </row>
    <row r="199" spans="2:6">
      <c r="B199" s="22" t="s">
        <v>164</v>
      </c>
      <c r="C199" s="34"/>
      <c r="D199" s="34"/>
      <c r="E199" s="23"/>
      <c r="F199" s="85">
        <f>F192</f>
        <v>284.556628787879</v>
      </c>
    </row>
    <row r="200" spans="2:6">
      <c r="B200" s="65" t="s">
        <v>165</v>
      </c>
      <c r="C200" s="66"/>
      <c r="D200" s="66"/>
      <c r="E200" s="67"/>
      <c r="F200" s="86">
        <f>SUM(F195:F199)</f>
        <v>5276.04720238697</v>
      </c>
    </row>
    <row r="201" spans="2:6">
      <c r="B201" s="51"/>
      <c r="C201" s="51"/>
      <c r="D201" s="51"/>
      <c r="E201" s="51"/>
      <c r="F201" s="127"/>
    </row>
    <row r="202" spans="2:6">
      <c r="B202" s="51"/>
      <c r="C202" s="51"/>
      <c r="D202" s="51"/>
      <c r="E202" s="51"/>
      <c r="F202" s="127"/>
    </row>
    <row r="203" spans="2:6">
      <c r="B203" s="13" t="s">
        <v>166</v>
      </c>
      <c r="C203" s="13"/>
      <c r="D203" s="13"/>
      <c r="E203" s="13"/>
      <c r="F203" s="13"/>
    </row>
    <row r="204" spans="2:6">
      <c r="B204" s="22"/>
      <c r="C204" s="23"/>
      <c r="D204" s="13" t="s">
        <v>167</v>
      </c>
      <c r="E204" s="13" t="s">
        <v>168</v>
      </c>
      <c r="F204" s="13" t="s">
        <v>60</v>
      </c>
    </row>
    <row r="205" spans="2:6">
      <c r="B205" s="30" t="s">
        <v>169</v>
      </c>
      <c r="C205" s="31"/>
      <c r="D205" s="70">
        <f>F200</f>
        <v>5276.04720238697</v>
      </c>
      <c r="E205" s="71">
        <v>0.05</v>
      </c>
      <c r="F205" s="70">
        <f>D205*E205</f>
        <v>263.802360119349</v>
      </c>
    </row>
    <row r="206" spans="2:6">
      <c r="B206" s="30" t="s">
        <v>170</v>
      </c>
      <c r="C206" s="31"/>
      <c r="D206" s="70">
        <f>F200+F205</f>
        <v>5539.84956250632</v>
      </c>
      <c r="E206" s="71">
        <v>0.1</v>
      </c>
      <c r="F206" s="70">
        <f>D206*E206</f>
        <v>553.984956250632</v>
      </c>
    </row>
    <row r="207" spans="2:6">
      <c r="B207" s="30" t="s">
        <v>171</v>
      </c>
      <c r="C207" s="69"/>
      <c r="D207" s="69"/>
      <c r="E207" s="69"/>
      <c r="F207" s="31"/>
    </row>
    <row r="208" spans="2:6">
      <c r="B208" s="151" t="s">
        <v>172</v>
      </c>
      <c r="C208" s="152"/>
      <c r="D208" s="85">
        <f>(D206+F206)/((1-E211))</f>
        <v>6458.75412692841</v>
      </c>
      <c r="E208" s="71">
        <v>0.0065</v>
      </c>
      <c r="F208" s="153">
        <f>D208*E208</f>
        <v>41.9819018250347</v>
      </c>
    </row>
    <row r="209" spans="2:6">
      <c r="B209" s="151" t="s">
        <v>173</v>
      </c>
      <c r="C209" s="152"/>
      <c r="D209" s="85">
        <f>D208</f>
        <v>6458.75412692841</v>
      </c>
      <c r="E209" s="71">
        <v>0.03</v>
      </c>
      <c r="F209" s="153">
        <f>D209*E209</f>
        <v>193.762623807852</v>
      </c>
    </row>
    <row r="210" spans="2:6">
      <c r="B210" s="151" t="s">
        <v>174</v>
      </c>
      <c r="C210" s="152"/>
      <c r="D210" s="85">
        <f>D209</f>
        <v>6458.75412692841</v>
      </c>
      <c r="E210" s="71">
        <v>0.02</v>
      </c>
      <c r="F210" s="153">
        <f>D210*E210</f>
        <v>129.175082538568</v>
      </c>
    </row>
    <row r="211" spans="2:6">
      <c r="B211" s="65" t="s">
        <v>175</v>
      </c>
      <c r="C211" s="66"/>
      <c r="D211" s="67"/>
      <c r="E211" s="154">
        <f>SUM(E208:E210)</f>
        <v>0.0565</v>
      </c>
      <c r="F211" s="86">
        <f>SUM(F208:F210)</f>
        <v>364.919608171455</v>
      </c>
    </row>
    <row r="212" spans="2:6">
      <c r="B212" s="65" t="s">
        <v>176</v>
      </c>
      <c r="C212" s="66"/>
      <c r="D212" s="66"/>
      <c r="E212" s="155">
        <f>E205+E206+E211</f>
        <v>0.2065</v>
      </c>
      <c r="F212" s="122">
        <f>F205+F206+F211</f>
        <v>1182.70692454144</v>
      </c>
    </row>
    <row r="214" spans="2:6">
      <c r="B214" s="57" t="s">
        <v>177</v>
      </c>
      <c r="C214" s="58"/>
      <c r="D214" s="58"/>
      <c r="E214" s="58"/>
      <c r="F214" s="59" t="s">
        <v>60</v>
      </c>
    </row>
    <row r="215" spans="2:6">
      <c r="B215" s="6" t="s">
        <v>160</v>
      </c>
      <c r="C215" s="6"/>
      <c r="D215" s="6"/>
      <c r="E215" s="6"/>
      <c r="F215" s="85">
        <f>F65</f>
        <v>2752.4</v>
      </c>
    </row>
    <row r="216" spans="2:6">
      <c r="B216" s="6" t="s">
        <v>161</v>
      </c>
      <c r="C216" s="6"/>
      <c r="D216" s="6"/>
      <c r="E216" s="6"/>
      <c r="F216" s="85">
        <f>F101</f>
        <v>1561.25754088</v>
      </c>
    </row>
    <row r="217" spans="2:6">
      <c r="B217" s="6" t="s">
        <v>162</v>
      </c>
      <c r="C217" s="6"/>
      <c r="D217" s="6"/>
      <c r="E217" s="6"/>
      <c r="F217" s="85">
        <f>F125</f>
        <v>134.869677754275</v>
      </c>
    </row>
    <row r="218" spans="2:6">
      <c r="B218" s="6" t="s">
        <v>163</v>
      </c>
      <c r="C218" s="6"/>
      <c r="D218" s="6"/>
      <c r="E218" s="6"/>
      <c r="F218" s="85">
        <f>F150</f>
        <v>542.963354964818</v>
      </c>
    </row>
    <row r="219" spans="2:6">
      <c r="B219" s="6" t="s">
        <v>164</v>
      </c>
      <c r="C219" s="6"/>
      <c r="D219" s="6"/>
      <c r="E219" s="6"/>
      <c r="F219" s="85">
        <f>F199</f>
        <v>284.556628787879</v>
      </c>
    </row>
    <row r="220" spans="2:6">
      <c r="B220" s="6" t="s">
        <v>178</v>
      </c>
      <c r="C220" s="6"/>
      <c r="D220" s="6"/>
      <c r="E220" s="6"/>
      <c r="F220" s="156">
        <f>F212</f>
        <v>1182.70692454144</v>
      </c>
    </row>
    <row r="221" spans="2:6">
      <c r="B221" s="65" t="s">
        <v>179</v>
      </c>
      <c r="C221" s="66"/>
      <c r="D221" s="66"/>
      <c r="E221" s="67"/>
      <c r="F221" s="86">
        <f>TRUNC(SUM(F215:F220),2)</f>
        <v>6458.75</v>
      </c>
    </row>
    <row r="222" spans="2:6">
      <c r="B222" s="65" t="s">
        <v>180</v>
      </c>
      <c r="C222" s="66"/>
      <c r="D222" s="66"/>
      <c r="E222" s="67"/>
      <c r="F222" s="86">
        <v>1</v>
      </c>
    </row>
    <row r="223" spans="2:6">
      <c r="B223" s="65" t="s">
        <v>181</v>
      </c>
      <c r="C223" s="66"/>
      <c r="D223" s="66"/>
      <c r="E223" s="67"/>
      <c r="F223" s="86">
        <v>1</v>
      </c>
    </row>
    <row r="224" spans="2:6">
      <c r="B224" s="65" t="s">
        <v>182</v>
      </c>
      <c r="C224" s="66"/>
      <c r="D224" s="66"/>
      <c r="E224" s="67"/>
      <c r="F224" s="86">
        <f>F222*F223*F221</f>
        <v>6458.75</v>
      </c>
    </row>
    <row r="225" spans="2:2">
      <c r="B225" s="1" t="s">
        <v>183</v>
      </c>
    </row>
    <row r="226" ht="14.1" customHeight="1" spans="2:6">
      <c r="B226" s="157" t="s">
        <v>184</v>
      </c>
      <c r="C226" s="157"/>
      <c r="D226" s="157"/>
      <c r="E226" s="157"/>
      <c r="F226" s="157"/>
    </row>
    <row r="227" spans="2:6">
      <c r="B227" s="158" t="s">
        <v>185</v>
      </c>
      <c r="C227" s="158"/>
      <c r="D227" s="158"/>
      <c r="E227" s="158"/>
      <c r="F227" s="158"/>
    </row>
    <row r="228" spans="2:6">
      <c r="B228" s="157" t="s">
        <v>99</v>
      </c>
      <c r="C228" s="157"/>
      <c r="D228" s="157"/>
      <c r="E228" s="157"/>
      <c r="F228" s="157"/>
    </row>
    <row r="229" ht="45.75" customHeight="1" spans="2:6">
      <c r="B229" s="158" t="s">
        <v>186</v>
      </c>
      <c r="C229" s="158"/>
      <c r="D229" s="158"/>
      <c r="E229" s="158"/>
      <c r="F229" s="158"/>
    </row>
    <row r="230" ht="27.75" customHeight="1" spans="2:6">
      <c r="B230" s="158" t="s">
        <v>187</v>
      </c>
      <c r="C230" s="158"/>
      <c r="D230" s="158"/>
      <c r="E230" s="158"/>
      <c r="F230" s="158"/>
    </row>
    <row r="231" spans="2:6">
      <c r="B231" s="157" t="s">
        <v>104</v>
      </c>
      <c r="C231" s="157"/>
      <c r="D231" s="157"/>
      <c r="E231" s="157"/>
      <c r="F231" s="157"/>
    </row>
    <row r="232" spans="2:6">
      <c r="B232" s="158" t="s">
        <v>188</v>
      </c>
      <c r="C232" s="158"/>
      <c r="D232" s="158"/>
      <c r="E232" s="158"/>
      <c r="F232" s="158"/>
    </row>
    <row r="233" spans="2:6">
      <c r="B233" s="149"/>
      <c r="C233" s="149"/>
      <c r="D233" s="149"/>
      <c r="E233" s="149"/>
      <c r="F233" s="149"/>
    </row>
    <row r="234" spans="2:6">
      <c r="B234" s="158"/>
      <c r="C234" s="158"/>
      <c r="D234" s="158"/>
      <c r="E234" s="158"/>
      <c r="F234" s="158"/>
    </row>
    <row r="235" spans="2:6">
      <c r="B235" s="149"/>
      <c r="C235" s="149"/>
      <c r="D235" s="149"/>
      <c r="E235" s="149"/>
      <c r="F235" s="149"/>
    </row>
    <row r="236" spans="2:6">
      <c r="B236" s="158"/>
      <c r="C236" s="158"/>
      <c r="D236" s="158"/>
      <c r="E236" s="158"/>
      <c r="F236" s="158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1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6:F96"/>
    <mergeCell ref="B97:E97"/>
    <mergeCell ref="B98:E98"/>
    <mergeCell ref="B99:E99"/>
    <mergeCell ref="B100:E100"/>
    <mergeCell ref="B101:E101"/>
    <mergeCell ref="B103:F103"/>
    <mergeCell ref="B105:D105"/>
    <mergeCell ref="B106:D106"/>
    <mergeCell ref="B107:D107"/>
    <mergeCell ref="B108:D108"/>
    <mergeCell ref="B109:D109"/>
    <mergeCell ref="B111:D111"/>
    <mergeCell ref="B112:D112"/>
    <mergeCell ref="B113:D113"/>
    <mergeCell ref="B114:D114"/>
    <mergeCell ref="B115:D115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B165:E165"/>
    <mergeCell ref="B167:E167"/>
    <mergeCell ref="B185:E185"/>
    <mergeCell ref="B187:F187"/>
    <mergeCell ref="B189:E189"/>
    <mergeCell ref="B190:E190"/>
    <mergeCell ref="B191:E191"/>
    <mergeCell ref="B192:E192"/>
    <mergeCell ref="B194:E194"/>
    <mergeCell ref="B195:E195"/>
    <mergeCell ref="B196:E196"/>
    <mergeCell ref="B197:E197"/>
    <mergeCell ref="B198:E198"/>
    <mergeCell ref="B199:E199"/>
    <mergeCell ref="B200:E200"/>
    <mergeCell ref="B203:F203"/>
    <mergeCell ref="B204:C204"/>
    <mergeCell ref="B205:C205"/>
    <mergeCell ref="B206:C206"/>
    <mergeCell ref="B207:F207"/>
    <mergeCell ref="B208:C208"/>
    <mergeCell ref="B209:C209"/>
    <mergeCell ref="B210:C210"/>
    <mergeCell ref="B211:D211"/>
    <mergeCell ref="B212:D212"/>
    <mergeCell ref="B214:E214"/>
    <mergeCell ref="B215:E215"/>
    <mergeCell ref="B216:E216"/>
    <mergeCell ref="B217:E217"/>
    <mergeCell ref="B218:E218"/>
    <mergeCell ref="B219:E219"/>
    <mergeCell ref="B220:E220"/>
    <mergeCell ref="B221:E221"/>
    <mergeCell ref="B222:E222"/>
    <mergeCell ref="B223:E223"/>
    <mergeCell ref="B224:E224"/>
    <mergeCell ref="B226:F226"/>
    <mergeCell ref="B227:F227"/>
    <mergeCell ref="B228:F228"/>
    <mergeCell ref="B229:F229"/>
    <mergeCell ref="B230:F230"/>
    <mergeCell ref="B231:F231"/>
    <mergeCell ref="B232:F232"/>
    <mergeCell ref="B233:F233"/>
    <mergeCell ref="B234:F234"/>
    <mergeCell ref="B235:F235"/>
    <mergeCell ref="B236:F236"/>
    <mergeCell ref="B34:B35"/>
    <mergeCell ref="C34:C35"/>
    <mergeCell ref="D34:D35"/>
  </mergeCells>
  <printOptions horizontalCentered="1"/>
  <pageMargins left="0.314583333333333" right="0.236111111111111" top="0.393055555555556" bottom="0.747916666666667" header="0.314583333333333" footer="0.314583333333333"/>
  <pageSetup paperSize="9" scale="94" orientation="portrait"/>
  <headerFooter>
    <oddFooter>&amp;RPágina &amp;P de &amp;N</oddFooter>
  </headerFooter>
  <rowBreaks count="3" manualBreakCount="3">
    <brk id="48" max="5" man="1"/>
    <brk id="101" max="5" man="1"/>
    <brk id="152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2024-05-24T13:08:27Z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BE720861C11D4CBDBF1190E29DB17D91_13</vt:lpwstr>
  </property>
  <property fmtid="{D5CDD505-2E9C-101B-9397-08002B2CF9AE}" pid="3" name="KSOProductBuildVer">
    <vt:lpwstr>1046-12.2.0.16909</vt:lpwstr>
  </property>
</Properties>
</file>