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2_PROJETOS DO DEP. DE ENGENHARIA\SEC. DE SAÚDE\- ESF Jardim dos Lagos PD_40962_24\03 - Planilhas e Orçamentos\"/>
    </mc:Choice>
  </mc:AlternateContent>
  <xr:revisionPtr revIDLastSave="0" documentId="13_ncr:1_{603096AB-0699-48DE-B61C-D80FD685502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rçamento Sintético" sheetId="1" r:id="rId1"/>
  </sheets>
  <calcPr calcId="181029"/>
</workbook>
</file>

<file path=xl/calcChain.xml><?xml version="1.0" encoding="utf-8"?>
<calcChain xmlns="http://schemas.openxmlformats.org/spreadsheetml/2006/main">
  <c r="M285" i="1" l="1"/>
  <c r="M267" i="1"/>
  <c r="N267" i="1" s="1"/>
  <c r="M272" i="1"/>
  <c r="N272" i="1" s="1"/>
  <c r="M270" i="1"/>
  <c r="N270" i="1" s="1"/>
  <c r="M268" i="1"/>
  <c r="L277" i="1"/>
  <c r="K277" i="1"/>
  <c r="M277" i="1" s="1"/>
  <c r="L276" i="1"/>
  <c r="K276" i="1"/>
  <c r="M276" i="1" s="1"/>
  <c r="N276" i="1" s="1"/>
  <c r="L275" i="1"/>
  <c r="K275" i="1"/>
  <c r="M275" i="1" s="1"/>
  <c r="L274" i="1"/>
  <c r="K274" i="1"/>
  <c r="M274" i="1" s="1"/>
  <c r="L273" i="1"/>
  <c r="K273" i="1"/>
  <c r="M273" i="1" s="1"/>
  <c r="N273" i="1" s="1"/>
  <c r="L271" i="1"/>
  <c r="M271" i="1" s="1"/>
  <c r="K271" i="1"/>
  <c r="L269" i="1"/>
  <c r="M269" i="1" s="1"/>
  <c r="K269" i="1"/>
  <c r="J277" i="1"/>
  <c r="J276" i="1"/>
  <c r="J275" i="1"/>
  <c r="J274" i="1"/>
  <c r="J273" i="1"/>
  <c r="J271" i="1"/>
  <c r="J269" i="1"/>
  <c r="N268" i="1"/>
  <c r="N269" i="1" l="1"/>
  <c r="N271" i="1"/>
  <c r="N274" i="1"/>
  <c r="N277" i="1"/>
  <c r="N275" i="1"/>
  <c r="K280" i="1" l="1"/>
  <c r="L280" i="1"/>
  <c r="M280" i="1"/>
  <c r="K281" i="1"/>
  <c r="M281" i="1" s="1"/>
  <c r="L281" i="1"/>
  <c r="K282" i="1"/>
  <c r="L282" i="1"/>
  <c r="K283" i="1"/>
  <c r="M283" i="1" s="1"/>
  <c r="N283" i="1" s="1"/>
  <c r="L283" i="1"/>
  <c r="K284" i="1"/>
  <c r="L284" i="1"/>
  <c r="L279" i="1"/>
  <c r="K279" i="1"/>
  <c r="L266" i="1"/>
  <c r="K266" i="1"/>
  <c r="M266" i="1" s="1"/>
  <c r="N266" i="1" s="1"/>
  <c r="L265" i="1"/>
  <c r="K265" i="1"/>
  <c r="L264" i="1"/>
  <c r="K264" i="1"/>
  <c r="M264" i="1" s="1"/>
  <c r="K215" i="1"/>
  <c r="M215" i="1" s="1"/>
  <c r="L215" i="1"/>
  <c r="K216" i="1"/>
  <c r="L216" i="1"/>
  <c r="K217" i="1"/>
  <c r="M217" i="1" s="1"/>
  <c r="L217" i="1"/>
  <c r="K218" i="1"/>
  <c r="L218" i="1"/>
  <c r="M218" i="1" s="1"/>
  <c r="K219" i="1"/>
  <c r="L219" i="1"/>
  <c r="M219" i="1"/>
  <c r="K220" i="1"/>
  <c r="M220" i="1" s="1"/>
  <c r="L220" i="1"/>
  <c r="K221" i="1"/>
  <c r="L221" i="1"/>
  <c r="K222" i="1"/>
  <c r="M222" i="1" s="1"/>
  <c r="L222" i="1"/>
  <c r="K223" i="1"/>
  <c r="L223" i="1"/>
  <c r="K224" i="1"/>
  <c r="L224" i="1"/>
  <c r="K225" i="1"/>
  <c r="L225" i="1"/>
  <c r="K226" i="1"/>
  <c r="L226" i="1"/>
  <c r="K227" i="1"/>
  <c r="L227" i="1"/>
  <c r="M227" i="1"/>
  <c r="N227" i="1" s="1"/>
  <c r="K228" i="1"/>
  <c r="M228" i="1" s="1"/>
  <c r="L228" i="1"/>
  <c r="K229" i="1"/>
  <c r="L229" i="1"/>
  <c r="K230" i="1"/>
  <c r="M230" i="1" s="1"/>
  <c r="L230" i="1"/>
  <c r="K231" i="1"/>
  <c r="L231" i="1"/>
  <c r="K232" i="1"/>
  <c r="L232" i="1"/>
  <c r="K233" i="1"/>
  <c r="L233" i="1"/>
  <c r="K234" i="1"/>
  <c r="L234" i="1"/>
  <c r="K235" i="1"/>
  <c r="M235" i="1" s="1"/>
  <c r="L235" i="1"/>
  <c r="K236" i="1"/>
  <c r="L236" i="1"/>
  <c r="K237" i="1"/>
  <c r="L237" i="1"/>
  <c r="K238" i="1"/>
  <c r="L238" i="1"/>
  <c r="K239" i="1"/>
  <c r="M239" i="1" s="1"/>
  <c r="L239" i="1"/>
  <c r="K240" i="1"/>
  <c r="L240" i="1"/>
  <c r="K241" i="1"/>
  <c r="M241" i="1" s="1"/>
  <c r="L241" i="1"/>
  <c r="K242" i="1"/>
  <c r="L242" i="1"/>
  <c r="M242" i="1" s="1"/>
  <c r="N242" i="1" s="1"/>
  <c r="K243" i="1"/>
  <c r="M243" i="1" s="1"/>
  <c r="L243" i="1"/>
  <c r="K244" i="1"/>
  <c r="L244" i="1"/>
  <c r="K245" i="1"/>
  <c r="L245" i="1"/>
  <c r="K246" i="1"/>
  <c r="L246" i="1"/>
  <c r="K247" i="1"/>
  <c r="M247" i="1" s="1"/>
  <c r="L247" i="1"/>
  <c r="K248" i="1"/>
  <c r="L248" i="1"/>
  <c r="K249" i="1"/>
  <c r="M249" i="1" s="1"/>
  <c r="L249" i="1"/>
  <c r="K250" i="1"/>
  <c r="L250" i="1"/>
  <c r="M250" i="1" s="1"/>
  <c r="K251" i="1"/>
  <c r="L251" i="1"/>
  <c r="M251" i="1"/>
  <c r="K252" i="1"/>
  <c r="M252" i="1" s="1"/>
  <c r="L252" i="1"/>
  <c r="K253" i="1"/>
  <c r="L253" i="1"/>
  <c r="K254" i="1"/>
  <c r="M254" i="1" s="1"/>
  <c r="L254" i="1"/>
  <c r="K255" i="1"/>
  <c r="L255" i="1"/>
  <c r="K256" i="1"/>
  <c r="L256" i="1"/>
  <c r="K257" i="1"/>
  <c r="L257" i="1"/>
  <c r="K258" i="1"/>
  <c r="L258" i="1"/>
  <c r="K259" i="1"/>
  <c r="L259" i="1"/>
  <c r="M259" i="1"/>
  <c r="K260" i="1"/>
  <c r="M260" i="1" s="1"/>
  <c r="L260" i="1"/>
  <c r="K261" i="1"/>
  <c r="L261" i="1"/>
  <c r="K262" i="1"/>
  <c r="M262" i="1" s="1"/>
  <c r="L262" i="1"/>
  <c r="L214" i="1"/>
  <c r="K214" i="1"/>
  <c r="L212" i="1"/>
  <c r="K212" i="1"/>
  <c r="L211" i="1"/>
  <c r="K211" i="1"/>
  <c r="L210" i="1"/>
  <c r="K210" i="1"/>
  <c r="L209" i="1"/>
  <c r="K209" i="1"/>
  <c r="L207" i="1"/>
  <c r="K207" i="1"/>
  <c r="L206" i="1"/>
  <c r="K206" i="1"/>
  <c r="K201" i="1"/>
  <c r="M201" i="1" s="1"/>
  <c r="L201" i="1"/>
  <c r="K202" i="1"/>
  <c r="L202" i="1"/>
  <c r="K203" i="1"/>
  <c r="M203" i="1" s="1"/>
  <c r="L203" i="1"/>
  <c r="K204" i="1"/>
  <c r="L204" i="1"/>
  <c r="M204" i="1" s="1"/>
  <c r="N204" i="1" s="1"/>
  <c r="L200" i="1"/>
  <c r="K200" i="1"/>
  <c r="K183" i="1"/>
  <c r="L183" i="1"/>
  <c r="K184" i="1"/>
  <c r="M184" i="1" s="1"/>
  <c r="L184" i="1"/>
  <c r="K185" i="1"/>
  <c r="L185" i="1"/>
  <c r="K186" i="1"/>
  <c r="M186" i="1" s="1"/>
  <c r="L186" i="1"/>
  <c r="K187" i="1"/>
  <c r="L187" i="1"/>
  <c r="M187" i="1" s="1"/>
  <c r="N187" i="1" s="1"/>
  <c r="K188" i="1"/>
  <c r="M188" i="1" s="1"/>
  <c r="N188" i="1" s="1"/>
  <c r="L188" i="1"/>
  <c r="K189" i="1"/>
  <c r="L189" i="1"/>
  <c r="K190" i="1"/>
  <c r="L190" i="1"/>
  <c r="M190" i="1"/>
  <c r="K191" i="1"/>
  <c r="M191" i="1" s="1"/>
  <c r="L191" i="1"/>
  <c r="K192" i="1"/>
  <c r="L192" i="1"/>
  <c r="K193" i="1"/>
  <c r="M193" i="1" s="1"/>
  <c r="N193" i="1" s="1"/>
  <c r="L193" i="1"/>
  <c r="K194" i="1"/>
  <c r="L194" i="1"/>
  <c r="K195" i="1"/>
  <c r="L195" i="1"/>
  <c r="K196" i="1"/>
  <c r="L196" i="1"/>
  <c r="K197" i="1"/>
  <c r="M197" i="1" s="1"/>
  <c r="L197" i="1"/>
  <c r="K198" i="1"/>
  <c r="L198" i="1"/>
  <c r="M198" i="1"/>
  <c r="L182" i="1"/>
  <c r="K182" i="1"/>
  <c r="K173" i="1"/>
  <c r="L173" i="1"/>
  <c r="K174" i="1"/>
  <c r="L174" i="1"/>
  <c r="K175" i="1"/>
  <c r="L175" i="1"/>
  <c r="K176" i="1"/>
  <c r="L176" i="1"/>
  <c r="K177" i="1"/>
  <c r="M177" i="1" s="1"/>
  <c r="N177" i="1" s="1"/>
  <c r="L177" i="1"/>
  <c r="K178" i="1"/>
  <c r="L178" i="1"/>
  <c r="K179" i="1"/>
  <c r="L179" i="1"/>
  <c r="K180" i="1"/>
  <c r="L180" i="1"/>
  <c r="L172" i="1"/>
  <c r="K172" i="1"/>
  <c r="K159" i="1"/>
  <c r="L159" i="1"/>
  <c r="M159" i="1"/>
  <c r="K160" i="1"/>
  <c r="M160" i="1" s="1"/>
  <c r="L160" i="1"/>
  <c r="K161" i="1"/>
  <c r="L161" i="1"/>
  <c r="K162" i="1"/>
  <c r="M162" i="1" s="1"/>
  <c r="L162" i="1"/>
  <c r="K163" i="1"/>
  <c r="L163" i="1"/>
  <c r="K164" i="1"/>
  <c r="L164" i="1"/>
  <c r="K165" i="1"/>
  <c r="L165" i="1"/>
  <c r="K166" i="1"/>
  <c r="L166" i="1"/>
  <c r="K167" i="1"/>
  <c r="M167" i="1" s="1"/>
  <c r="L167" i="1"/>
  <c r="K168" i="1"/>
  <c r="L168" i="1"/>
  <c r="K169" i="1"/>
  <c r="L169" i="1"/>
  <c r="K170" i="1"/>
  <c r="L170" i="1"/>
  <c r="L158" i="1"/>
  <c r="K158" i="1"/>
  <c r="K146" i="1"/>
  <c r="L146" i="1"/>
  <c r="M146" i="1" s="1"/>
  <c r="K147" i="1"/>
  <c r="M147" i="1" s="1"/>
  <c r="N147" i="1" s="1"/>
  <c r="L147" i="1"/>
  <c r="K148" i="1"/>
  <c r="L148" i="1"/>
  <c r="K149" i="1"/>
  <c r="M149" i="1" s="1"/>
  <c r="N149" i="1" s="1"/>
  <c r="L149" i="1"/>
  <c r="K150" i="1"/>
  <c r="L150" i="1"/>
  <c r="K151" i="1"/>
  <c r="M151" i="1" s="1"/>
  <c r="N151" i="1" s="1"/>
  <c r="L151" i="1"/>
  <c r="K152" i="1"/>
  <c r="L152" i="1"/>
  <c r="K153" i="1"/>
  <c r="M153" i="1" s="1"/>
  <c r="L153" i="1"/>
  <c r="K154" i="1"/>
  <c r="L154" i="1"/>
  <c r="M154" i="1" s="1"/>
  <c r="K155" i="1"/>
  <c r="M155" i="1" s="1"/>
  <c r="L155" i="1"/>
  <c r="L145" i="1"/>
  <c r="K145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L136" i="1"/>
  <c r="K136" i="1"/>
  <c r="K132" i="1"/>
  <c r="L132" i="1"/>
  <c r="K133" i="1"/>
  <c r="L133" i="1"/>
  <c r="K134" i="1"/>
  <c r="L134" i="1"/>
  <c r="L131" i="1"/>
  <c r="K131" i="1"/>
  <c r="K115" i="1"/>
  <c r="L115" i="1"/>
  <c r="K116" i="1"/>
  <c r="L116" i="1"/>
  <c r="K117" i="1"/>
  <c r="L117" i="1"/>
  <c r="K118" i="1"/>
  <c r="L118" i="1"/>
  <c r="K119" i="1"/>
  <c r="L119" i="1"/>
  <c r="K120" i="1"/>
  <c r="L120" i="1"/>
  <c r="K121" i="1"/>
  <c r="M121" i="1" s="1"/>
  <c r="L121" i="1"/>
  <c r="K122" i="1"/>
  <c r="M122" i="1" s="1"/>
  <c r="L122" i="1"/>
  <c r="K123" i="1"/>
  <c r="L123" i="1"/>
  <c r="K124" i="1"/>
  <c r="M124" i="1" s="1"/>
  <c r="N124" i="1" s="1"/>
  <c r="L124" i="1"/>
  <c r="K125" i="1"/>
  <c r="L125" i="1"/>
  <c r="K126" i="1"/>
  <c r="M126" i="1" s="1"/>
  <c r="L126" i="1"/>
  <c r="K127" i="1"/>
  <c r="L127" i="1"/>
  <c r="M127" i="1" s="1"/>
  <c r="K128" i="1"/>
  <c r="M128" i="1" s="1"/>
  <c r="L128" i="1"/>
  <c r="K129" i="1"/>
  <c r="L129" i="1"/>
  <c r="L114" i="1"/>
  <c r="K114" i="1"/>
  <c r="L112" i="1"/>
  <c r="K112" i="1"/>
  <c r="K108" i="1"/>
  <c r="M108" i="1" s="1"/>
  <c r="L108" i="1"/>
  <c r="K109" i="1"/>
  <c r="L109" i="1"/>
  <c r="L107" i="1"/>
  <c r="K107" i="1"/>
  <c r="K103" i="1"/>
  <c r="L103" i="1"/>
  <c r="K104" i="1"/>
  <c r="M104" i="1" s="1"/>
  <c r="N104" i="1" s="1"/>
  <c r="L104" i="1"/>
  <c r="K105" i="1"/>
  <c r="L105" i="1"/>
  <c r="L102" i="1"/>
  <c r="K102" i="1"/>
  <c r="K94" i="1"/>
  <c r="L94" i="1"/>
  <c r="K95" i="1"/>
  <c r="M95" i="1" s="1"/>
  <c r="L95" i="1"/>
  <c r="K96" i="1"/>
  <c r="L96" i="1"/>
  <c r="K97" i="1"/>
  <c r="M97" i="1" s="1"/>
  <c r="L97" i="1"/>
  <c r="K98" i="1"/>
  <c r="L98" i="1"/>
  <c r="M98" i="1" s="1"/>
  <c r="K99" i="1"/>
  <c r="M99" i="1" s="1"/>
  <c r="N99" i="1" s="1"/>
  <c r="L99" i="1"/>
  <c r="K100" i="1"/>
  <c r="L100" i="1"/>
  <c r="L93" i="1"/>
  <c r="K93" i="1"/>
  <c r="K88" i="1"/>
  <c r="L88" i="1"/>
  <c r="K89" i="1"/>
  <c r="M89" i="1" s="1"/>
  <c r="N89" i="1" s="1"/>
  <c r="L89" i="1"/>
  <c r="K90" i="1"/>
  <c r="L90" i="1"/>
  <c r="L87" i="1"/>
  <c r="K87" i="1"/>
  <c r="K82" i="1"/>
  <c r="L82" i="1"/>
  <c r="K83" i="1"/>
  <c r="M83" i="1" s="1"/>
  <c r="L83" i="1"/>
  <c r="K84" i="1"/>
  <c r="L84" i="1"/>
  <c r="K85" i="1"/>
  <c r="M85" i="1" s="1"/>
  <c r="L85" i="1"/>
  <c r="L81" i="1"/>
  <c r="K81" i="1"/>
  <c r="M81" i="1" s="1"/>
  <c r="K73" i="1"/>
  <c r="L73" i="1"/>
  <c r="K74" i="1"/>
  <c r="L74" i="1"/>
  <c r="K75" i="1"/>
  <c r="M75" i="1" s="1"/>
  <c r="L75" i="1"/>
  <c r="K76" i="1"/>
  <c r="M76" i="1" s="1"/>
  <c r="N76" i="1" s="1"/>
  <c r="L76" i="1"/>
  <c r="K77" i="1"/>
  <c r="L77" i="1"/>
  <c r="K78" i="1"/>
  <c r="M78" i="1" s="1"/>
  <c r="L78" i="1"/>
  <c r="K79" i="1"/>
  <c r="L79" i="1"/>
  <c r="L72" i="1"/>
  <c r="K72" i="1"/>
  <c r="K62" i="1"/>
  <c r="L62" i="1"/>
  <c r="K63" i="1"/>
  <c r="M63" i="1" s="1"/>
  <c r="L63" i="1"/>
  <c r="K64" i="1"/>
  <c r="L64" i="1"/>
  <c r="K65" i="1"/>
  <c r="M65" i="1" s="1"/>
  <c r="L65" i="1"/>
  <c r="K66" i="1"/>
  <c r="L66" i="1"/>
  <c r="K67" i="1"/>
  <c r="L67" i="1"/>
  <c r="K68" i="1"/>
  <c r="L68" i="1"/>
  <c r="K69" i="1"/>
  <c r="M69" i="1" s="1"/>
  <c r="L69" i="1"/>
  <c r="K70" i="1"/>
  <c r="L70" i="1"/>
  <c r="L61" i="1"/>
  <c r="K61" i="1"/>
  <c r="L58" i="1"/>
  <c r="K58" i="1"/>
  <c r="M58" i="1" s="1"/>
  <c r="L57" i="1"/>
  <c r="K57" i="1"/>
  <c r="L56" i="1"/>
  <c r="K56" i="1"/>
  <c r="L54" i="1"/>
  <c r="K54" i="1"/>
  <c r="L52" i="1"/>
  <c r="K52" i="1"/>
  <c r="M52" i="1" s="1"/>
  <c r="N52" i="1" s="1"/>
  <c r="K44" i="1"/>
  <c r="L44" i="1"/>
  <c r="M44" i="1"/>
  <c r="K45" i="1"/>
  <c r="M45" i="1" s="1"/>
  <c r="L45" i="1"/>
  <c r="K46" i="1"/>
  <c r="L46" i="1"/>
  <c r="K47" i="1"/>
  <c r="M47" i="1" s="1"/>
  <c r="L47" i="1"/>
  <c r="K48" i="1"/>
  <c r="L48" i="1"/>
  <c r="K49" i="1"/>
  <c r="L49" i="1"/>
  <c r="L43" i="1"/>
  <c r="K43" i="1"/>
  <c r="K37" i="1"/>
  <c r="L37" i="1"/>
  <c r="K38" i="1"/>
  <c r="L38" i="1"/>
  <c r="K39" i="1"/>
  <c r="L39" i="1"/>
  <c r="K40" i="1"/>
  <c r="L40" i="1"/>
  <c r="K41" i="1"/>
  <c r="M41" i="1" s="1"/>
  <c r="L41" i="1"/>
  <c r="L36" i="1"/>
  <c r="K36" i="1"/>
  <c r="M36" i="1" s="1"/>
  <c r="N36" i="1" s="1"/>
  <c r="K29" i="1"/>
  <c r="M29" i="1" s="1"/>
  <c r="L29" i="1"/>
  <c r="K30" i="1"/>
  <c r="L30" i="1"/>
  <c r="K31" i="1"/>
  <c r="L31" i="1"/>
  <c r="K32" i="1"/>
  <c r="L32" i="1"/>
  <c r="M32" i="1" s="1"/>
  <c r="N32" i="1" s="1"/>
  <c r="K33" i="1"/>
  <c r="M33" i="1" s="1"/>
  <c r="L33" i="1"/>
  <c r="K34" i="1"/>
  <c r="L34" i="1"/>
  <c r="K24" i="1"/>
  <c r="L24" i="1"/>
  <c r="K25" i="1"/>
  <c r="L25" i="1"/>
  <c r="L28" i="1"/>
  <c r="K28" i="1"/>
  <c r="L23" i="1"/>
  <c r="K23" i="1"/>
  <c r="K14" i="1"/>
  <c r="M14" i="1" s="1"/>
  <c r="L14" i="1"/>
  <c r="K15" i="1"/>
  <c r="L15" i="1"/>
  <c r="K16" i="1"/>
  <c r="M16" i="1" s="1"/>
  <c r="N16" i="1" s="1"/>
  <c r="L16" i="1"/>
  <c r="K17" i="1"/>
  <c r="L17" i="1"/>
  <c r="M17" i="1"/>
  <c r="K18" i="1"/>
  <c r="M18" i="1" s="1"/>
  <c r="L18" i="1"/>
  <c r="K19" i="1"/>
  <c r="L19" i="1"/>
  <c r="K20" i="1"/>
  <c r="L20" i="1"/>
  <c r="K21" i="1"/>
  <c r="L21" i="1"/>
  <c r="M21" i="1" s="1"/>
  <c r="L13" i="1"/>
  <c r="K13" i="1"/>
  <c r="K8" i="1"/>
  <c r="L8" i="1"/>
  <c r="K9" i="1"/>
  <c r="L9" i="1"/>
  <c r="K10" i="1"/>
  <c r="L10" i="1"/>
  <c r="K11" i="1"/>
  <c r="L11" i="1"/>
  <c r="L7" i="1"/>
  <c r="K7" i="1"/>
  <c r="M7" i="1" s="1"/>
  <c r="J284" i="1"/>
  <c r="J283" i="1"/>
  <c r="J282" i="1"/>
  <c r="J281" i="1"/>
  <c r="J280" i="1"/>
  <c r="J279" i="1"/>
  <c r="J266" i="1"/>
  <c r="J265" i="1"/>
  <c r="J264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2" i="1"/>
  <c r="J211" i="1"/>
  <c r="J210" i="1"/>
  <c r="J209" i="1"/>
  <c r="J207" i="1"/>
  <c r="J206" i="1"/>
  <c r="J204" i="1"/>
  <c r="J203" i="1"/>
  <c r="J202" i="1"/>
  <c r="J201" i="1"/>
  <c r="J200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0" i="1"/>
  <c r="J179" i="1"/>
  <c r="J178" i="1"/>
  <c r="J177" i="1"/>
  <c r="J176" i="1"/>
  <c r="J175" i="1"/>
  <c r="J174" i="1"/>
  <c r="J173" i="1"/>
  <c r="J172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5" i="1"/>
  <c r="J154" i="1"/>
  <c r="J153" i="1"/>
  <c r="J152" i="1"/>
  <c r="J151" i="1"/>
  <c r="J150" i="1"/>
  <c r="J149" i="1"/>
  <c r="J148" i="1"/>
  <c r="J147" i="1"/>
  <c r="J146" i="1"/>
  <c r="J145" i="1"/>
  <c r="J143" i="1"/>
  <c r="J142" i="1"/>
  <c r="J141" i="1"/>
  <c r="J140" i="1"/>
  <c r="J139" i="1"/>
  <c r="J138" i="1"/>
  <c r="J137" i="1"/>
  <c r="J136" i="1"/>
  <c r="J134" i="1"/>
  <c r="J133" i="1"/>
  <c r="J132" i="1"/>
  <c r="J131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2" i="1"/>
  <c r="J109" i="1"/>
  <c r="J108" i="1"/>
  <c r="J107" i="1"/>
  <c r="J105" i="1"/>
  <c r="J104" i="1"/>
  <c r="J103" i="1"/>
  <c r="J102" i="1"/>
  <c r="J100" i="1"/>
  <c r="J99" i="1"/>
  <c r="J98" i="1"/>
  <c r="J97" i="1"/>
  <c r="J96" i="1"/>
  <c r="J95" i="1"/>
  <c r="J94" i="1"/>
  <c r="J93" i="1"/>
  <c r="J90" i="1"/>
  <c r="J89" i="1"/>
  <c r="J88" i="1"/>
  <c r="J87" i="1"/>
  <c r="J85" i="1"/>
  <c r="J84" i="1"/>
  <c r="J83" i="1"/>
  <c r="J82" i="1"/>
  <c r="J81" i="1"/>
  <c r="J79" i="1"/>
  <c r="J78" i="1"/>
  <c r="J77" i="1"/>
  <c r="J76" i="1"/>
  <c r="J75" i="1"/>
  <c r="J74" i="1"/>
  <c r="J73" i="1"/>
  <c r="J72" i="1"/>
  <c r="J70" i="1"/>
  <c r="J69" i="1"/>
  <c r="J68" i="1"/>
  <c r="J67" i="1"/>
  <c r="J66" i="1"/>
  <c r="J65" i="1"/>
  <c r="J64" i="1"/>
  <c r="J63" i="1"/>
  <c r="J62" i="1"/>
  <c r="J61" i="1"/>
  <c r="J58" i="1"/>
  <c r="J57" i="1"/>
  <c r="J56" i="1"/>
  <c r="J54" i="1"/>
  <c r="J52" i="1"/>
  <c r="J49" i="1"/>
  <c r="J48" i="1"/>
  <c r="J47" i="1"/>
  <c r="J46" i="1"/>
  <c r="J45" i="1"/>
  <c r="J44" i="1"/>
  <c r="J43" i="1"/>
  <c r="J41" i="1"/>
  <c r="J40" i="1"/>
  <c r="J39" i="1"/>
  <c r="J38" i="1"/>
  <c r="J37" i="1"/>
  <c r="J36" i="1"/>
  <c r="J34" i="1"/>
  <c r="J33" i="1"/>
  <c r="J32" i="1"/>
  <c r="J31" i="1"/>
  <c r="J30" i="1"/>
  <c r="J29" i="1"/>
  <c r="J28" i="1"/>
  <c r="J25" i="1"/>
  <c r="J24" i="1"/>
  <c r="J23" i="1"/>
  <c r="J21" i="1"/>
  <c r="J20" i="1"/>
  <c r="J19" i="1"/>
  <c r="J18" i="1"/>
  <c r="J17" i="1"/>
  <c r="J16" i="1"/>
  <c r="J15" i="1"/>
  <c r="J14" i="1"/>
  <c r="J13" i="1"/>
  <c r="J11" i="1"/>
  <c r="J10" i="1"/>
  <c r="J9" i="1"/>
  <c r="J8" i="1"/>
  <c r="J7" i="1"/>
  <c r="L285" i="1" l="1"/>
  <c r="M8" i="1"/>
  <c r="N8" i="1" s="1"/>
  <c r="M74" i="1"/>
  <c r="N74" i="1" s="1"/>
  <c r="M84" i="1"/>
  <c r="N84" i="1" s="1"/>
  <c r="M82" i="1"/>
  <c r="N82" i="1" s="1"/>
  <c r="M90" i="1"/>
  <c r="M88" i="1"/>
  <c r="N88" i="1" s="1"/>
  <c r="M103" i="1"/>
  <c r="N103" i="1" s="1"/>
  <c r="M109" i="1"/>
  <c r="M118" i="1"/>
  <c r="M116" i="1"/>
  <c r="M133" i="1"/>
  <c r="N133" i="1" s="1"/>
  <c r="M142" i="1"/>
  <c r="M140" i="1"/>
  <c r="N140" i="1" s="1"/>
  <c r="M138" i="1"/>
  <c r="M152" i="1"/>
  <c r="N152" i="1" s="1"/>
  <c r="M150" i="1"/>
  <c r="M165" i="1"/>
  <c r="N165" i="1" s="1"/>
  <c r="M163" i="1"/>
  <c r="N163" i="1" s="1"/>
  <c r="M175" i="1"/>
  <c r="N175" i="1" s="1"/>
  <c r="M173" i="1"/>
  <c r="N173" i="1" s="1"/>
  <c r="M189" i="1"/>
  <c r="M183" i="1"/>
  <c r="M246" i="1"/>
  <c r="N246" i="1" s="1"/>
  <c r="M244" i="1"/>
  <c r="M233" i="1"/>
  <c r="M231" i="1"/>
  <c r="N231" i="1" s="1"/>
  <c r="M284" i="1"/>
  <c r="M278" i="1" s="1"/>
  <c r="M11" i="1"/>
  <c r="M15" i="1"/>
  <c r="M25" i="1"/>
  <c r="M34" i="1"/>
  <c r="M40" i="1"/>
  <c r="N40" i="1" s="1"/>
  <c r="M38" i="1"/>
  <c r="M48" i="1"/>
  <c r="N48" i="1" s="1"/>
  <c r="M61" i="1"/>
  <c r="M68" i="1"/>
  <c r="N68" i="1" s="1"/>
  <c r="M77" i="1"/>
  <c r="M73" i="1"/>
  <c r="M129" i="1"/>
  <c r="M125" i="1"/>
  <c r="M123" i="1"/>
  <c r="N123" i="1" s="1"/>
  <c r="M134" i="1"/>
  <c r="N134" i="1" s="1"/>
  <c r="M143" i="1"/>
  <c r="N143" i="1" s="1"/>
  <c r="M139" i="1"/>
  <c r="N139" i="1" s="1"/>
  <c r="M148" i="1"/>
  <c r="N148" i="1" s="1"/>
  <c r="M170" i="1"/>
  <c r="N170" i="1" s="1"/>
  <c r="M168" i="1"/>
  <c r="N168" i="1" s="1"/>
  <c r="M166" i="1"/>
  <c r="M180" i="1"/>
  <c r="M178" i="1"/>
  <c r="N178" i="1" s="1"/>
  <c r="M176" i="1"/>
  <c r="N176" i="1" s="1"/>
  <c r="M196" i="1"/>
  <c r="N196" i="1" s="1"/>
  <c r="M194" i="1"/>
  <c r="M192" i="1"/>
  <c r="M200" i="1"/>
  <c r="N200" i="1" s="1"/>
  <c r="M207" i="1"/>
  <c r="M210" i="1"/>
  <c r="M257" i="1"/>
  <c r="M255" i="1"/>
  <c r="N255" i="1" s="1"/>
  <c r="M238" i="1"/>
  <c r="M236" i="1"/>
  <c r="M234" i="1"/>
  <c r="M225" i="1"/>
  <c r="N225" i="1" s="1"/>
  <c r="M223" i="1"/>
  <c r="M28" i="1"/>
  <c r="N28" i="1" s="1"/>
  <c r="M37" i="1"/>
  <c r="N37" i="1" s="1"/>
  <c r="M195" i="1"/>
  <c r="N195" i="1" s="1"/>
  <c r="M258" i="1"/>
  <c r="M226" i="1"/>
  <c r="N226" i="1" s="1"/>
  <c r="M199" i="1"/>
  <c r="N199" i="1" s="1"/>
  <c r="N127" i="1"/>
  <c r="M9" i="1"/>
  <c r="M13" i="1"/>
  <c r="M19" i="1"/>
  <c r="N19" i="1" s="1"/>
  <c r="M24" i="1"/>
  <c r="N24" i="1" s="1"/>
  <c r="M30" i="1"/>
  <c r="M39" i="1"/>
  <c r="M35" i="1" s="1"/>
  <c r="N35" i="1" s="1"/>
  <c r="M49" i="1"/>
  <c r="M46" i="1"/>
  <c r="M56" i="1"/>
  <c r="M64" i="1"/>
  <c r="N64" i="1" s="1"/>
  <c r="M62" i="1"/>
  <c r="M87" i="1"/>
  <c r="M100" i="1"/>
  <c r="N100" i="1" s="1"/>
  <c r="M96" i="1"/>
  <c r="N96" i="1" s="1"/>
  <c r="M94" i="1"/>
  <c r="M105" i="1"/>
  <c r="M114" i="1"/>
  <c r="M117" i="1"/>
  <c r="N117" i="1" s="1"/>
  <c r="M115" i="1"/>
  <c r="N115" i="1" s="1"/>
  <c r="M132" i="1"/>
  <c r="M141" i="1"/>
  <c r="M169" i="1"/>
  <c r="N169" i="1" s="1"/>
  <c r="M164" i="1"/>
  <c r="M161" i="1"/>
  <c r="N161" i="1" s="1"/>
  <c r="M179" i="1"/>
  <c r="N179" i="1" s="1"/>
  <c r="M174" i="1"/>
  <c r="N174" i="1" s="1"/>
  <c r="M202" i="1"/>
  <c r="N202" i="1" s="1"/>
  <c r="M212" i="1"/>
  <c r="M261" i="1"/>
  <c r="M256" i="1"/>
  <c r="N256" i="1" s="1"/>
  <c r="M253" i="1"/>
  <c r="M248" i="1"/>
  <c r="N248" i="1" s="1"/>
  <c r="M245" i="1"/>
  <c r="M240" i="1"/>
  <c r="N240" i="1" s="1"/>
  <c r="M237" i="1"/>
  <c r="M232" i="1"/>
  <c r="N232" i="1" s="1"/>
  <c r="M229" i="1"/>
  <c r="N229" i="1" s="1"/>
  <c r="M224" i="1"/>
  <c r="N224" i="1" s="1"/>
  <c r="M221" i="1"/>
  <c r="N221" i="1" s="1"/>
  <c r="M216" i="1"/>
  <c r="N216" i="1" s="1"/>
  <c r="M282" i="1"/>
  <c r="N282" i="1" s="1"/>
  <c r="K285" i="1"/>
  <c r="N81" i="1"/>
  <c r="M10" i="1"/>
  <c r="N10" i="1" s="1"/>
  <c r="M20" i="1"/>
  <c r="N20" i="1" s="1"/>
  <c r="M23" i="1"/>
  <c r="N23" i="1" s="1"/>
  <c r="M31" i="1"/>
  <c r="M43" i="1"/>
  <c r="M54" i="1"/>
  <c r="M53" i="1" s="1"/>
  <c r="N53" i="1" s="1"/>
  <c r="M57" i="1"/>
  <c r="M51" i="1"/>
  <c r="M70" i="1"/>
  <c r="M67" i="1"/>
  <c r="N67" i="1" s="1"/>
  <c r="M79" i="1"/>
  <c r="N79" i="1" s="1"/>
  <c r="M93" i="1"/>
  <c r="M120" i="1"/>
  <c r="N120" i="1" s="1"/>
  <c r="M131" i="1"/>
  <c r="M136" i="1"/>
  <c r="M137" i="1"/>
  <c r="M182" i="1"/>
  <c r="M185" i="1"/>
  <c r="N185" i="1" s="1"/>
  <c r="M206" i="1"/>
  <c r="M205" i="1" s="1"/>
  <c r="N205" i="1" s="1"/>
  <c r="M209" i="1"/>
  <c r="M211" i="1"/>
  <c r="M66" i="1"/>
  <c r="M72" i="1"/>
  <c r="M71" i="1" s="1"/>
  <c r="N71" i="1" s="1"/>
  <c r="M102" i="1"/>
  <c r="M107" i="1"/>
  <c r="M112" i="1"/>
  <c r="M111" i="1" s="1"/>
  <c r="M119" i="1"/>
  <c r="N119" i="1" s="1"/>
  <c r="M145" i="1"/>
  <c r="M158" i="1"/>
  <c r="M172" i="1"/>
  <c r="M214" i="1"/>
  <c r="N214" i="1" s="1"/>
  <c r="M265" i="1"/>
  <c r="M263" i="1" s="1"/>
  <c r="N263" i="1" s="1"/>
  <c r="M279" i="1"/>
  <c r="N279" i="1" s="1"/>
  <c r="N249" i="1"/>
  <c r="N233" i="1"/>
  <c r="N217" i="1"/>
  <c r="N241" i="1"/>
  <c r="N201" i="1"/>
  <c r="N194" i="1"/>
  <c r="N186" i="1"/>
  <c r="N166" i="1"/>
  <c r="N145" i="1"/>
  <c r="N141" i="1"/>
  <c r="N132" i="1"/>
  <c r="N116" i="1"/>
  <c r="N128" i="1"/>
  <c r="N121" i="1"/>
  <c r="N107" i="1"/>
  <c r="N93" i="1"/>
  <c r="N85" i="1"/>
  <c r="N44" i="1"/>
  <c r="N264" i="1"/>
  <c r="N72" i="1"/>
  <c r="N108" i="1"/>
  <c r="N212" i="1"/>
  <c r="N260" i="1"/>
  <c r="N218" i="1"/>
  <c r="N234" i="1"/>
  <c r="N250" i="1"/>
  <c r="N164" i="1"/>
  <c r="N235" i="1"/>
  <c r="N73" i="1"/>
  <c r="N98" i="1"/>
  <c r="N122" i="1"/>
  <c r="N14" i="1"/>
  <c r="N21" i="1"/>
  <c r="N30" i="1"/>
  <c r="N38" i="1"/>
  <c r="N58" i="1"/>
  <c r="N61" i="1"/>
  <c r="N70" i="1"/>
  <c r="N78" i="1"/>
  <c r="N102" i="1"/>
  <c r="N150" i="1"/>
  <c r="N18" i="1"/>
  <c r="N45" i="1"/>
  <c r="N65" i="1"/>
  <c r="N83" i="1"/>
  <c r="N17" i="1"/>
  <c r="N33" i="1"/>
  <c r="N41" i="1"/>
  <c r="N46" i="1"/>
  <c r="N66" i="1"/>
  <c r="N94" i="1"/>
  <c r="N34" i="1"/>
  <c r="N54" i="1"/>
  <c r="N95" i="1"/>
  <c r="N9" i="1"/>
  <c r="N25" i="1"/>
  <c r="N29" i="1"/>
  <c r="N49" i="1"/>
  <c r="N57" i="1"/>
  <c r="N62" i="1"/>
  <c r="N69" i="1"/>
  <c r="N77" i="1"/>
  <c r="N126" i="1"/>
  <c r="N159" i="1"/>
  <c r="N167" i="1"/>
  <c r="N183" i="1"/>
  <c r="N184" i="1"/>
  <c r="N222" i="1"/>
  <c r="N228" i="1"/>
  <c r="N237" i="1"/>
  <c r="N7" i="1"/>
  <c r="N31" i="1"/>
  <c r="N75" i="1"/>
  <c r="N118" i="1"/>
  <c r="N153" i="1"/>
  <c r="N203" i="1"/>
  <c r="N209" i="1"/>
  <c r="N215" i="1"/>
  <c r="N247" i="1"/>
  <c r="N252" i="1"/>
  <c r="N265" i="1"/>
  <c r="N281" i="1"/>
  <c r="N114" i="1"/>
  <c r="N129" i="1"/>
  <c r="N137" i="1"/>
  <c r="N138" i="1"/>
  <c r="N160" i="1"/>
  <c r="N182" i="1"/>
  <c r="N207" i="1"/>
  <c r="N219" i="1"/>
  <c r="N238" i="1"/>
  <c r="N239" i="1"/>
  <c r="N244" i="1"/>
  <c r="N251" i="1"/>
  <c r="N253" i="1"/>
  <c r="N262" i="1"/>
  <c r="N162" i="1"/>
  <c r="N189" i="1"/>
  <c r="N198" i="1"/>
  <c r="N223" i="1"/>
  <c r="N254" i="1"/>
  <c r="N11" i="1"/>
  <c r="N15" i="1"/>
  <c r="N43" i="1"/>
  <c r="N47" i="1"/>
  <c r="N63" i="1"/>
  <c r="N87" i="1"/>
  <c r="N90" i="1"/>
  <c r="N142" i="1"/>
  <c r="N146" i="1"/>
  <c r="N155" i="1"/>
  <c r="N190" i="1"/>
  <c r="N220" i="1"/>
  <c r="N97" i="1"/>
  <c r="N105" i="1"/>
  <c r="N109" i="1"/>
  <c r="N125" i="1"/>
  <c r="N154" i="1"/>
  <c r="N180" i="1"/>
  <c r="N191" i="1"/>
  <c r="N192" i="1"/>
  <c r="N197" i="1"/>
  <c r="N210" i="1"/>
  <c r="N211" i="1"/>
  <c r="N230" i="1"/>
  <c r="N236" i="1"/>
  <c r="N243" i="1"/>
  <c r="N245" i="1"/>
  <c r="N258" i="1"/>
  <c r="N259" i="1"/>
  <c r="N257" i="1"/>
  <c r="N261" i="1"/>
  <c r="N280" i="1"/>
  <c r="N278" i="1" l="1"/>
  <c r="N284" i="1"/>
  <c r="M171" i="1"/>
  <c r="N171" i="1" s="1"/>
  <c r="M27" i="1"/>
  <c r="N27" i="1" s="1"/>
  <c r="M80" i="1"/>
  <c r="N80" i="1" s="1"/>
  <c r="M106" i="1"/>
  <c r="N106" i="1" s="1"/>
  <c r="M42" i="1"/>
  <c r="N42" i="1" s="1"/>
  <c r="M86" i="1"/>
  <c r="N86" i="1" s="1"/>
  <c r="N206" i="1"/>
  <c r="M144" i="1"/>
  <c r="N144" i="1" s="1"/>
  <c r="M101" i="1"/>
  <c r="N101" i="1" s="1"/>
  <c r="M26" i="1"/>
  <c r="N26" i="1" s="1"/>
  <c r="M157" i="1"/>
  <c r="M181" i="1"/>
  <c r="N181" i="1" s="1"/>
  <c r="M113" i="1"/>
  <c r="N113" i="1" s="1"/>
  <c r="N56" i="1"/>
  <c r="M55" i="1"/>
  <c r="N55" i="1" s="1"/>
  <c r="M6" i="1"/>
  <c r="N6" i="1" s="1"/>
  <c r="M60" i="1"/>
  <c r="N112" i="1"/>
  <c r="M208" i="1"/>
  <c r="N208" i="1" s="1"/>
  <c r="M92" i="1"/>
  <c r="M50" i="1"/>
  <c r="N50" i="1" s="1"/>
  <c r="N51" i="1"/>
  <c r="N111" i="1"/>
  <c r="M110" i="1"/>
  <c r="N110" i="1" s="1"/>
  <c r="N131" i="1"/>
  <c r="M130" i="1"/>
  <c r="N130" i="1" s="1"/>
  <c r="M12" i="1"/>
  <c r="N12" i="1" s="1"/>
  <c r="N172" i="1"/>
  <c r="N13" i="1"/>
  <c r="N39" i="1"/>
  <c r="N158" i="1"/>
  <c r="M213" i="1"/>
  <c r="N213" i="1" s="1"/>
  <c r="N136" i="1"/>
  <c r="M135" i="1"/>
  <c r="N135" i="1" s="1"/>
  <c r="M22" i="1"/>
  <c r="N22" i="1" s="1"/>
  <c r="M91" i="1" l="1"/>
  <c r="N91" i="1" s="1"/>
  <c r="N92" i="1"/>
  <c r="N157" i="1"/>
  <c r="M156" i="1"/>
  <c r="N60" i="1"/>
  <c r="M59" i="1"/>
  <c r="N59" i="1" s="1"/>
  <c r="L289" i="1" l="1"/>
  <c r="L287" i="1" s="1"/>
  <c r="N156" i="1"/>
</calcChain>
</file>

<file path=xl/sharedStrings.xml><?xml version="1.0" encoding="utf-8"?>
<sst xmlns="http://schemas.openxmlformats.org/spreadsheetml/2006/main" count="1302" uniqueCount="795">
  <si>
    <t>Obra</t>
  </si>
  <si>
    <t>Bancos</t>
  </si>
  <si>
    <t>B.D.I.</t>
  </si>
  <si>
    <t>Encargos Sociais</t>
  </si>
  <si>
    <t xml:space="preserve"> ESF Jardim dos Lagos </t>
  </si>
  <si>
    <t xml:space="preserve">SINAPI - 08/2024 - Rio Grande do Sul
SBC - 09/2024 - Rio Grande do Sul
SICRO3 - 04/2024 - Rio Grande do Sul
SICRO2 - 11/2016 - Rio Grande do Sul
ORSE - 06/2024 - Sergipe
</t>
  </si>
  <si>
    <t>24,25%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</si>
  <si>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</si>
  <si>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</si>
  <si>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</si>
  <si>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</si>
  <si>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</si>
  <si>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</si>
  <si>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</si>
  <si>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</si>
  <si>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</si>
  <si>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</si>
  <si>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</si>
  <si>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</si>
  <si>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</si>
  <si>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</si>
  <si>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>SBC</t>
  </si>
  <si>
    <t>m²</t>
  </si>
  <si>
    <t>M</t>
  </si>
  <si>
    <t xml:space="preserve"> 1 </t>
  </si>
  <si>
    <t>Administração da obra</t>
  </si>
  <si>
    <t xml:space="preserve"> 1.1 </t>
  </si>
  <si>
    <t xml:space="preserve"> 90778 </t>
  </si>
  <si>
    <t>SINAPI</t>
  </si>
  <si>
    <t>ENGENHEIRO CIVIL DE OBRA PLENO COM ENCARGOS COMPLEMENTARES</t>
  </si>
  <si>
    <t>H</t>
  </si>
  <si>
    <t xml:space="preserve"> 1.2 </t>
  </si>
  <si>
    <t xml:space="preserve"> 100309 </t>
  </si>
  <si>
    <t>TÉCNICO EM SEGURANÇA DO TRABALHO COM ENCARGOS COMPLEMENTARES</t>
  </si>
  <si>
    <t xml:space="preserve"> 1.3 </t>
  </si>
  <si>
    <t xml:space="preserve"> 73847/001 </t>
  </si>
  <si>
    <t>ALUGUEL CONTAINER/ESCRIT INCL INST ELET LARG=2,20 COMP=6,20M          ALT=2,50M CHAPA ACO C/NERV TRAPEZ FORRO C/ISOL TERMO/ACUSTICO         CHASSIS REFORC PISO COMPENS NAVAL EXC TRANSP/CARGA/DESCARGA</t>
  </si>
  <si>
    <t>MES</t>
  </si>
  <si>
    <t xml:space="preserve"> 93572 </t>
  </si>
  <si>
    <t>ENCARREGADO GERAL DE OBRAS COM ENCARGOS COMPLEMENTARES</t>
  </si>
  <si>
    <t xml:space="preserve"> 1.4 </t>
  </si>
  <si>
    <t xml:space="preserve"> 73847/003 </t>
  </si>
  <si>
    <t>ALUGUEL CONTAINER/SANIT C/2 VASOS/1 LAVAT/1 MIC/4 CHUV LARG=          2,20M COMPR=6,20M ALT=2,50M CHAPA ACO C/NERV TRAPEZ FORRO C/          ISOLAM TERMO/ACUSTICO CHASSIS REFORC PISO COMPENS NAVAL INCL          INST ELETR/HIDR EXCL TRANSP/CARGA/DESCARG</t>
  </si>
  <si>
    <t xml:space="preserve"> 2 </t>
  </si>
  <si>
    <t>Mobilização canteiro de obras</t>
  </si>
  <si>
    <t xml:space="preserve"> 2.1 </t>
  </si>
  <si>
    <t xml:space="preserve"> 103689 </t>
  </si>
  <si>
    <t>FORNECIMENTO E INSTALAÇÃO DE PLACA DE OBRA COM CHAPA GALVANIZADA E ESTRUTURA DE MADEIRA. AF_03/2022_PS</t>
  </si>
  <si>
    <t xml:space="preserve"> 2.2 </t>
  </si>
  <si>
    <t xml:space="preserve"> 73992/001 </t>
  </si>
  <si>
    <t>LOCACAO CONVENCIONAL DE OBRA, ATRAVÉS DE GABARITO DE TABUAS CORRIDAS PONTALETADAS A CADA 1,50M, SEM REAPROVEITAMENTO</t>
  </si>
  <si>
    <t xml:space="preserve"> 2.3 </t>
  </si>
  <si>
    <t xml:space="preserve"> 74220/001 </t>
  </si>
  <si>
    <t>TAPUME DE CHAPA DE MADEIRA COMPENSADA, E= 6MM, COM PINTURA A CAL E REAPROVEITAMENTO DE 2X</t>
  </si>
  <si>
    <t xml:space="preserve"> 2.4 </t>
  </si>
  <si>
    <t xml:space="preserve"> 73672 </t>
  </si>
  <si>
    <t>DESMATAMENTO E LIMPEZA MECANIZADA DE TERRENO COM ARVORES ATE Ø 15CM, UTILIZANDO TRATOR DE ESTEIRAS</t>
  </si>
  <si>
    <t xml:space="preserve"> 2.5 </t>
  </si>
  <si>
    <t xml:space="preserve"> 73960/001 </t>
  </si>
  <si>
    <t>INSTAL/LIGACAO PROVISORIA ELETRICA BAIXA TENSAO P/CANT OBRA           OBRA,M3-CHAVE 100A CARGA 3KWH,20CV EXCL FORN MEDIDOR</t>
  </si>
  <si>
    <t>UN</t>
  </si>
  <si>
    <t xml:space="preserve"> 2.6 </t>
  </si>
  <si>
    <t xml:space="preserve"> 73784/001 </t>
  </si>
  <si>
    <t>LIGAÇÃO DE ESGOTO EM TUBO PVC ESGOTO SÉRIE-R DN 100MM, DA CAIXA ATÉ A REDE, INCLUINDO ESCAVAÇÃO E REATERRO ATÉ 1,00M, COMPOSTO POR 10,50M DE TUBO PVC SÉRIE-R ESGOTO DN 100MM, JUNÇÃO SIMPLES PVC PARA ESGOTO PREDIAL DN 100X100MM E CURVA PVC 90GRAUS PARA REDE COLETORA DE ESGOTO DN 100MM - FORNECIMENTO E INSTALAÇÃO</t>
  </si>
  <si>
    <t xml:space="preserve"> 2.7 </t>
  </si>
  <si>
    <t xml:space="preserve"> 73658 </t>
  </si>
  <si>
    <t>LIGAÇÃO PROVISÓRIA DE AGUA PARA OBRA - FORNECIMENTO E INSTALAÇÃO</t>
  </si>
  <si>
    <t xml:space="preserve"> 2.8 </t>
  </si>
  <si>
    <t xml:space="preserve"> 73803/001 </t>
  </si>
  <si>
    <t>GALPAO ABERTO PARA OFICINA E DEPOSITO DE CANTEIRO DE OBRAS, EM MADEIRA DE LEI</t>
  </si>
  <si>
    <t xml:space="preserve"> 2.9 </t>
  </si>
  <si>
    <t xml:space="preserve"> 74210/001 </t>
  </si>
  <si>
    <t>BARRACAO PARA DEPOSITO EM TABUAS DE MADEIRA, COBERTURA EM FIBROCIMENTO 4 MM,  INCLUSO PISO ARGAMASSA TRAÇO 1:6 (CIMENTO E AREIA)</t>
  </si>
  <si>
    <t xml:space="preserve"> 3 </t>
  </si>
  <si>
    <t>Movimento de Terra</t>
  </si>
  <si>
    <t xml:space="preserve"> 3.1 </t>
  </si>
  <si>
    <t xml:space="preserve"> 93358 </t>
  </si>
  <si>
    <t>ESCAVAÇÃO MANUAL DE VALA COM PROFUNDIDADE MENOR OU IGUAL A 1,30 M. AF_02/2021</t>
  </si>
  <si>
    <t>m³</t>
  </si>
  <si>
    <t xml:space="preserve"> 3.2 </t>
  </si>
  <si>
    <t xml:space="preserve"> 104737 </t>
  </si>
  <si>
    <t>REATERRO MANUAL DE VALAS, COM PLACA VIBRATÓRIA. AF_08/2023</t>
  </si>
  <si>
    <t xml:space="preserve"> 3.3 </t>
  </si>
  <si>
    <t xml:space="preserve"> 100982 </t>
  </si>
  <si>
    <t>CARGA, MANOBRA E DESCARGA DE ENTULHO EM CAMINHÃO BASCULANTE 10 M³ - CARGA COM ESCAVADEIRA HIDRÁULICA  (CAÇAMBA DE 0,80 M³ / 111 HP) E DESCARGA LIVRE (UNIDADE: M3). AF_07/2020</t>
  </si>
  <si>
    <t xml:space="preserve"> 4 </t>
  </si>
  <si>
    <t>Fundação e Estrutura</t>
  </si>
  <si>
    <t xml:space="preserve"> 4.1 </t>
  </si>
  <si>
    <t>Fundação</t>
  </si>
  <si>
    <t xml:space="preserve"> 4.1.1 </t>
  </si>
  <si>
    <t xml:space="preserve"> 74156/003 </t>
  </si>
  <si>
    <t>ESTACA A TRADO (BROCA) DIAMETRO = 20 CM, EM CONCRETO MOLDADO IN LOCO, 15 MPA, SEM ARMACAO.</t>
  </si>
  <si>
    <t xml:space="preserve"> 4.1.2 </t>
  </si>
  <si>
    <t xml:space="preserve"> 74254/002 </t>
  </si>
  <si>
    <t>ARMACAO ACO CA-50, DIAM. 6,3 (1/4) À 12,5MM(1/2) -FORNECIMENTO/ CORTE(PERDA DE 10%) / DOBRA / COLOCAÇÃO.</t>
  </si>
  <si>
    <t>KG</t>
  </si>
  <si>
    <t xml:space="preserve"> 4.1.3 </t>
  </si>
  <si>
    <t xml:space="preserve"> 74164/004 </t>
  </si>
  <si>
    <t>LASTRO DE BRITA</t>
  </si>
  <si>
    <t xml:space="preserve"> 4.1.4 </t>
  </si>
  <si>
    <t xml:space="preserve"> 74007/001 </t>
  </si>
  <si>
    <t>FORMA TABUA P/ CONCRETO EM FUNDACAO C/ REAPROVEITAMENTO 10 X.</t>
  </si>
  <si>
    <t xml:space="preserve"> 4.1.5 </t>
  </si>
  <si>
    <t xml:space="preserve"> 4.1.6 </t>
  </si>
  <si>
    <t xml:space="preserve"> 73942/002 </t>
  </si>
  <si>
    <t>ARMACAO DE ACO CA-60 DIAM. 3,4 A 6,0MM.- FORNECIMENTO / CORTE (C/PERDA DE 10%) / DOBRA / COLOCAÇÃO.</t>
  </si>
  <si>
    <t xml:space="preserve"> 4.1.7 </t>
  </si>
  <si>
    <t xml:space="preserve"> 74138/003 </t>
  </si>
  <si>
    <t>CONCRETO USINADO BOMBEADO FCK=25MPA, INCLUSIVE LANCAMENTO E ADENSAMENTO</t>
  </si>
  <si>
    <t xml:space="preserve"> 4.2 </t>
  </si>
  <si>
    <t>Estrutura</t>
  </si>
  <si>
    <t xml:space="preserve"> 4.2.1 </t>
  </si>
  <si>
    <t xml:space="preserve"> 84216 </t>
  </si>
  <si>
    <t>FORMA PARA ESTRUTURAS DE CONCRETO (PILAR, VIGA E LAJE) EM CHAPA DE MADEIRA COMPENSADA RESINADA, DE 1,10 X 2,20, ESPESSURA = 12 MM, 05 UTILIZACOES. (FABRICACAO, MONTAGEM E DESMONTAGEM)</t>
  </si>
  <si>
    <t xml:space="preserve"> 4.2.2 </t>
  </si>
  <si>
    <t xml:space="preserve"> 4.2.3 </t>
  </si>
  <si>
    <t xml:space="preserve"> 4.2.4 </t>
  </si>
  <si>
    <t xml:space="preserve"> 4.2.5 </t>
  </si>
  <si>
    <t xml:space="preserve"> 101963 </t>
  </si>
  <si>
    <t>LAJE PRÉ-MOLDADA UNIDIRECIONAL, BIAPOIADA, PARA PISO, ENCHIMENTO EM CERÂMICA, VIGOTA CONVENCIONAL, ALTURA TOTAL DA LAJE (ENCHIMENTO+CAPA) = (8+4). AF_11/2020_PA</t>
  </si>
  <si>
    <t xml:space="preserve"> 4.2.6 </t>
  </si>
  <si>
    <t xml:space="preserve"> 74200/001 </t>
  </si>
  <si>
    <t>VERGA 10X10CM EM CONCRETO PRÉ-MOLDADO FCK=20MPA (PREPARO COM BETONEIRA) AÇO CA60, BITOLA FINA, INCLUSIVE FORMAS TABUA 3A.</t>
  </si>
  <si>
    <t xml:space="preserve"> 5 </t>
  </si>
  <si>
    <t>Cobertura</t>
  </si>
  <si>
    <t xml:space="preserve"> 5.1 </t>
  </si>
  <si>
    <t xml:space="preserve"> 73931/001 </t>
  </si>
  <si>
    <t>ESTRUTURA EM MADEIRA APARELHADA, PARA TELHA ONDULADA DE FIBROCIMENTO, ALUMINIO OU PLASTICA, APOIADA EM LAJE OU PAREDE</t>
  </si>
  <si>
    <t xml:space="preserve"> 5.2 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</si>
  <si>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</si>
  <si>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</si>
  <si>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 xml:space="preserve"> 5.3 </t>
  </si>
  <si>
    <t xml:space="preserve"> 150500 </t>
  </si>
  <si>
    <t>ESTRUTURA ALUMINIO LEVE PARA BEIRAL PARA CHAPAS POLICARBONATO</t>
  </si>
  <si>
    <t xml:space="preserve"> 5.4 </t>
  </si>
  <si>
    <t xml:space="preserve"> 100113 </t>
  </si>
  <si>
    <t>COBERTURA EM CHAPA POLICARBONATO ALVEOLAR 10mm</t>
  </si>
  <si>
    <t xml:space="preserve"> 5.5 </t>
  </si>
  <si>
    <t xml:space="preserve"> 94223 </t>
  </si>
  <si>
    <t>CUMEEIRA PARA TELHA DE FIBROCIMENTO ONDULADA E = 6 MM, INCLUSO ACESSÓRIOS DE FIXAÇÃO E IÇAMENTO. AF_07/2019</t>
  </si>
  <si>
    <t xml:space="preserve"> 5.6 </t>
  </si>
  <si>
    <t xml:space="preserve"> 72105 </t>
  </si>
  <si>
    <t>CALHA EM CHAPA DE ACO GALVANIZADO NUMERO 24, DESENVOLVIMENTO DE 50CM</t>
  </si>
  <si>
    <t xml:space="preserve"> 5.7 </t>
  </si>
  <si>
    <t xml:space="preserve"> 72107 </t>
  </si>
  <si>
    <t>RUFO EM CHAPA DE ACO GALVANIZADO NUMERO 24, DESENVOLVIMENTO DE 25CM</t>
  </si>
  <si>
    <t xml:space="preserve"> 6 </t>
  </si>
  <si>
    <t>Alvenaria</t>
  </si>
  <si>
    <t xml:space="preserve"> 6.1 </t>
  </si>
  <si>
    <t>Paredes</t>
  </si>
  <si>
    <t xml:space="preserve"> 6.1.1 </t>
  </si>
  <si>
    <t xml:space="preserve"> 103330 </t>
  </si>
  <si>
    <t>ALVENARIA DE VEDAÇÃO DE BLOCOS CERÂMICOS FURADOS NA HORIZONTAL DE 11,5X19X19 CM (ESPESSURA 11,5 CM) E ARGAMASSA DE ASSENTAMENTO COM PREPARO EM BETONEIRA. AF_12/2021</t>
  </si>
  <si>
    <t xml:space="preserve"> 6.2 </t>
  </si>
  <si>
    <t>Muro</t>
  </si>
  <si>
    <t xml:space="preserve"> 6.2.1 </t>
  </si>
  <si>
    <t>ALVENARIA DE VEDAÇÃO DE BLOCOS CERÂMICOS FURADOS NA HORIZONTAL DE 11,5X19X19 CM (ESPESSURA 11,5 CM) E ARGAMASSA DE ASSENTAMENTO COM PREPARO EM BETONEIRA. AF_12/2021 - Contorno Reservatório Águas Pluviais</t>
  </si>
  <si>
    <t xml:space="preserve"> 7 </t>
  </si>
  <si>
    <t>Impermeabilização</t>
  </si>
  <si>
    <t xml:space="preserve"> 7.1 </t>
  </si>
  <si>
    <t xml:space="preserve"> 74106/001 </t>
  </si>
  <si>
    <t>IMPERMEABILIZACAO DE ESTRUTURAS ENTERRADAS, COM TINTA ASFALTICA, DUAS DEMAOS. (BALDRAME)</t>
  </si>
  <si>
    <t xml:space="preserve"> 7.2 </t>
  </si>
  <si>
    <t xml:space="preserve"> 83737 </t>
  </si>
  <si>
    <t>IMPERMEABILIZACAO DE SUPERFICIE COM MANTA ASFALTICA (COM POLIMEROS TIPO APP), E=3 MM</t>
  </si>
  <si>
    <t xml:space="preserve"> 7.3 </t>
  </si>
  <si>
    <t xml:space="preserve"> 83748 </t>
  </si>
  <si>
    <t>PROTECAO MECANICA DE SUPERFICIE COM ARGAMASSA DE CIMENTO E AREIA, TRACO 1:3, E=2 CM</t>
  </si>
  <si>
    <t xml:space="preserve"> 8 </t>
  </si>
  <si>
    <t>Revestimentos</t>
  </si>
  <si>
    <t xml:space="preserve"> 8.1 </t>
  </si>
  <si>
    <t>Piso</t>
  </si>
  <si>
    <t xml:space="preserve"> 8.1.1 </t>
  </si>
  <si>
    <t xml:space="preserve"> 90954 </t>
  </si>
  <si>
    <t>CONTRAPISO ACÚSTICO EM ARGAMASSA PRONTA, PREPARO MANUAL, APLICADO EM ÁREAS SECAS, ACABAMENTO NÃO REFORÇADO, ESPESSURA 7CM. AF_07/2021</t>
  </si>
  <si>
    <t xml:space="preserve"> 8.1.2 </t>
  </si>
  <si>
    <t xml:space="preserve"> 170031 </t>
  </si>
  <si>
    <t>REGULARIZACAO DE PISO ARGAMASSA 1:3-CIMENTO/AREIA</t>
  </si>
  <si>
    <t xml:space="preserve"> 8.1.3 </t>
  </si>
  <si>
    <t xml:space="preserve"> 73892/001 </t>
  </si>
  <si>
    <t>EXECUÇÃO DE PASSEIO (CALÇADA) EM CONCRETO (CIMENTO/AREIA/SEIXO ROLADO), PREPARO MECÂNICO, ESPESSURA 7CM, COM JUNTA DE DILATAÇÃO EM MADEIRA, INCLUSO LANÇAMENTO E ADENSAMENTO</t>
  </si>
  <si>
    <t xml:space="preserve"> 8.1.4 </t>
  </si>
  <si>
    <t xml:space="preserve"> 92394 </t>
  </si>
  <si>
    <t>EXECUÇÃO DE PAVIMENTO EM PISO INTERTRAVADO, COM BLOCO SEXTAVADO DE 25 X 25 CM, ESPESSURA 8 CM. AF_10/2022</t>
  </si>
  <si>
    <t xml:space="preserve"> 8.1.5 </t>
  </si>
  <si>
    <t xml:space="preserve"> 100322 </t>
  </si>
  <si>
    <t>LASTRO COM MATERIAL GRANULAR (PEDRA BRITADA N.3), APLICADO EM PISOS OU LAJES SOBRE SOLO, ESPESSURA DE *10 CM*. AF_01/2024</t>
  </si>
  <si>
    <t xml:space="preserve"> 8.1.6 </t>
  </si>
  <si>
    <t xml:space="preserve"> 74223/001 </t>
  </si>
  <si>
    <t>MEIO-FIO (GUIA) DE CONCRETO PRE-MOLDADO, DIMENSÕES 12X15X30X100CM (FACE SUPERIORXFACE INFERIORXALTURAXCOMPRIMENTO),REJUNTADO C/ARGAMASSA 1:4 CIMENTO:AREIA, INCLUINDO ESCAVAÇÃO E REATERRO.</t>
  </si>
  <si>
    <t xml:space="preserve"> 8.1.7 </t>
  </si>
  <si>
    <t xml:space="preserve"> 74012/001 </t>
  </si>
  <si>
    <t>SARJETA EM CONCRETO, PREPARO MANUAL, COM SEIXO ROLADO, ESPESSURA = 8CM, LARGURA  = 40CM.</t>
  </si>
  <si>
    <t xml:space="preserve"> 8.1.8 </t>
  </si>
  <si>
    <t xml:space="preserve"> 87260 </t>
  </si>
  <si>
    <t>REVESTIMENTO CERÂMICO PARA PISO COM PLACAS TIPO PORCELANATO DE DIMENSÕES 45X45 CM APLICADA EM AMBIENTES DE ÁREA MAIOR QUE 10 M². AF_02/2023_PE</t>
  </si>
  <si>
    <t xml:space="preserve"> 8.1.9 </t>
  </si>
  <si>
    <t xml:space="preserve"> 88649 </t>
  </si>
  <si>
    <t>RODAPÉ CERÂMICO DE 7CM DE ALTURA COM PLACAS TIPO ESMALTADA DE DIMENSÕES 45X45CM. AF_02/2023</t>
  </si>
  <si>
    <t xml:space="preserve"> 8.1.10 </t>
  </si>
  <si>
    <t xml:space="preserve"> 98689 </t>
  </si>
  <si>
    <t>SOLEIRA EM GRANITO, LARGURA 15 CM, ESPESSURA 2,0 CM. AF_09/2020</t>
  </si>
  <si>
    <t xml:space="preserve"> 8.2 </t>
  </si>
  <si>
    <t>Parede</t>
  </si>
  <si>
    <t xml:space="preserve"> 8.2.1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</si>
  <si>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</si>
  <si>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</si>
  <si>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8.2.2 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</si>
  <si>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</si>
  <si>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</si>
  <si>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8.2.3 </t>
  </si>
  <si>
    <t xml:space="preserve"> 104959 </t>
  </si>
  <si>
    <t>MASSA ÚNICA, EM ARGAMASSA TRAÇO 1:2:8 PREPARO MANUAL, APLICADA MANUALMENTE EM PAREDES INTERNAS DE AMBIENTES COM ÁREA MAIOR QUE 10M², E = 10MM, COM TALISCAS. AF_03/2024</t>
  </si>
  <si>
    <t xml:space="preserve"> 8.2.4 </t>
  </si>
  <si>
    <t xml:space="preserve"> 88497 </t>
  </si>
  <si>
    <t>EMASSAMENTO COM MASSA LÁTEX, APLICAÇÃO EM PAREDE, DUAS DEMÃOS, LIXAMENTO MANUAL. AF_04/2023</t>
  </si>
  <si>
    <t xml:space="preserve"> 8.2.5 </t>
  </si>
  <si>
    <t xml:space="preserve"> 87267 </t>
  </si>
  <si>
    <t>REVESTIMENTO CERÂMICO PARA PAREDES INTERNAS COM PLACAS TIPO ESMALTADA DE DIMENSÕES 20X20 CM APLICADAS A MEIA ALTURA DAS PAREDES. AF_02/2023_PE</t>
  </si>
  <si>
    <t xml:space="preserve"> 8.2.6 </t>
  </si>
  <si>
    <t xml:space="preserve"> 88485 </t>
  </si>
  <si>
    <t>FUNDO SELADOR ACRÍLICO, APLICAÇÃO MANUAL EM PAREDE, UMA DEMÃO. AF_04/2023</t>
  </si>
  <si>
    <t xml:space="preserve"> 8.2.7 </t>
  </si>
  <si>
    <t xml:space="preserve"> 88489 </t>
  </si>
  <si>
    <t>PINTURA LÁTEX ACRÍLICA PREMIUM, APLICAÇÃO MANUAL EM PAREDES, DUAS DEMÃOS. AF_04/2023</t>
  </si>
  <si>
    <t xml:space="preserve"> 8.2.8 </t>
  </si>
  <si>
    <t xml:space="preserve"> 101965 </t>
  </si>
  <si>
    <t>PEITORIL LINEAR EM GRANITO OU MÁRMORE, L = 15CM, COMPRIMENTO DE ATÉ 2M, ASSENTADO COM ARGAMASSA 1:6 COM ADITIVO. AF_11/2020</t>
  </si>
  <si>
    <t xml:space="preserve"> 8.3 </t>
  </si>
  <si>
    <t>Teto</t>
  </si>
  <si>
    <t xml:space="preserve"> 8.3.1 </t>
  </si>
  <si>
    <t xml:space="preserve"> 87882 </t>
  </si>
  <si>
    <t>CHAPISCO APLICADO NO TETO OU EM ALVENARIA E ESTRUTURA, COM ROLO PARA TEXTURA ACRÍLICA. ARGAMASSA TRAÇO 1:4 E EMULSÃO POLIMÉRICA (ADESIVO) COM PREPARO EM BETONEIRA 400L. AF_10/2022</t>
  </si>
  <si>
    <t xml:space="preserve"> 8.3.2 </t>
  </si>
  <si>
    <t xml:space="preserve"> 90408 </t>
  </si>
  <si>
    <t>MASSA ÚNICA, EM ARGAMASSA TRAÇO 1:2:8, PREPARO MECÂNICO, APLICADA MANUALMENTE EM TETO, E = 10MM, COM TALISCAS. AF_03/2024</t>
  </si>
  <si>
    <t xml:space="preserve"> 8.3.3 </t>
  </si>
  <si>
    <t xml:space="preserve"> 88496 </t>
  </si>
  <si>
    <t>EMASSAMENTO COM MASSA LÁTEX, APLICAÇÃO EM TETO, DUAS DEMÃOS, LIXAMENTO MANUAL. AF_04/2023</t>
  </si>
  <si>
    <t xml:space="preserve"> 8.3.4 </t>
  </si>
  <si>
    <t xml:space="preserve"> 88488 </t>
  </si>
  <si>
    <t>PINTURA LÁTEX ACRÍLICA PREMIUM, APLICAÇÃO MANUAL EM TETO, DUAS DEMÃOS. AF_04/2023</t>
  </si>
  <si>
    <t xml:space="preserve"> 8.3.5 </t>
  </si>
  <si>
    <t xml:space="preserve"> 96113 </t>
  </si>
  <si>
    <t>FORRO EM PLACAS DE GESSO, PARA AMBIENTES COMERCIAIS. AF_08/2023_PS</t>
  </si>
  <si>
    <t xml:space="preserve"> 8.4 </t>
  </si>
  <si>
    <t>Muro de fechamento de Reservatório/ Sisterna</t>
  </si>
  <si>
    <t xml:space="preserve"> 8.4.1 </t>
  </si>
  <si>
    <t xml:space="preserve"> 8.4.2 </t>
  </si>
  <si>
    <t xml:space="preserve"> 8.4.3 </t>
  </si>
  <si>
    <t xml:space="preserve"> 8.4.4 </t>
  </si>
  <si>
    <t xml:space="preserve"> 9 </t>
  </si>
  <si>
    <t>Esquadrias</t>
  </si>
  <si>
    <t xml:space="preserve"> 9.1 </t>
  </si>
  <si>
    <t>Madeira</t>
  </si>
  <si>
    <t xml:space="preserve"> 9.1.1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</si>
  <si>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</si>
  <si>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</si>
  <si>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9.1.2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</si>
  <si>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</si>
  <si>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</si>
  <si>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9.1.3 </t>
  </si>
  <si>
    <t xml:space="preserve"> 9310 </t>
  </si>
  <si>
    <t>Próprio</t>
  </si>
  <si>
    <t>KIT DE PORTA DE MADEIRA PARA PINTURA, SEMI-OCA (LEVE OU MÉDIA), PADRÃO MÉDIO, 100X210CM, ESPESSURA DE 3,5CM, ITENS INCLUSOS: DOBRADIÇAS, MONTAGEM E INSTALAÇÃO DO BATENTE, FECHADURA COM EXECUÇÃO DO FURO - FORNECIMENTO E INSTALAÇÃO</t>
  </si>
  <si>
    <t>un</t>
  </si>
  <si>
    <t xml:space="preserve"> 9.1.4 </t>
  </si>
  <si>
    <t xml:space="preserve"> 110691 </t>
  </si>
  <si>
    <t>PORTA COMPLETA MADEIRA 1 FL.0,80x2,10m-CORRER</t>
  </si>
  <si>
    <t xml:space="preserve"> 9.1.5 </t>
  </si>
  <si>
    <t xml:space="preserve"> 110181 </t>
  </si>
  <si>
    <t>PORTA COMPLETA MADEIRA 1 FL.0,90x2,10m-CORRER-LISA</t>
  </si>
  <si>
    <t xml:space="preserve"> 9.1.6 </t>
  </si>
  <si>
    <t xml:space="preserve"> 110264 </t>
  </si>
  <si>
    <t>PORTA COMPLETA MADEIRA 1 FL.1,20x2,10m CORRER-MADEIRA E VIDRO</t>
  </si>
  <si>
    <t xml:space="preserve"> 9.1.7 </t>
  </si>
  <si>
    <t xml:space="preserve"> 102219 </t>
  </si>
  <si>
    <t>PINTURA TINTA DE ACABAMENTO (PIGMENTADA) ESMALTE SINTÉTICO ACETINADO EM MADEIRA, 2 DEMÃOS. AF_01/2021</t>
  </si>
  <si>
    <t xml:space="preserve"> 9.1.8 </t>
  </si>
  <si>
    <t xml:space="preserve"> 102197 </t>
  </si>
  <si>
    <t>PINTURA FUNDO NIVELADOR ALQUÍDICO BRANCO EM MADEIRA. AF_01/2021</t>
  </si>
  <si>
    <t xml:space="preserve"> 9.2 </t>
  </si>
  <si>
    <t>Aluminio</t>
  </si>
  <si>
    <t xml:space="preserve"> 9.2.1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</si>
  <si>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</si>
  <si>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</si>
  <si>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9.2.2 </t>
  </si>
  <si>
    <t xml:space="preserve"> 100674 </t>
  </si>
  <si>
    <t>JANELA FIXA DE ALUMÍNIO PARA VIDRO, COM VIDRO, BATENTE E FERRAGENS. EXCLUSIVE ACABAMENTO, ALIZAR E CONTRAMARCO. FORNECIMENTO E INSTALAÇÃO. AF_12/2019</t>
  </si>
  <si>
    <t xml:space="preserve"> 9.2.3 </t>
  </si>
  <si>
    <t xml:space="preserve"> 91338 </t>
  </si>
  <si>
    <t>PORTA DE ALUMÍNIO DE ABRIR COM LAMBRI, COM GUARNIÇÃO, FIXAÇÃO COM PARAFUSOS - FORNECIMENTO E INSTALAÇÃO. AF_12/2019</t>
  </si>
  <si>
    <t xml:space="preserve"> 9.2.4 </t>
  </si>
  <si>
    <t xml:space="preserve"> 13030 </t>
  </si>
  <si>
    <t>ORSE</t>
  </si>
  <si>
    <t>Bicicletário em tubo de aço galvanizado diam=2.1/2", para 6 bicicletas, chumbadas no piso, incluso pintura de acabamento com 02 demãos</t>
  </si>
  <si>
    <t xml:space="preserve"> 9.3 </t>
  </si>
  <si>
    <t>Vidro</t>
  </si>
  <si>
    <t xml:space="preserve"> 9.3.1 </t>
  </si>
  <si>
    <t xml:space="preserve"> 102181 </t>
  </si>
  <si>
    <t>INSTALAÇÃO DE VIDRO TEMPERADO, E = 10 MM, ENCAIXADO EM PERFIL U. AF_01/2021_PS</t>
  </si>
  <si>
    <t xml:space="preserve"> 9.3.2 </t>
  </si>
  <si>
    <t xml:space="preserve"> 102151 </t>
  </si>
  <si>
    <t>INSTALAÇÃO DE VIDRO LISO INCOLOR, E = 3 MM, EM ESQUADRIA DE MADEIRA, FIXADO COM BAGUETE. AF_01/2021</t>
  </si>
  <si>
    <t xml:space="preserve"> 9.3.3 </t>
  </si>
  <si>
    <t xml:space="preserve"> 85005 </t>
  </si>
  <si>
    <t>ESPELHO CRISTAL, ESPESSURA 4MM, COM PARAFUSOS DE FIXACAO, SEM MOLDURA</t>
  </si>
  <si>
    <t xml:space="preserve"> 10 </t>
  </si>
  <si>
    <t>Instalações Elétricas</t>
  </si>
  <si>
    <t xml:space="preserve"> 10.1 </t>
  </si>
  <si>
    <t>Padrão de Entrada Trifásico 220V</t>
  </si>
  <si>
    <t xml:space="preserve"> 10.1.1 </t>
  </si>
  <si>
    <t xml:space="preserve"> PRÓPRIO </t>
  </si>
  <si>
    <t>ENTRADA DE ENERGIA ELÉTRICA, AÉREA, TRIFÁSICA, COM CAIXA DE EMBUTIR, CABO DE 25mm² E DISJUNTOR DIN 100A (INCLUSO POSTE DE CONCRETO)</t>
  </si>
  <si>
    <t>UNIDADE</t>
  </si>
  <si>
    <t xml:space="preserve"> 10.2 </t>
  </si>
  <si>
    <t>Pontos Elétricos</t>
  </si>
  <si>
    <t xml:space="preserve"> 10.2.1 </t>
  </si>
  <si>
    <t xml:space="preserve"> 060491 </t>
  </si>
  <si>
    <t>ARANDELA 2 FACHOS SLIM BRANCA + LED G9 5W 3000K EXT/INTERNA</t>
  </si>
  <si>
    <t xml:space="preserve"> 10.2.2 </t>
  </si>
  <si>
    <t xml:space="preserve"> 97584 </t>
  </si>
  <si>
    <t>LUMINÁRIA TIPO CALHA, DE SOBREPOR, COM 1 LÂMPADA TUBULAR FLUORESCENTE DE 36 W, COM REATOR DE PARTIDA RÁPIDA - FORNECIMENTO E INSTALAÇÃO. AF_02/2020</t>
  </si>
  <si>
    <t xml:space="preserve"> 10.2.3 </t>
  </si>
  <si>
    <t xml:space="preserve"> 97599 </t>
  </si>
  <si>
    <t>LUMINÁRIA DE EMERGÊNCIA, COM 30 LÂMPADAS LED DE 2 W, SEM REATOR - FORNECIMENTO E INSTALAÇÃO. AF_02/2020</t>
  </si>
  <si>
    <t xml:space="preserve"> 10.2.4 </t>
  </si>
  <si>
    <t xml:space="preserve"> 74094/001 </t>
  </si>
  <si>
    <t>LUMINARIA TIPO SPOT PARA 1 LAMPADA INCANDESCENTE/FLUORESCENTE COMPACTA</t>
  </si>
  <si>
    <t xml:space="preserve"> 10.2.5 </t>
  </si>
  <si>
    <t xml:space="preserve"> 84225 </t>
  </si>
  <si>
    <t>PROJETOR P/ FACHADA A PROVA DE TEMPO P/ LAMPADA INCANDESCENTE OU VAPOR MERCURIO - FORNECIMENTO E INSTALACAO</t>
  </si>
  <si>
    <t xml:space="preserve"> 10.2.6 </t>
  </si>
  <si>
    <t xml:space="preserve"> 101632 </t>
  </si>
  <si>
    <t>RELÉ FOTOELÉTRICO PARA COMANDO DE ILUMINAÇÃO EXTERNA 1000 W - FORNECIMENTO E INSTALAÇÃO. AF_08/2020</t>
  </si>
  <si>
    <t xml:space="preserve"> 10.2.7 </t>
  </si>
  <si>
    <t xml:space="preserve"> 91847 </t>
  </si>
  <si>
    <t>ELETRODUTO FLEXÍVEL CORRUGADO REFORÇADO, PVC, DN 32 MM (1"), PARA CIRCUITOS TERMINAIS, INSTALADO EM LAJE - FORNECIMENTO E INSTALAÇÃO. AF_03/2023</t>
  </si>
  <si>
    <t xml:space="preserve"> 10.2.8 </t>
  </si>
  <si>
    <t xml:space="preserve"> 91926 </t>
  </si>
  <si>
    <t>CABO DE COBRE FLEXÍVEL ISOLADO, 2,5 MM², ANTI-CHAMA 450/750 V, PARA CIRCUITOS TERMINAIS - FORNECIMENTO E INSTALAÇÃO. AF_03/2023</t>
  </si>
  <si>
    <t xml:space="preserve"> 10.2.9 </t>
  </si>
  <si>
    <t xml:space="preserve"> 91924 </t>
  </si>
  <si>
    <t>CABO DE COBRE FLEXÍVEL ISOLADO, 1,5 MM², ANTI-CHAMA 450/750 V, PARA CIRCUITOS TERMINAIS - FORNECIMENTO E INSTALAÇÃO. AF_03/2023</t>
  </si>
  <si>
    <t xml:space="preserve"> 10.2.10 </t>
  </si>
  <si>
    <t xml:space="preserve"> 91928 </t>
  </si>
  <si>
    <t>CABO DE COBRE FLEXÍVEL ISOLADO, 4 MM², ANTI-CHAMA 450/750 V, PARA CIRCUITOS TERMINAIS - FORNECIMENTO E INSTALAÇÃO. AF_03/2023</t>
  </si>
  <si>
    <t xml:space="preserve"> 10.2.11 </t>
  </si>
  <si>
    <t xml:space="preserve"> 91930 </t>
  </si>
  <si>
    <t>CABO DE COBRE FLEXÍVEL ISOLADO, 6 MM², ANTI-CHAMA 450/750 V, PARA CIRCUITOS TERMINAIS - FORNECIMENTO E INSTALAÇÃO. AF_03/2023</t>
  </si>
  <si>
    <t xml:space="preserve"> 10.2.12 </t>
  </si>
  <si>
    <t xml:space="preserve"> 101561 </t>
  </si>
  <si>
    <t>CABO DE COBRE FLEXÍVEL ISOLADO, 16 MM², 0,6/1,0 KV, PARA REDE AÉREA DE DISTRIBUIÇÃO DE ENERGIA ELÉTRICA DE BAIXA TENSÃO - FORNECIMENTO E INSTALAÇÃO. AF_07/2020</t>
  </si>
  <si>
    <t xml:space="preserve"> 10.2.13 </t>
  </si>
  <si>
    <t xml:space="preserve"> 101562 </t>
  </si>
  <si>
    <t>CABO DE COBRE FLEXÍVEL ISOLADO, 25 MM², 0,6/1,0 KV, PARA REDE AÉREA DE DISTRIBUIÇÃO DE ENERGIA ELÉTRICA DE BAIXA TENSÃO - FORNECIMENTO E INSTALAÇÃO. AF_07/2020</t>
  </si>
  <si>
    <t xml:space="preserve"> 10.2.14 </t>
  </si>
  <si>
    <t xml:space="preserve"> 91992 </t>
  </si>
  <si>
    <t>TOMADA DE EMBUTIR (1 MÓDULO), 2P+T 10 A, INCLUINDO SUPORTE E PLACA - FORNECIMENTO E INSTALAÇÃO. AF_03/2023</t>
  </si>
  <si>
    <t xml:space="preserve"> 10.2.15 </t>
  </si>
  <si>
    <t xml:space="preserve"> 83566 </t>
  </si>
  <si>
    <t>TOMADA DE EMBUTIR 2P+T 20A/250V C/ PLACA - FORNECIMENTO E INSTALACAO</t>
  </si>
  <si>
    <t xml:space="preserve"> 10.2.16 </t>
  </si>
  <si>
    <t xml:space="preserve"> 91953 </t>
  </si>
  <si>
    <t>INTERRUPTOR SIMPLES (1 MÓDULO), 10A/250V, INCLUINDO SUPORTE E PLACA - FORNECIMENTO E INSTALAÇÃO. AF_03/2023</t>
  </si>
  <si>
    <t xml:space="preserve"> 10.3 </t>
  </si>
  <si>
    <t>QPDG</t>
  </si>
  <si>
    <t xml:space="preserve"> 10.3.2 </t>
  </si>
  <si>
    <t xml:space="preserve"> 101895 </t>
  </si>
  <si>
    <t>DISJUNTOR TERMOMAGNÉTICO TRIPOLAR , CORRENTE NOMINAL DE 125A - FORNECIMENTO E INSTALAÇÃO. AF_10/2020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</si>
  <si>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</si>
  <si>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</si>
  <si>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10.3.3 </t>
  </si>
  <si>
    <t xml:space="preserve"> 101894 </t>
  </si>
  <si>
    <t>DISJUNTOR TRIPOLAR, CORRENTE NOMINAL DE 60 ATÉ 100A - FORNECIMENTO E INSTALAÇÃO. AF_10/2020</t>
  </si>
  <si>
    <t xml:space="preserve"> 10.3.4 </t>
  </si>
  <si>
    <t xml:space="preserve"> 00004274 </t>
  </si>
  <si>
    <t>PARA-RAIOS TIPO FRANKLIN 350 MM, EM LATAO CROMADO, DUAS DESCIDAS, PARA PROTECAO DE EDIFICACOES CONTRA DESCARGAS ATMOSFERICAS</t>
  </si>
  <si>
    <t xml:space="preserve"> 10.4 </t>
  </si>
  <si>
    <t>Quadros</t>
  </si>
  <si>
    <t xml:space="preserve"> 10.4.1 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</si>
  <si>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</si>
  <si>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</si>
  <si>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10.4.2 </t>
  </si>
  <si>
    <t xml:space="preserve"> 10.4.3 </t>
  </si>
  <si>
    <t xml:space="preserve"> 13603 </t>
  </si>
  <si>
    <t>Interruptor diferencial residual - IDR 2P DR 4x63A/30mA</t>
  </si>
  <si>
    <t xml:space="preserve"> 10.4.4 </t>
  </si>
  <si>
    <t xml:space="preserve"> 93654 </t>
  </si>
  <si>
    <t>DISJUNTOR MONOPOLAR TIPO DIN, CORRENTE NOMINAL DE 16A - FORNECIMENTO E INSTALAÇÃO. AF_10/2020</t>
  </si>
  <si>
    <t xml:space="preserve"> 10.4.5 </t>
  </si>
  <si>
    <t xml:space="preserve"> 93655 </t>
  </si>
  <si>
    <t>DISJUNTOR MONOPOLAR TIPO DIN, CORRENTE NOMINAL DE 20A - FORNECIMENTO E INSTALAÇÃO. AF_10/2020</t>
  </si>
  <si>
    <t xml:space="preserve"> 10.4.6 </t>
  </si>
  <si>
    <t xml:space="preserve"> 93657 </t>
  </si>
  <si>
    <t>DISJUNTOR MONOPOLAR TIPO DIN, CORRENTE NOMINAL DE 32A - FORNECIMENTO E INSTALAÇÃO. AF_10/2020</t>
  </si>
  <si>
    <t xml:space="preserve"> 10.4.7 </t>
  </si>
  <si>
    <t xml:space="preserve"> 93673 </t>
  </si>
  <si>
    <t>DISJUNTOR TRIPOLAR TIPO DIN, CORRENTE NOMINAL DE 50A - FORNECIMENTO E INSTALAÇÃO. AF_10/2020</t>
  </si>
  <si>
    <t xml:space="preserve"> 10.4.8 </t>
  </si>
  <si>
    <t xml:space="preserve"> 006196 </t>
  </si>
  <si>
    <t>DISJUNTOR PROTECAO PARA-RAIOS 40ka</t>
  </si>
  <si>
    <t xml:space="preserve"> 10.5 </t>
  </si>
  <si>
    <t>Equipamentos Lógica e Telefonia</t>
  </si>
  <si>
    <t xml:space="preserve"> 10.5.1 </t>
  </si>
  <si>
    <t xml:space="preserve"> 98307 </t>
  </si>
  <si>
    <t>TOMADA DE REDE RJ45 - FORNECIMENTO E INSTALAÇÃO. AF_11/2019</t>
  </si>
  <si>
    <t xml:space="preserve"> 10.5.2 </t>
  </si>
  <si>
    <t xml:space="preserve"> 690 </t>
  </si>
  <si>
    <t>Ponto de caixa seca p/ lógica, c/ eletroduto pvc rígido embutido Ø 3/4"</t>
  </si>
  <si>
    <t xml:space="preserve"> 98300 </t>
  </si>
  <si>
    <t>CABO COAXIAL RG6 95% - FORNECIMENTO E INSTALAÇÃO. AF_11/2019</t>
  </si>
  <si>
    <t xml:space="preserve"> 10.5.3 </t>
  </si>
  <si>
    <t xml:space="preserve"> 677 </t>
  </si>
  <si>
    <t>Ponto de telefone, com eletroduto de pvc rígido embutido  Ø 3/4"</t>
  </si>
  <si>
    <t xml:space="preserve"> 10.5.4 </t>
  </si>
  <si>
    <t xml:space="preserve"> 068550 </t>
  </si>
  <si>
    <t>RACK 16U 19"" x 675mm COM PORTA DE ACRILICO FUME</t>
  </si>
  <si>
    <t xml:space="preserve"> 10.5.5 </t>
  </si>
  <si>
    <t xml:space="preserve"> 059252 </t>
  </si>
  <si>
    <t>SWITCH WIRED TP - LINK GIGABIT 24 PORTAS TL - SG1024D.</t>
  </si>
  <si>
    <t xml:space="preserve"> 10.5.6 </t>
  </si>
  <si>
    <t xml:space="preserve"> 059463 </t>
  </si>
  <si>
    <t>VOICE PANEL 30 PORTAS - RJ11/IDC 110 - 19""/1U</t>
  </si>
  <si>
    <t xml:space="preserve"> 10.5.7 </t>
  </si>
  <si>
    <t xml:space="preserve"> 059106 </t>
  </si>
  <si>
    <t>PLACA COM UM FURO IMPERIA BRANCO IRIEL P/ SAIDA CABO ANTENA</t>
  </si>
  <si>
    <t xml:space="preserve"> 10.5.8 </t>
  </si>
  <si>
    <t xml:space="preserve"> 789 </t>
  </si>
  <si>
    <t>Ponto embutido tomada p/ tv a cabo, c/ eletroduto condulete pvc rígido  Ø 3/4" s/ fiação, exclusive tomada</t>
  </si>
  <si>
    <t xml:space="preserve"> 10.5.9 </t>
  </si>
  <si>
    <t xml:space="preserve"> 065075 </t>
  </si>
  <si>
    <t>CAIXA DE DISTRIBUICAO PARA TELEFONE 400x400x120mm</t>
  </si>
  <si>
    <t xml:space="preserve"> 10.5.10 </t>
  </si>
  <si>
    <t xml:space="preserve"> 061465 </t>
  </si>
  <si>
    <t>CAIXA DE PASSAGEM ELETRICA 40x40cm COM TAMPAO FERRO FUNDIDO</t>
  </si>
  <si>
    <t xml:space="preserve"> 11 </t>
  </si>
  <si>
    <t>Instalações Hidraulicas</t>
  </si>
  <si>
    <t xml:space="preserve"> 11.1 </t>
  </si>
  <si>
    <t>Louças e Aparelhos</t>
  </si>
  <si>
    <t xml:space="preserve"> 11.1.1 </t>
  </si>
  <si>
    <t xml:space="preserve"> 86888 </t>
  </si>
  <si>
    <t>VASO SANITÁRIO SIFONADO COM CAIXA ACOPLADA LOUÇA BRANCA - FORNECIMENTO E INSTALAÇÃO. AF_01/2020</t>
  </si>
  <si>
    <t xml:space="preserve"> 11.1.2 </t>
  </si>
  <si>
    <t xml:space="preserve"> 100849 </t>
  </si>
  <si>
    <t>ASSENTO SANITÁRIO CONVENCIONAL - FORNECIMENTO E INSTALACAO. AF_01/2020</t>
  </si>
  <si>
    <t xml:space="preserve"> 11.1.3 </t>
  </si>
  <si>
    <t xml:space="preserve"> 95472 </t>
  </si>
  <si>
    <t>VASO SANITARIO SIFONADO CONVENCIONAL PARA PCD SEM FURO FRONTAL COM LOUÇA BRANCA SEM ASSENTO, INCLUSO CONJUNTO DE LIGAÇÃO PARA BACIA SANITÁRIA AJUSTÁVEL - FORNECIMENTO E INSTALAÇÃO. AF_01/2020</t>
  </si>
  <si>
    <t xml:space="preserve"> 11.1.4 </t>
  </si>
  <si>
    <t xml:space="preserve"> 86904 </t>
  </si>
  <si>
    <t>LAVATÓRIO LOUÇA BRANCA SUSPENSO, 29,5 X 39CM OU EQUIVALENTE, PADRÃO POPULAR - FORNECIMENTO E INSTALAÇÃO. AF_01/2020</t>
  </si>
  <si>
    <t xml:space="preserve"> 11.1.5 </t>
  </si>
  <si>
    <t xml:space="preserve"> 95547 </t>
  </si>
  <si>
    <t>SABONETEIRA PLASTICA TIPO DISPENSER PARA SABONETE LIQUIDO COM RESERVATORIO 800 A 1500 ML, INCLUSO FIXAÇÃO. AF_01/2020</t>
  </si>
  <si>
    <t xml:space="preserve"> 11.1.6 </t>
  </si>
  <si>
    <t xml:space="preserve"> 95542 </t>
  </si>
  <si>
    <t>PORTA TOALHA ROSTO EM METAL CROMADO, TIPO ARGOLA, INCLUSO FIXAÇÃO. AF_01/2020</t>
  </si>
  <si>
    <t xml:space="preserve"> 11.1.7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</si>
  <si>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</si>
  <si>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</si>
  <si>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11.1.8 </t>
  </si>
  <si>
    <t xml:space="preserve"> 100868 </t>
  </si>
  <si>
    <t>BARRA DE APOIO RETA, EM ACO INOX POLIDO, COMPRIMENTO 80 CM,  FIXADA NA PAREDE - FORNECIMENTO E INSTALAÇÃO. AF_01/2020</t>
  </si>
  <si>
    <t xml:space="preserve"> 11.1.9 </t>
  </si>
  <si>
    <t xml:space="preserve"> 100867 </t>
  </si>
  <si>
    <t>BARRA DE APOIO RETA, EM ACO INOX POLIDO, COMPRIMENTO 70 CM,  FIXADA NA PAREDE - FORNECIMENTO E INSTALAÇÃO. AF_01/2020</t>
  </si>
  <si>
    <t xml:space="preserve"> 11.1.10 </t>
  </si>
  <si>
    <t xml:space="preserve"> 100866 </t>
  </si>
  <si>
    <t>BARRA DE APOIO RETA, EM ACO INOX POLIDO, COMPRIMENTO 60CM, FIXADA NA PAREDE - FORNECIMENTO E INSTALAÇÃO. AF_01/2020</t>
  </si>
  <si>
    <t xml:space="preserve"> 11.1.11 </t>
  </si>
  <si>
    <t xml:space="preserve"> 100854 </t>
  </si>
  <si>
    <t>TORNEIRA CROMADA DE MESA PARA LAVATÓRIO COM SENSOR DE PRESENCA. AF_01/2020</t>
  </si>
  <si>
    <t xml:space="preserve"> 11.1.12 </t>
  </si>
  <si>
    <t xml:space="preserve"> 86909 </t>
  </si>
  <si>
    <t>TORNEIRA CROMADA TUBO MÓVEL, DE MESA, 1/2" OU 3/4", PARA PIA DE COZINHA, PADRÃO ALTO - FORNECIMENTO E INSTALAÇÃO. AF_01/2020</t>
  </si>
  <si>
    <t xml:space="preserve"> 11.1.13 </t>
  </si>
  <si>
    <t xml:space="preserve"> 100860 </t>
  </si>
  <si>
    <t>CHUVEIRO ELÉTRICO COMUM CORPO PLÁSTICO, TIPO DUCHA - FORNECIMENTO E INSTALAÇÃO. AF_01/2020</t>
  </si>
  <si>
    <t xml:space="preserve"> 11.2 </t>
  </si>
  <si>
    <t>Reaproveitamento de águas pluviais</t>
  </si>
  <si>
    <t xml:space="preserve"> 11.2.1 </t>
  </si>
  <si>
    <t xml:space="preserve"> 102610 </t>
  </si>
  <si>
    <t>CAIXA D´ÁGUA EM POLIETILENO, 3000 LITROS - FORNECIMENTO E INSTALAÇÃO. AF_06/2021</t>
  </si>
  <si>
    <t xml:space="preserve"> 11.2.2 </t>
  </si>
  <si>
    <t xml:space="preserve"> 73795/003 </t>
  </si>
  <si>
    <t>VÁLVULA DE RETENÇÃO VERTICAL Ø 32MM (1.1/4") - FORNECIMENTO E INSTALAÇÃO</t>
  </si>
  <si>
    <t xml:space="preserve"> 11.2.3 </t>
  </si>
  <si>
    <t xml:space="preserve"> 74058/002 </t>
  </si>
  <si>
    <t>TORNEIRA DE BOIA VAZAO TOTAL 3/4 COM BALAO PLASTICO - FORNECIMENTO E INSTALACAO</t>
  </si>
  <si>
    <t xml:space="preserve"> 11.2.4 </t>
  </si>
  <si>
    <t xml:space="preserve"> 72618 </t>
  </si>
  <si>
    <t>LUVA DE ACO GALVANIZADO 3/4" - FORNECIMENTO E INSTALACAO</t>
  </si>
  <si>
    <t xml:space="preserve"> 11.2.5 </t>
  </si>
  <si>
    <t xml:space="preserve"> 102137 </t>
  </si>
  <si>
    <t>CHAVE DE BOIA AUTOMÁTICA SUPERIOR/INFERIOR 15A/250V - FORNECIMENTO E INSTALAÇÃO. AF_12/2020</t>
  </si>
  <si>
    <t xml:space="preserve"> 11.2.6 </t>
  </si>
  <si>
    <t xml:space="preserve"> 077390 </t>
  </si>
  <si>
    <t>PRESSURIZADOR JACUZZI ACQUA MASTER 0,75 CV MONOFASICO 220V</t>
  </si>
  <si>
    <t xml:space="preserve"> 11.2.7 </t>
  </si>
  <si>
    <t xml:space="preserve"> 74183/001 </t>
  </si>
  <si>
    <t>REGISTRO GAVETA 1.1/4" BRUTO LATAO - FORNECIMENTO E INSTALACAO</t>
  </si>
  <si>
    <t xml:space="preserve"> 11.2.8 </t>
  </si>
  <si>
    <t xml:space="preserve"> 74185/001 </t>
  </si>
  <si>
    <t>REGISTRO GAVETA 3/4" BRUTO LATAO - FORNECIMENTO E INSTALACAO</t>
  </si>
  <si>
    <t xml:space="preserve"> 11.2.9 </t>
  </si>
  <si>
    <t xml:space="preserve"> 74184/001 </t>
  </si>
  <si>
    <t>REGISTRO GAVETA 1" BRUTO LATAO - FORNECIMENTO E INSTALACAO</t>
  </si>
  <si>
    <t xml:space="preserve"> 11.3 </t>
  </si>
  <si>
    <t>Metais, acessórios e equipamentos</t>
  </si>
  <si>
    <t xml:space="preserve"> 11.3.1 </t>
  </si>
  <si>
    <t xml:space="preserve"> 89985 </t>
  </si>
  <si>
    <t>REGISTRO DE PRESSÃO BRUTO, LATÃO, ROSCÁVEL, 3/4", COM ACABAMENTO E CANOPLA CROMADOS - FORNECIMENTO E INSTALAÇÃO. AF_08/2021</t>
  </si>
  <si>
    <t xml:space="preserve"> 11.3.2 </t>
  </si>
  <si>
    <t xml:space="preserve"> 89984 </t>
  </si>
  <si>
    <t>REGISTRO DE PRESSÃO BRUTO, LATÃO, ROSCÁVEL, 1/2", COM ACABAMENTO E CANOPLA CROMADOS - FORNECIMENTO E INSTALAÇÃO. AF_08/2021</t>
  </si>
  <si>
    <t xml:space="preserve"> 11.3.3 </t>
  </si>
  <si>
    <t xml:space="preserve"> 94793 </t>
  </si>
  <si>
    <t>REGISTRO DE GAVETA BRUTO, LATÃO, ROSCÁVEL, 1 1/4", COM ACABAMENTO E CANOPLA CROMADOS - FORNECIMENTO E INSTALAÇÃO. AF_08/2021</t>
  </si>
  <si>
    <t xml:space="preserve"> 11.3.4 </t>
  </si>
  <si>
    <t xml:space="preserve"> 89986 </t>
  </si>
  <si>
    <t>REGISTRO DE GAVETA BRUTO, LATÃO, ROSCÁVEL, 1/2", COM ACABAMENTO E CANOPLA CROMADOS - FORNECIMENTO E INSTALAÇÃO. AF_08/2021</t>
  </si>
  <si>
    <t xml:space="preserve"> 11.3.5 </t>
  </si>
  <si>
    <t xml:space="preserve"> 89987 </t>
  </si>
  <si>
    <t>REGISTRO DE GAVETA BRUTO, LATÃO, ROSCÁVEL, 3/4", COM ACABAMENTO E CANOPLA CROMADOS - FORNECIMENTO E INSTALAÇÃO. AF_08/2021</t>
  </si>
  <si>
    <t xml:space="preserve"> 11.3.6 </t>
  </si>
  <si>
    <t xml:space="preserve"> 94497 </t>
  </si>
  <si>
    <t>REGISTRO DE GAVETA BRUTO, LATÃO, ROSCÁVEL, 1 1/2" - FORNECIMENTO E INSTALAÇÃO. AF_08/2021</t>
  </si>
  <si>
    <t xml:space="preserve"> 11.3.7 </t>
  </si>
  <si>
    <t xml:space="preserve"> 94496 </t>
  </si>
  <si>
    <t>REGISTRO DE GAVETA BRUTO, LATÃO, ROSCÁVEL, 1 1/4" - FORNECIMENTO E INSTALAÇÃO. AF_08/2021</t>
  </si>
  <si>
    <t xml:space="preserve"> 11.3.8 </t>
  </si>
  <si>
    <t xml:space="preserve"> 94499 </t>
  </si>
  <si>
    <t>REGISTRO DE GAVETA BRUTO, LATÃO, ROSCÁVEL, 2 1/2" - FORNECIMENTO E INSTALAÇÃO. AF_08/2021</t>
  </si>
  <si>
    <t xml:space="preserve"> 11.3.9 </t>
  </si>
  <si>
    <t xml:space="preserve"> 102617 </t>
  </si>
  <si>
    <t>CAIXA D´ÁGUA EM POLIÉSTER REFORÇADO COM FIBRA DE VIDRO, 5000 LITROS - FORNECIMENTO E INSTALAÇÃO. AF_06/2021</t>
  </si>
  <si>
    <t xml:space="preserve"> 11.3.10 </t>
  </si>
  <si>
    <t xml:space="preserve"> 11.3.11 </t>
  </si>
  <si>
    <t xml:space="preserve"> 40777 </t>
  </si>
  <si>
    <t>CAIXA SIFONADA PVC 150X150X50MM COM GRELHA REDONDA BRANCA -FORNECIMENTO E INSTALACAO</t>
  </si>
  <si>
    <t xml:space="preserve"> 11.3.12 </t>
  </si>
  <si>
    <t xml:space="preserve"> 85426 </t>
  </si>
  <si>
    <t>CAIXA SIFONADA PVC 250 X 230 X 75 MM C/ TAMPA E  PORTA -FORNECIMENTO E INSTALACAO</t>
  </si>
  <si>
    <t xml:space="preserve"> 11.3.13 </t>
  </si>
  <si>
    <t xml:space="preserve"> 053773 </t>
  </si>
  <si>
    <t>CAIXA DE GORDURA CILINDRICA PVC ENTRADA 50MM SAIDA 100MM</t>
  </si>
  <si>
    <t xml:space="preserve"> 11.3.14 </t>
  </si>
  <si>
    <t xml:space="preserve"> 104327 </t>
  </si>
  <si>
    <t>RALO SIFONADO REDONDO, PVC, DN 100 X 40 MM, JUNTA SOLDÁVEL, FORNECIDO E INSTALADO EM RAMAL DE DESCARGA OU EM RAMAL DE ESGOTO SANITÁRIO. AF_08/2022</t>
  </si>
  <si>
    <t xml:space="preserve"> 11.3.15 </t>
  </si>
  <si>
    <t xml:space="preserve"> 40729 </t>
  </si>
  <si>
    <t>VALVULA DESCARGA 1.1/2" COM REGISTRO, ACABAMENTO EM METAL CROMADO - FORNECIMENTO E INSTALACAO</t>
  </si>
  <si>
    <t xml:space="preserve"> 11.3.16 </t>
  </si>
  <si>
    <t xml:space="preserve"> 86886 </t>
  </si>
  <si>
    <t>ENGATE FLEXÍVEL EM INOX, 1/2  X 30CM - FORNECIMENTO E INSTALAÇÃO. AF_01/2020</t>
  </si>
  <si>
    <t xml:space="preserve"> 11.3.17 </t>
  </si>
  <si>
    <t xml:space="preserve"> 86884 </t>
  </si>
  <si>
    <t>ENGATE FLEXÍVEL EM PLÁSTICO BRANCO, 1/2" X 30CM - FORNECIMENTO E INSTALAÇÃO. AF_01/2020</t>
  </si>
  <si>
    <t>Rede esgoto cloacal</t>
  </si>
  <si>
    <t xml:space="preserve"> 74104/001 </t>
  </si>
  <si>
    <t>CAIXA DE INSPEÇÃO EM ALVENARIA DE TIJOLO MACIÇO 60X60X60CM, REVESTIDA INTERNAMENTO COM BARRA LISA (CIMENTO E AREIA, TRAÇO 1:4) E=2,0CM, COM TAMPA PRÉ-MOLDADA DE CONCRETO E FUNDO DE CONCRETO 15MPA TIPO C - ESCAVAÇÃO E CONFECÇÃO</t>
  </si>
  <si>
    <t xml:space="preserve"> 74165/004 </t>
  </si>
  <si>
    <t>TUBO PVC ESGOTO PREDIAL DN 100MM, INCLUSIVE CONEXOES -FORNECIMENTO E INSTALACAO</t>
  </si>
  <si>
    <t xml:space="preserve"> 74165/001 </t>
  </si>
  <si>
    <t>TUBO PVC ESGOTO JS PREDIAL DN 40MM, INCLUSIVE CONEXOES -
FORNECIMENTO E INSTALACAO</t>
  </si>
  <si>
    <t xml:space="preserve"> 74165/002 </t>
  </si>
  <si>
    <t>TUBO PVC ESGOTO PREDIAL DN 50MM, INCLUSIVE CONEXOES - FORNECIMENTO
E INSTALACAO</t>
  </si>
  <si>
    <t xml:space="preserve"> 74165/003 </t>
  </si>
  <si>
    <t>TUBO PVC ESGOTO PREDIAL DN 75MM, INCLUSIVE CONEXOES - FORNECIMENTOE INSTALACAO</t>
  </si>
  <si>
    <t>Rede esgoto pluvial</t>
  </si>
  <si>
    <t>Rede esgoto contaminado</t>
  </si>
  <si>
    <t>TUBO PVC ESGOTO PREDIAL DN 100MM, INCLUSIVE CONEXOES -
FORNECIMENTO E INSTALACAO</t>
  </si>
  <si>
    <t xml:space="preserve"> 12 </t>
  </si>
  <si>
    <t>Rede de água fria/abastecimento/drenos ar condicionado</t>
  </si>
  <si>
    <t xml:space="preserve"> 12.1 </t>
  </si>
  <si>
    <t xml:space="preserve"> 95657 </t>
  </si>
  <si>
    <t>KIT CAVALETE PARA MEDIÇÃO DE ÁGUA - ENTRADA INDIVIDUALIZADA, EM PPR PN20 DN 25 MM (3/4") PARA 1 MEDIDOR - FORNECIMENTO E INSTALAÇÃO (EXCLUSIVE HIDRÔMETRO). AF_03/2024</t>
  </si>
  <si>
    <t xml:space="preserve"> 12.2 </t>
  </si>
  <si>
    <t xml:space="preserve"> 89402 </t>
  </si>
  <si>
    <t>TUBO, PVC, SOLDÁVEL, DE 25MM, INSTALADO EM RAMAL DE DISTRIBUIÇÃO DE ÁGUA - FORNECIMENTO E INSTALAÇÃO. AF_06/2022</t>
  </si>
  <si>
    <t xml:space="preserve"> 12.3 </t>
  </si>
  <si>
    <t xml:space="preserve"> 89355 </t>
  </si>
  <si>
    <t>TUBO, PVC, SOLDÁVEL, DE 20MM, INSTALADO EM RAMAL OU SUB-RAMAL DE ÁGUA - FORNECIMENTO E INSTALAÇÃO. AF_06/2022</t>
  </si>
  <si>
    <t xml:space="preserve"> 12.4 </t>
  </si>
  <si>
    <t xml:space="preserve"> 89357 </t>
  </si>
  <si>
    <t>TUBO, PVC, SOLDÁVEL, DE 32MM, INSTALADO EM RAMAL OU SUB-RAMAL DE ÁGUA - FORNECIMENTO E INSTALAÇÃO. AF_06/2022</t>
  </si>
  <si>
    <t xml:space="preserve"> 12.5 </t>
  </si>
  <si>
    <t xml:space="preserve"> 103978 </t>
  </si>
  <si>
    <t>TUBO, PVC, SOLDÁVEL, DE 40MM, INSTALADO EM RAMAL DE DISTRIBUIÇÃO DE ÁGUA - FORNECIMENTO E INSTALAÇÃO. AF_06/2022</t>
  </si>
  <si>
    <t xml:space="preserve"> 12.6 </t>
  </si>
  <si>
    <t xml:space="preserve"> 103979 </t>
  </si>
  <si>
    <t>TUBO, PVC, SOLDÁVEL, DE 50MM, INSTALADO EM RAMAL DE DISTRIBUIÇÃO DE ÁGUA - FORNECIMENTO E INSTALAÇÃO. AF_06/2022</t>
  </si>
  <si>
    <t xml:space="preserve"> 12.7 </t>
  </si>
  <si>
    <t xml:space="preserve"> 89451 </t>
  </si>
  <si>
    <t>TUBO, PVC, SOLDÁVEL, DE 75MM, INSTALADO EM PRUMADA DE ÁGUA - FORNECIMENTO E INSTALAÇÃO. AF_06/2022</t>
  </si>
  <si>
    <t xml:space="preserve"> 12.8 </t>
  </si>
  <si>
    <t xml:space="preserve"> 89393 </t>
  </si>
  <si>
    <t>TE, PVC, SOLDÁVEL, DN 20MM, INSTALADO EM RAMAL OU SUB-RAMAL DE ÁGUA - FORNECIMENTO E INSTALAÇÃO. AF_06/2022</t>
  </si>
  <si>
    <t xml:space="preserve"> 12.9 </t>
  </si>
  <si>
    <t xml:space="preserve"> 89395 </t>
  </si>
  <si>
    <t>TE, PVC, SOLDÁVEL, DN 25MM, INSTALADO EM RAMAL OU SUB-RAMAL DE ÁGUA - FORNECIMENTO E INSTALAÇÃO. AF_06/2022</t>
  </si>
  <si>
    <t xml:space="preserve"> 12.10 </t>
  </si>
  <si>
    <t xml:space="preserve"> 104004 </t>
  </si>
  <si>
    <t>TE, PVC, SOLDÁVEL, DN 50MM, INSTALADO EM RAMAL DE DISTRIBUIÇÃO DE ÁGUA - FORNECIMENTO E INSTALAÇÃO. AF_06/2022</t>
  </si>
  <si>
    <t xml:space="preserve"> 12.11 </t>
  </si>
  <si>
    <t xml:space="preserve"> 89629 </t>
  </si>
  <si>
    <t>TE, PVC, SOLDÁVEL, DN 75MM, INSTALADO EM PRUMADA DE ÁGUA - FORNECIMENTO E INSTALAÇÃO. AF_06/2022</t>
  </si>
  <si>
    <t xml:space="preserve"> 12.12 </t>
  </si>
  <si>
    <t xml:space="preserve"> 89397 </t>
  </si>
  <si>
    <t>TÊ DE REDUÇÃO, PVC, SOLDÁVEL, DN 25MM X 20MM, INSTALADO EM RAMAL OU SUB-RAMAL DE ÁGUA - FORNECIMENTO E INSTALAÇÃO. AF_06/2022</t>
  </si>
  <si>
    <t xml:space="preserve"> 12.13 </t>
  </si>
  <si>
    <t xml:space="preserve"> 89400 </t>
  </si>
  <si>
    <t>TÊ DE REDUÇÃO, PVC, SOLDÁVEL, DN 32MM X 25MM, INSTALADO EM RAMAL OU SUB-RAMAL DE ÁGUA - FORNECIMENTO E INSTALAÇÃO. AF_06/2022</t>
  </si>
  <si>
    <t xml:space="preserve"> 12.14 </t>
  </si>
  <si>
    <t xml:space="preserve"> 104012 </t>
  </si>
  <si>
    <t>TÊ DE REDUÇÃO, PVC, SOLDÁVEL, DN 40MM X 32MM, INSTALADO EM RAMAL DE DISTRIBUIÇÃO DE ÁGUA - FORNECIMENTO E INSTALAÇÃO. AF_06/2022</t>
  </si>
  <si>
    <t xml:space="preserve"> 12.15 </t>
  </si>
  <si>
    <t xml:space="preserve"> 89627 </t>
  </si>
  <si>
    <t>TÊ DE REDUÇÃO, PVC, SOLDÁVEL, DN 50MM X 25MM, INSTALADO EM PRUMADA DE ÁGUA - FORNECIMENTO E INSTALAÇÃO. AF_06/2022</t>
  </si>
  <si>
    <t xml:space="preserve"> 12.16 </t>
  </si>
  <si>
    <t xml:space="preserve"> 103976 </t>
  </si>
  <si>
    <t>TE DE REDUÇÃO, 90 GRAUS, PVC, SOLDÁVEL, DN 50 MM X 32 MM, INSTALADO EM PRUMADA DE ÁGUA - FORNECIMENTO E INSTALAÇÃO. AF_06/2022</t>
  </si>
  <si>
    <t xml:space="preserve"> 12.17 </t>
  </si>
  <si>
    <t xml:space="preserve"> 89626 </t>
  </si>
  <si>
    <t>TÊ DE REDUÇÃO, PVC, SOLDÁVEL, DN 50MM X 40MM, INSTALADO EM PRUMADA DE ÁGUA - FORNECIMENTO E INSTALAÇÃO. AF_06/2022</t>
  </si>
  <si>
    <t xml:space="preserve"> 12.18 </t>
  </si>
  <si>
    <t xml:space="preserve"> 89630 </t>
  </si>
  <si>
    <t>TE DE REDUÇÃO, PVC, SOLDÁVEL, DN 75MM X 50MM, INSTALADO EM PRUMADA DE ÁGUA - FORNECIMENTO E INSTALAÇÃO. AF_06/2022</t>
  </si>
  <si>
    <t xml:space="preserve"> 12.19 </t>
  </si>
  <si>
    <t xml:space="preserve"> 94672 </t>
  </si>
  <si>
    <t>JOELHO 90 GRAUS COM BUCHA DE LATÃO, PVC, SOLDÁVEL, DN  25 MM X 3/4", INSTALADO EM RESERVAÇÃO PREDIAL DE ÁGUA - FORNECIMENTO E INSTALAÇÃO. AF_04/2024</t>
  </si>
  <si>
    <t xml:space="preserve"> 12.20 </t>
  </si>
  <si>
    <t xml:space="preserve"> 89378 </t>
  </si>
  <si>
    <t>LUVA, PVC, SOLDÁVEL, DN 25MM, INSTALADO EM RAMAL OU SUB-RAMAL DE ÁGUA - FORNECIMENTO E INSTALAÇÃO. AF_06/2022</t>
  </si>
  <si>
    <t xml:space="preserve"> 12.21 </t>
  </si>
  <si>
    <t xml:space="preserve"> 89387 </t>
  </si>
  <si>
    <t>LUVA DE CORRER, PVC, SOLDÁVEL, DN 32MM, INSTALADO EM RAMAL OU SUB-RAMAL DE ÁGUA   FORNECIMENTO E INSTALAÇÃO. AF_06/2022</t>
  </si>
  <si>
    <t xml:space="preserve"> 12.22 </t>
  </si>
  <si>
    <t xml:space="preserve"> 89373 </t>
  </si>
  <si>
    <t>LUVA DE REDUÇÃO, PVC, SOLDÁVEL, DN 25MM X 20MM, INSTALADO EM RAMAL OU SUB-RAMAL DE ÁGUA - FORNECIMENTO E INSTALAÇÃO. AF_06/2022</t>
  </si>
  <si>
    <t xml:space="preserve"> 12.23 </t>
  </si>
  <si>
    <t xml:space="preserve"> 103951 </t>
  </si>
  <si>
    <t>JOELHO DE REDUÇÃO, 90 GRAUS, PVC, SOLDÁVEL, DN 32 MM X 25 MM, INSTALADO EM RAMAL OU SUB-RAMAL DE ÁGUA - FORNECIMENTO E INSTALAÇÃO. AF_06/2022</t>
  </si>
  <si>
    <t xml:space="preserve"> 12.24 </t>
  </si>
  <si>
    <t xml:space="preserve"> 89358 </t>
  </si>
  <si>
    <t>JOELHO 90 GRAUS, PVC, SOLDÁVEL, DN 20MM, INSTALADO EM RAMAL OU SUB-RAMAL DE ÁGUA - FORNECIMENTO E INSTALAÇÃO. AF_06/2022</t>
  </si>
  <si>
    <t xml:space="preserve"> 12.25 </t>
  </si>
  <si>
    <t xml:space="preserve"> 89362 </t>
  </si>
  <si>
    <t>JOELHO 90 GRAUS, PVC, SOLDÁVEL, DN 25MM, INSTALADO EM RAMAL OU SUB-RAMAL DE ÁGUA - FORNECIMENTO E INSTALAÇÃO. AF_06/2022</t>
  </si>
  <si>
    <t xml:space="preserve"> 12.26 </t>
  </si>
  <si>
    <t xml:space="preserve"> 89367 </t>
  </si>
  <si>
    <t>JOELHO 90 GRAUS, PVC, SOLDÁVEL, DN 32MM, INSTALADO EM RAMAL OU SUB-RAMAL DE ÁGUA - FORNECIMENTO E INSTALAÇÃO. AF_06/2022</t>
  </si>
  <si>
    <t xml:space="preserve"> 12.27 </t>
  </si>
  <si>
    <t xml:space="preserve"> 89501 </t>
  </si>
  <si>
    <t>JOELHO 90 GRAUS, PVC, SOLDÁVEL, DN 50MM, INSTALADO EM PRUMADA DE ÁGUA - FORNECIMENTO E INSTALAÇÃO. AF_06/2022</t>
  </si>
  <si>
    <t xml:space="preserve"> 12.28 </t>
  </si>
  <si>
    <t xml:space="preserve"> 89513 </t>
  </si>
  <si>
    <t>JOELHO 90 GRAUS, PVC, SOLDÁVEL, DN 75MM, INSTALADO EM PRUMADA DE ÁGUA - FORNECIMENTO E INSTALAÇÃO. AF_06/2022</t>
  </si>
  <si>
    <t xml:space="preserve"> 12.29 </t>
  </si>
  <si>
    <t xml:space="preserve"> 103947 </t>
  </si>
  <si>
    <t>BUCHA DE REDUÇÃO, CURTA, PVC, SOLDÁVEL, DN 25 X 20 MM, INSTALADO EM RAMAL OU SUB-RAMAL DE ÁGUA - FORNECIMENTO E INSTALAÇÃO. AF_06/2022</t>
  </si>
  <si>
    <t xml:space="preserve"> 12.30 </t>
  </si>
  <si>
    <t xml:space="preserve"> 103948 </t>
  </si>
  <si>
    <t>BUCHA DE REDUÇÃO, CURTA, PVC, SOLDÁVEL, DN 32 X 25 MM, INSTALADO EM RAMAL OU SUB-RAMAL DE ÁGUA - FORNECIMENTO E INSTALAÇÃO. AF_06/2022</t>
  </si>
  <si>
    <t xml:space="preserve"> 12.31 </t>
  </si>
  <si>
    <t xml:space="preserve"> 103993 </t>
  </si>
  <si>
    <t>BUCHA DE REDUÇÃO, PVC, SOLDÁVEL, DN 40MM X 32MM, INSTALADO EM RAMAL DE DISTRIBUIÇÃO DE ÁGUA - FORNECIMENTO E INSTALAÇÃO. AF_06/2022</t>
  </si>
  <si>
    <t xml:space="preserve"> 12.32 </t>
  </si>
  <si>
    <t xml:space="preserve"> 104009 </t>
  </si>
  <si>
    <t>BUCHA DE REDUÇÃO, CURTA, PVC, SOLDÁVEL, DN 50 X 40 MM, INSTALADO EM RAMAL DE DISTRIBUIÇÃO DE ÁGUA - FORNECIMENTO E INSTALAÇÃO. AF_06/2022</t>
  </si>
  <si>
    <t xml:space="preserve"> 12.33 </t>
  </si>
  <si>
    <t xml:space="preserve"> 89376 </t>
  </si>
  <si>
    <t>ADAPTADOR CURTO COM BOLSA E ROSCA PARA REGISTRO, PVC, SOLDÁVEL, DN 20MM X 1/2 , INSTALADO EM RAMAL OU SUB-RAMAL DE ÁGUA - FORNECIMENTO E INSTALAÇÃO. AF_06/2022</t>
  </si>
  <si>
    <t xml:space="preserve"> 12.34 </t>
  </si>
  <si>
    <t xml:space="preserve"> 89383 </t>
  </si>
  <si>
    <t>ADAPTADOR CURTO COM BOLSA E ROSCA PARA REGISTRO, PVC, SOLDÁVEL, DN 25MM X 3/4 , INSTALADO EM RAMAL OU SUB-RAMAL DE ÁGUA - FORNECIMENTO E INSTALAÇÃO. AF_06/2022</t>
  </si>
  <si>
    <t xml:space="preserve"> 12.35 </t>
  </si>
  <si>
    <t xml:space="preserve"> 103992 </t>
  </si>
  <si>
    <t>ADAPTADOR CURTO COM BOLSA E ROSCA PARA REGISTRO, PVC, SOLDÁVEL, DN 40MM X 1.1/4", INSTALADO EM RAMAL DE DISTRIBUIÇÃO DE ÁGUA - FORNECIMENTO E INSTALAÇÃO. AF_06/2022</t>
  </si>
  <si>
    <t xml:space="preserve"> 12.36 </t>
  </si>
  <si>
    <t xml:space="preserve"> 104001 </t>
  </si>
  <si>
    <t>ADAPTADOR CURTO COM BOLSA E ROSCA PARA REGISTRO, PVC, SOLDÁVEL, DN 50MM X 1.1/2", INSTALADO EM RAMAL DE DISTRIBUIÇÃO DE ÁGUA - FORNECIMENTO E INSTALAÇÃO. AF_06/2022</t>
  </si>
  <si>
    <t xml:space="preserve"> 12.37 </t>
  </si>
  <si>
    <t xml:space="preserve"> 89613 </t>
  </si>
  <si>
    <t>ADAPTADOR CURTO COM BOLSA E ROSCA PARA REGISTRO, PVC, SOLDÁVEL, DN 75MM X 2.1/2", INSTALADO EM PRUMADA DE ÁGUA - FORNECIMENTO E INSTALAÇÃO. AF_12/2014</t>
  </si>
  <si>
    <t xml:space="preserve"> 12.38 </t>
  </si>
  <si>
    <t xml:space="preserve"> 72789 </t>
  </si>
  <si>
    <t>ADAPTADOR PVC SOLDAVEL COM FLANGES LIVRES PARA CAIXA D'AGUA 25MMX3/4" - FORNECIMENTO E INSTALACAO</t>
  </si>
  <si>
    <t xml:space="preserve"> 12.39 </t>
  </si>
  <si>
    <t xml:space="preserve"> 94713 </t>
  </si>
  <si>
    <t>ADAPTADOR COM FLANGES LIVRES, PVC, SOLDÁVEL, DN 75 MM X 2 1/2", INSTALADO EM RESERVAÇÃO PREDIAL DE ÁGUA - FORNECIMENTO E INSTALAÇÃO. AF_04/2024</t>
  </si>
  <si>
    <t xml:space="preserve"> 12.40 </t>
  </si>
  <si>
    <t xml:space="preserve"> 103950 </t>
  </si>
  <si>
    <t>JOELHO DE REDUÇÃO, 90 GRAUS, PVC, SOLDÁVEL, DN 25 MM X 20 MM, INSTALADO EM RAMAL OU SUB-RAMAL DE ÁGUA - FORNECIMENTO E INSTALAÇÃO. AF_06/2022</t>
  </si>
  <si>
    <t xml:space="preserve"> 12.41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</si>
  <si>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</si>
  <si>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</si>
  <si>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12.42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</si>
  <si>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</si>
  <si>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</si>
  <si>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12.43 </t>
  </si>
  <si>
    <t xml:space="preserve"> 89385 </t>
  </si>
  <si>
    <t>LUVA SOLDÁVEL E COM ROSCA, PVC, SOLDÁVEL, DN 25MM X 3/4 , INSTALADO EM RAMAL OU SUB-RAMAL DE ÁGUA - FORNECIMENTO E INSTALAÇÃO. AF_06/2022</t>
  </si>
  <si>
    <t xml:space="preserve"> 12.44 </t>
  </si>
  <si>
    <t xml:space="preserve"> 73644 </t>
  </si>
  <si>
    <t>JOELHO PVC SOLDAVEL COM ROSCA 90º AGUA FRIA 20MMX1/2" -
FORNECIMENTO E INSTALACAO</t>
  </si>
  <si>
    <t xml:space="preserve"> 12.45 </t>
  </si>
  <si>
    <t xml:space="preserve"> 12.46 </t>
  </si>
  <si>
    <t xml:space="preserve"> 104315 </t>
  </si>
  <si>
    <t>TUBO, PVC, SOLDÁVEL, DE 20MM, INSTALADO EM DRENO DE AR CONDICIONADO - FORNECIMENTO E INSTALAÇÃO. AF_08/2022</t>
  </si>
  <si>
    <t xml:space="preserve"> 12.47 </t>
  </si>
  <si>
    <t xml:space="preserve"> 104318 </t>
  </si>
  <si>
    <t>JOELHO 45 GRAUS, PVC, SOLDÁVEL, DN 20 MM, INSTALADO EM DRENO DE AR CONDICIONADO - FORNECIMENTO E INSTALAÇÃO. AF_08/2022</t>
  </si>
  <si>
    <t xml:space="preserve"> 12.48 </t>
  </si>
  <si>
    <t xml:space="preserve"> 104317 </t>
  </si>
  <si>
    <t>JOELHO 90 GRAUS, PVC, SOLDÁVEL, DN 20 MM, INSTALADO EM DRENO DE AR CONDICIONADO - FORNECIMENTO E INSTALAÇÃO. AF_08/2022</t>
  </si>
  <si>
    <t xml:space="preserve"> 12.49 </t>
  </si>
  <si>
    <t xml:space="preserve"> 104323 </t>
  </si>
  <si>
    <t>TE, PVC, SOLDÁVEL, DN 20 MM, INSTALADO EM DRENO DE AR CONDICIONADO - FORNECIMENTO E INSTALAÇÃO. AF_08/2022</t>
  </si>
  <si>
    <t xml:space="preserve"> 13 </t>
  </si>
  <si>
    <t>Climatização</t>
  </si>
  <si>
    <t xml:space="preserve"> 13.1 </t>
  </si>
  <si>
    <t xml:space="preserve"> 103249 </t>
  </si>
  <si>
    <t>AR CONDICIONADO SPLIT ON/OFF, HI-WALL (PAREDE), 12000 BTUS/H, CICLO QUENTE/FRIO - FORNECIMENTO E INSTALAÇÃO. AF_11/2021_PE</t>
  </si>
  <si>
    <t xml:space="preserve"> 13.2 </t>
  </si>
  <si>
    <t xml:space="preserve"> 103255 </t>
  </si>
  <si>
    <t>AR CONDICIONADO SPLIT ON/OFF, HI-WALL (PAREDE), 24000 BTUS/H, CICLO QUENTE/FRIO - FORNECIMENTO E INSTALAÇÃO. AF_11/2021_PE</t>
  </si>
  <si>
    <t xml:space="preserve"> 13.3 </t>
  </si>
  <si>
    <t xml:space="preserve"> 103246 </t>
  </si>
  <si>
    <t>AR CONDICIONADO SPLIT ON/OFF, HI-WALL (PAREDE), 9000 BTUS/H, CICLO QUENTE/FRIO - FORNECIMENTO E INSTALAÇÃO. AF_11/2021_PE</t>
  </si>
  <si>
    <t>Diversos e Limpeza da Obra</t>
  </si>
  <si>
    <t xml:space="preserve"> 14.1 </t>
  </si>
  <si>
    <t xml:space="preserve"> 9537 </t>
  </si>
  <si>
    <t>LIMPEZA FINAL DA OBRA</t>
  </si>
  <si>
    <t xml:space="preserve"> 14.2 </t>
  </si>
  <si>
    <t xml:space="preserve"> 72208 </t>
  </si>
  <si>
    <t>CARGA MECANIZADA E REMOCAO E ENTULHO COM TRANSPORTE ATE 1KM</t>
  </si>
  <si>
    <t>M3</t>
  </si>
  <si>
    <t xml:space="preserve"> 14.3 </t>
  </si>
  <si>
    <t xml:space="preserve"> 72881 </t>
  </si>
  <si>
    <t>TRANSPORTE LOCAL COM CAMINHAO BASCULANTE 6 M3, RODOVIA PAVIMENTADA ( PARA DISTANCIAS SUPERIORES A 4 KM )</t>
  </si>
  <si>
    <t>M3XKM</t>
  </si>
  <si>
    <t xml:space="preserve"> 000064 </t>
  </si>
  <si>
    <t>PROJETO ""AS BUILT"" DE INSTALACOES HIDRAULICAS</t>
  </si>
  <si>
    <t xml:space="preserve"> 000141 </t>
  </si>
  <si>
    <t>PROJETO ""AS BUIT"" DE INSTALACOES ELETRICAS</t>
  </si>
  <si>
    <t xml:space="preserve"> 000089 </t>
  </si>
  <si>
    <t>PROJETO ""AS BUILT"" ARQUITETURA</t>
  </si>
  <si>
    <t>Totais -&gt;</t>
  </si>
  <si>
    <t>Total sem BDI</t>
  </si>
  <si>
    <t>Total do BDI</t>
  </si>
  <si>
    <t>Total Geral</t>
  </si>
  <si>
    <t>11.4</t>
  </si>
  <si>
    <t>11.4.1</t>
  </si>
  <si>
    <t>11.4.2</t>
  </si>
  <si>
    <t>11.4.3</t>
  </si>
  <si>
    <t>11.4.4</t>
  </si>
  <si>
    <t>11.4.5</t>
  </si>
  <si>
    <t>11.5</t>
  </si>
  <si>
    <t>11.5.1</t>
  </si>
  <si>
    <t>11.5.2</t>
  </si>
  <si>
    <t>11.6</t>
  </si>
  <si>
    <t>11.6.1</t>
  </si>
  <si>
    <t>11.6.2</t>
  </si>
  <si>
    <t>11.6.3</t>
  </si>
  <si>
    <t>11.6.4</t>
  </si>
  <si>
    <t>Instalações PPCI</t>
  </si>
  <si>
    <t xml:space="preserve"> 15.1 </t>
  </si>
  <si>
    <t>Extintores</t>
  </si>
  <si>
    <t xml:space="preserve"> 1505 </t>
  </si>
  <si>
    <t>Extintor de pó químico ABC, capacidade 4 kg, alcance médio do jato 4,5m , tempo de descarga 11s, NBR9443, 9444, 10721</t>
  </si>
  <si>
    <t xml:space="preserve"> 15.2 </t>
  </si>
  <si>
    <t>Sinalização</t>
  </si>
  <si>
    <t xml:space="preserve"> 11852 </t>
  </si>
  <si>
    <t>Placa de sinalizacao de seguranca contra incendio, fotoluminescente, retangular, *12 x 40* cm, em pvc *2* mm anti-chamas (simbolos, cores e pictogramas conforme nbr 13434)</t>
  </si>
  <si>
    <t>Un</t>
  </si>
  <si>
    <t xml:space="preserve"> 15.3 </t>
  </si>
  <si>
    <t>Iluminação de emergência</t>
  </si>
  <si>
    <t xml:space="preserve"> 95749 </t>
  </si>
  <si>
    <t>ELETRODUTO DE AÇO GALVANIZADO, CLASSE LEVE, DN 20 MM (3/4), APARENTE, INSTALADO EM PAREDE - FORNECIMENTO E INSTALAÇÃO. AF_11/2016_P</t>
  </si>
  <si>
    <t xml:space="preserve"> 95801 </t>
  </si>
  <si>
    <t>CONDULETE DE ALUMÍNIO, TIPO X, PARA ELETRODUTO DE AÇO GALVANIZADO DN 20 MM (3/4</t>
  </si>
  <si>
    <t xml:space="preserve"> 93660 </t>
  </si>
  <si>
    <t>DISJUNTOR BIPOLAR TIPO DIN, CORRENTE NOMINAL DE 10A - FORNECIMENTO E INSTALAÇÃO. AF_10/2020</t>
  </si>
  <si>
    <t xml:space="preserve"> 14.1.1 </t>
  </si>
  <si>
    <t xml:space="preserve"> 14.2.1 </t>
  </si>
  <si>
    <t xml:space="preserve"> 14.3.1 </t>
  </si>
  <si>
    <t xml:space="preserve"> 14.3.2 </t>
  </si>
  <si>
    <t xml:space="preserve"> 14.3.3 </t>
  </si>
  <si>
    <t xml:space="preserve"> 14.3.4 </t>
  </si>
  <si>
    <t xml:space="preserve"> 14.3.5 </t>
  </si>
  <si>
    <t xml:space="preserve"> 15.4 </t>
  </si>
  <si>
    <t xml:space="preserve"> 15.5 </t>
  </si>
  <si>
    <t xml:space="preserve"> 15.6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</si>
</sst>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,##0.00\ %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8"/>
      <name val="Arial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4" fontId="26" fillId="0" borderId="0" applyFont="0" applyFill="0" applyBorder="0" applyAlignment="0" applyProtection="0"/>
  </cellStyleXfs>
  <cellXfs count="5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6" fillId="4" borderId="4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right" vertical="top" wrapText="1"/>
    </xf>
    <xf numFmtId="164" fontId="9" fillId="7" borderId="7" xfId="0" applyNumberFormat="1" applyFont="1" applyFill="1" applyBorder="1" applyAlignment="1">
      <alignment horizontal="right" vertical="top" wrapText="1"/>
    </xf>
    <xf numFmtId="0" fontId="10" fillId="8" borderId="8" xfId="0" applyFont="1" applyFill="1" applyBorder="1" applyAlignment="1">
      <alignment horizontal="left" vertical="top" wrapText="1"/>
    </xf>
    <xf numFmtId="0" fontId="11" fillId="9" borderId="9" xfId="0" applyFont="1" applyFill="1" applyBorder="1" applyAlignment="1">
      <alignment horizontal="center" vertical="top" wrapText="1"/>
    </xf>
    <xf numFmtId="0" fontId="12" fillId="10" borderId="10" xfId="0" applyFont="1" applyFill="1" applyBorder="1" applyAlignment="1">
      <alignment horizontal="right" vertical="top" wrapText="1"/>
    </xf>
    <xf numFmtId="164" fontId="14" fillId="12" borderId="12" xfId="0" applyNumberFormat="1" applyFont="1" applyFill="1" applyBorder="1" applyAlignment="1">
      <alignment horizontal="right" vertical="top" wrapText="1"/>
    </xf>
    <xf numFmtId="0" fontId="15" fillId="13" borderId="13" xfId="0" applyFont="1" applyFill="1" applyBorder="1" applyAlignment="1">
      <alignment horizontal="left" vertical="top" wrapText="1"/>
    </xf>
    <xf numFmtId="0" fontId="16" fillId="14" borderId="14" xfId="0" applyFont="1" applyFill="1" applyBorder="1" applyAlignment="1">
      <alignment horizontal="center" vertical="top" wrapText="1"/>
    </xf>
    <xf numFmtId="0" fontId="17" fillId="15" borderId="15" xfId="0" applyFont="1" applyFill="1" applyBorder="1" applyAlignment="1">
      <alignment horizontal="right" vertical="top" wrapText="1"/>
    </xf>
    <xf numFmtId="164" fontId="19" fillId="17" borderId="17" xfId="0" applyNumberFormat="1" applyFont="1" applyFill="1" applyBorder="1" applyAlignment="1">
      <alignment horizontal="right" vertical="top" wrapText="1"/>
    </xf>
    <xf numFmtId="0" fontId="20" fillId="18" borderId="0" xfId="0" applyFont="1" applyFill="1" applyAlignment="1">
      <alignment horizontal="left" vertical="top" wrapText="1"/>
    </xf>
    <xf numFmtId="0" fontId="21" fillId="19" borderId="0" xfId="0" applyFont="1" applyFill="1" applyAlignment="1">
      <alignment horizontal="center" vertical="top" wrapText="1"/>
    </xf>
    <xf numFmtId="0" fontId="22" fillId="20" borderId="0" xfId="0" applyFont="1" applyFill="1" applyAlignment="1">
      <alignment horizontal="right" vertical="top" wrapText="1"/>
    </xf>
    <xf numFmtId="0" fontId="24" fillId="22" borderId="0" xfId="0" applyFont="1" applyFill="1" applyAlignment="1">
      <alignment horizontal="left" vertical="top" wrapText="1"/>
    </xf>
    <xf numFmtId="0" fontId="25" fillId="23" borderId="0" xfId="0" applyFont="1" applyFill="1" applyAlignment="1">
      <alignment horizontal="center" vertical="top" wrapText="1"/>
    </xf>
    <xf numFmtId="0" fontId="5" fillId="24" borderId="3" xfId="0" applyFont="1" applyFill="1" applyBorder="1" applyAlignment="1">
      <alignment horizontal="right" vertical="top" wrapText="1"/>
    </xf>
    <xf numFmtId="44" fontId="6" fillId="4" borderId="4" xfId="1" applyFont="1" applyFill="1" applyBorder="1" applyAlignment="1">
      <alignment horizontal="left" vertical="top" wrapText="1"/>
    </xf>
    <xf numFmtId="44" fontId="8" fillId="6" borderId="6" xfId="1" applyFont="1" applyFill="1" applyBorder="1" applyAlignment="1">
      <alignment horizontal="right" vertical="top" wrapText="1"/>
    </xf>
    <xf numFmtId="44" fontId="13" fillId="11" borderId="11" xfId="1" applyFont="1" applyFill="1" applyBorder="1" applyAlignment="1">
      <alignment horizontal="right" vertical="top" wrapText="1"/>
    </xf>
    <xf numFmtId="44" fontId="18" fillId="16" borderId="16" xfId="1" applyFont="1" applyFill="1" applyBorder="1" applyAlignment="1">
      <alignment horizontal="right" vertical="top" wrapText="1"/>
    </xf>
    <xf numFmtId="44" fontId="22" fillId="20" borderId="0" xfId="1" applyFont="1" applyFill="1" applyAlignment="1">
      <alignment horizontal="right" vertical="top" wrapText="1"/>
    </xf>
    <xf numFmtId="0" fontId="12" fillId="25" borderId="10" xfId="0" applyFont="1" applyFill="1" applyBorder="1" applyAlignment="1">
      <alignment horizontal="right" vertical="top" wrapText="1"/>
    </xf>
    <xf numFmtId="0" fontId="6" fillId="26" borderId="4" xfId="0" applyFont="1" applyFill="1" applyBorder="1" applyAlignment="1">
      <alignment horizontal="left" vertical="top" wrapText="1"/>
    </xf>
    <xf numFmtId="0" fontId="7" fillId="26" borderId="5" xfId="0" applyFont="1" applyFill="1" applyBorder="1" applyAlignment="1">
      <alignment horizontal="right" vertical="top" wrapText="1"/>
    </xf>
    <xf numFmtId="44" fontId="6" fillId="26" borderId="4" xfId="1" applyFont="1" applyFill="1" applyBorder="1" applyAlignment="1">
      <alignment horizontal="left" vertical="top" wrapText="1"/>
    </xf>
    <xf numFmtId="44" fontId="8" fillId="26" borderId="6" xfId="1" applyFont="1" applyFill="1" applyBorder="1" applyAlignment="1">
      <alignment horizontal="right" vertical="top" wrapText="1"/>
    </xf>
    <xf numFmtId="164" fontId="9" fillId="26" borderId="7" xfId="0" applyNumberFormat="1" applyFont="1" applyFill="1" applyBorder="1" applyAlignment="1">
      <alignment horizontal="right" vertical="top" wrapText="1"/>
    </xf>
    <xf numFmtId="0" fontId="17" fillId="25" borderId="15" xfId="0" applyFont="1" applyFill="1" applyBorder="1" applyAlignment="1">
      <alignment horizontal="right" vertical="top" wrapText="1"/>
    </xf>
    <xf numFmtId="44" fontId="13" fillId="27" borderId="11" xfId="1" applyFont="1" applyFill="1" applyBorder="1" applyAlignment="1">
      <alignment horizontal="right" vertical="top" wrapText="1"/>
    </xf>
    <xf numFmtId="44" fontId="21" fillId="19" borderId="0" xfId="0" applyNumberFormat="1" applyFont="1" applyFill="1" applyAlignment="1">
      <alignment horizontal="center" vertical="top" wrapText="1"/>
    </xf>
    <xf numFmtId="0" fontId="22" fillId="20" borderId="0" xfId="0" applyFont="1" applyFill="1" applyAlignment="1">
      <alignment horizontal="right" vertical="top" wrapText="1"/>
    </xf>
    <xf numFmtId="0" fontId="20" fillId="18" borderId="0" xfId="0" applyFont="1" applyFill="1" applyAlignment="1">
      <alignment horizontal="left" vertical="top" wrapText="1"/>
    </xf>
    <xf numFmtId="0" fontId="25" fillId="23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3" fillId="24" borderId="1" xfId="0" applyFont="1" applyFill="1" applyBorder="1" applyAlignment="1">
      <alignment horizontal="left" vertical="top" wrapText="1"/>
    </xf>
    <xf numFmtId="0" fontId="5" fillId="24" borderId="3" xfId="0" applyFont="1" applyFill="1" applyBorder="1" applyAlignment="1">
      <alignment horizontal="right" vertical="top" wrapText="1"/>
    </xf>
    <xf numFmtId="0" fontId="4" fillId="24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6" fillId="7" borderId="17" xfId="0" applyFont="1" applyFill="1" applyBorder="1" applyAlignment="1">
      <alignment horizontal="left" vertical="top" wrapText="1"/>
    </xf>
    <xf numFmtId="0" fontId="6" fillId="7" borderId="17" xfId="0" applyFont="1" applyFill="1" applyBorder="1" applyAlignment="1">
      <alignment horizontal="right" vertical="top" wrapText="1"/>
    </xf>
    <xf numFmtId="164" fontId="6" fillId="7" borderId="17" xfId="0" applyNumberFormat="1" applyFont="1" applyFill="1" applyBorder="1" applyAlignment="1">
      <alignment horizontal="right" vertical="top" wrapText="1"/>
    </xf>
    <xf numFmtId="0" fontId="10" fillId="23" borderId="17" xfId="0" applyFont="1" applyFill="1" applyBorder="1" applyAlignment="1">
      <alignment horizontal="left" vertical="top" wrapText="1"/>
    </xf>
    <xf numFmtId="0" fontId="10" fillId="23" borderId="17" xfId="0" applyFont="1" applyFill="1" applyBorder="1" applyAlignment="1">
      <alignment horizontal="right" vertical="top" wrapText="1"/>
    </xf>
    <xf numFmtId="0" fontId="10" fillId="23" borderId="17" xfId="0" applyFont="1" applyFill="1" applyBorder="1" applyAlignment="1">
      <alignment horizontal="center" vertical="top" wrapText="1"/>
    </xf>
    <xf numFmtId="4" fontId="10" fillId="23" borderId="17" xfId="0" applyNumberFormat="1" applyFont="1" applyFill="1" applyBorder="1" applyAlignment="1">
      <alignment horizontal="right" vertical="top" wrapText="1"/>
    </xf>
    <xf numFmtId="164" fontId="10" fillId="23" borderId="17" xfId="0" applyNumberFormat="1" applyFont="1" applyFill="1" applyBorder="1" applyAlignment="1">
      <alignment horizontal="right" vertical="top" wrapText="1"/>
    </xf>
    <xf numFmtId="0" fontId="6" fillId="28" borderId="17" xfId="0" applyFont="1" applyFill="1" applyBorder="1" applyAlignment="1">
      <alignment horizontal="left" vertical="top" wrapText="1"/>
    </xf>
    <xf numFmtId="0" fontId="6" fillId="28" borderId="17" xfId="0" applyFont="1" applyFill="1" applyBorder="1" applyAlignment="1">
      <alignment horizontal="right" vertical="top" wrapText="1"/>
    </xf>
    <xf numFmtId="164" fontId="6" fillId="28" borderId="17" xfId="0" applyNumberFormat="1" applyFont="1" applyFill="1" applyBorder="1" applyAlignment="1">
      <alignment horizontal="right" vertical="top" wrapText="1"/>
    </xf>
    <xf numFmtId="2" fontId="12" fillId="25" borderId="10" xfId="0" applyNumberFormat="1" applyFont="1" applyFill="1" applyBorder="1" applyAlignment="1">
      <alignment horizontal="right" vertical="top" wrapText="1"/>
    </xf>
    <xf numFmtId="44" fontId="6" fillId="7" borderId="17" xfId="1" applyFont="1" applyFill="1" applyBorder="1" applyAlignment="1">
      <alignment horizontal="right" vertical="top" wrapText="1"/>
    </xf>
    <xf numFmtId="44" fontId="6" fillId="28" borderId="17" xfId="1" applyFont="1" applyFill="1" applyBorder="1" applyAlignment="1">
      <alignment horizontal="right" vertical="top" wrapText="1"/>
    </xf>
    <xf numFmtId="44" fontId="23" fillId="21" borderId="0" xfId="1" applyFont="1" applyFill="1" applyAlignment="1">
      <alignment horizontal="right" vertical="top" wrapText="1"/>
    </xf>
    <xf numFmtId="44" fontId="22" fillId="20" borderId="0" xfId="1" applyFont="1" applyFill="1" applyAlignment="1">
      <alignment horizontal="righ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334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1"/>
  <sheetViews>
    <sheetView tabSelected="1" showOutlineSymbols="0" showWhiteSpace="0" workbookViewId="0">
      <selection activeCell="O2" sqref="O2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6" width="10" bestFit="1" customWidth="1"/>
    <col min="7" max="10" width="11.5" bestFit="1" customWidth="1"/>
    <col min="11" max="11" width="13" customWidth="1"/>
    <col min="12" max="12" width="16.375" customWidth="1"/>
    <col min="13" max="13" width="15.875" customWidth="1"/>
    <col min="14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41" t="s">
        <v>1</v>
      </c>
      <c r="F1" s="41"/>
      <c r="G1" s="41"/>
      <c r="H1" s="41" t="s">
        <v>2</v>
      </c>
      <c r="I1" s="41"/>
      <c r="J1" s="41"/>
      <c r="K1" s="41" t="s">
        <v>3</v>
      </c>
      <c r="L1" s="41"/>
      <c r="M1" s="41"/>
      <c r="N1" s="41"/>
    </row>
    <row r="2" spans="1:14" ht="80.099999999999994" customHeight="1" x14ac:dyDescent="0.2">
      <c r="A2" s="13"/>
      <c r="B2" s="13"/>
      <c r="C2" s="13"/>
      <c r="D2" s="13" t="s">
        <v>4</v>
      </c>
      <c r="E2" s="34" t="s">
        <v>5</v>
      </c>
      <c r="F2" s="34"/>
      <c r="G2" s="34"/>
      <c r="H2" s="34" t="s">
        <v>6</v>
      </c>
      <c r="I2" s="34"/>
      <c r="J2" s="34"/>
      <c r="K2" s="34" t="s">
        <v>7</v>
      </c>
      <c r="L2" s="34"/>
      <c r="M2" s="34"/>
      <c r="N2" s="34"/>
    </row>
    <row r="3" spans="1:14" ht="15" x14ac:dyDescent="0.25">
      <c r="A3" s="37" t="s">
        <v>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ht="15" customHeight="1" x14ac:dyDescent="0.2">
      <c r="A4" s="38" t="s">
        <v>9</v>
      </c>
      <c r="B4" s="39" t="s">
        <v>10</v>
      </c>
      <c r="C4" s="38" t="s">
        <v>11</v>
      </c>
      <c r="D4" s="38" t="s">
        <v>12</v>
      </c>
      <c r="E4" s="40" t="s">
        <v>13</v>
      </c>
      <c r="F4" s="39" t="s">
        <v>14</v>
      </c>
      <c r="G4" s="39" t="s">
        <v>15</v>
      </c>
      <c r="H4" s="40" t="s">
        <v>16</v>
      </c>
      <c r="I4" s="38"/>
      <c r="J4" s="38"/>
      <c r="K4" s="40" t="s">
        <v>17</v>
      </c>
      <c r="L4" s="38"/>
      <c r="M4" s="38"/>
      <c r="N4" s="39" t="s">
        <v>18</v>
      </c>
    </row>
    <row r="5" spans="1:14" ht="15" customHeight="1" x14ac:dyDescent="0.2">
      <c r="A5" s="39"/>
      <c r="B5" s="39"/>
      <c r="C5" s="39"/>
      <c r="D5" s="39"/>
      <c r="E5" s="39"/>
      <c r="F5" s="39"/>
      <c r="G5" s="39"/>
      <c r="H5" s="18" t="s">
        <v>19</v>
      </c>
      <c r="I5" s="18" t="s">
        <v>20</v>
      </c>
      <c r="J5" s="18" t="s">
        <v>17</v>
      </c>
      <c r="K5" s="18" t="s">
        <v>19</v>
      </c>
      <c r="L5" s="18" t="s">
        <v>20</v>
      </c>
      <c r="M5" s="18" t="s">
        <v>17</v>
      </c>
      <c r="N5" s="39"/>
    </row>
    <row r="6" spans="1:14" ht="24" customHeight="1" x14ac:dyDescent="0.2">
      <c r="A6" s="2" t="s">
        <v>24</v>
      </c>
      <c r="B6" s="2"/>
      <c r="C6" s="2"/>
      <c r="D6" s="2" t="s">
        <v>25</v>
      </c>
      <c r="E6" s="2"/>
      <c r="F6" s="3"/>
      <c r="G6" s="19"/>
      <c r="H6" s="19"/>
      <c r="I6" s="19"/>
      <c r="J6" s="19"/>
      <c r="K6" s="19"/>
      <c r="L6" s="19"/>
      <c r="M6" s="20">
        <f>SUM(M7:M11)</f>
        <v>186230.39999999997</v>
      </c>
      <c r="N6" s="4">
        <f t="shared" ref="N6:N62" si="0">M6 / 1869001.16</f>
        <v>9.9641671704473411E-2</v>
      </c>
    </row>
    <row r="7" spans="1:14" ht="26.1" customHeight="1" x14ac:dyDescent="0.2">
      <c r="A7" s="5" t="s">
        <v>26</v>
      </c>
      <c r="B7" s="7" t="s">
        <v>27</v>
      </c>
      <c r="C7" s="5" t="s">
        <v>28</v>
      </c>
      <c r="D7" s="5" t="s">
        <v>29</v>
      </c>
      <c r="E7" s="6" t="s">
        <v>30</v>
      </c>
      <c r="F7" s="24">
        <v>400</v>
      </c>
      <c r="G7" s="21">
        <v>126.58</v>
      </c>
      <c r="H7" s="21">
        <v>154.62</v>
      </c>
      <c r="I7" s="21">
        <v>2.65</v>
      </c>
      <c r="J7" s="21">
        <f>TRUNC(G7 * (1 + 24.25 / 100), 2)</f>
        <v>157.27000000000001</v>
      </c>
      <c r="K7" s="21">
        <f t="shared" ref="K7" si="1">F7*H7</f>
        <v>61848</v>
      </c>
      <c r="L7" s="21">
        <f t="shared" ref="L7" si="2">I7*F7</f>
        <v>1060</v>
      </c>
      <c r="M7" s="31">
        <f t="shared" ref="M7" si="3">K7+L7</f>
        <v>62908</v>
      </c>
      <c r="N7" s="8">
        <f t="shared" si="0"/>
        <v>3.3658620094168375E-2</v>
      </c>
    </row>
    <row r="8" spans="1:14" ht="26.1" customHeight="1" x14ac:dyDescent="0.2">
      <c r="A8" s="5" t="s">
        <v>31</v>
      </c>
      <c r="B8" s="7" t="s">
        <v>32</v>
      </c>
      <c r="C8" s="5" t="s">
        <v>28</v>
      </c>
      <c r="D8" s="5" t="s">
        <v>33</v>
      </c>
      <c r="E8" s="6" t="s">
        <v>30</v>
      </c>
      <c r="F8" s="24">
        <v>800</v>
      </c>
      <c r="G8" s="21">
        <v>40.770000000000003</v>
      </c>
      <c r="H8" s="21">
        <v>47.87</v>
      </c>
      <c r="I8" s="21">
        <v>2.78</v>
      </c>
      <c r="J8" s="21">
        <f>TRUNC(G8 * (1 + 24.25 / 100), 2)</f>
        <v>50.65</v>
      </c>
      <c r="K8" s="21">
        <f t="shared" ref="K8:K11" si="4">F8*H8</f>
        <v>38296</v>
      </c>
      <c r="L8" s="21">
        <f t="shared" ref="L8:L11" si="5">I8*F8</f>
        <v>2224</v>
      </c>
      <c r="M8" s="31">
        <f t="shared" ref="M8:M11" si="6">K8+L8</f>
        <v>40520</v>
      </c>
      <c r="N8" s="8">
        <f t="shared" si="0"/>
        <v>2.1680029347868356E-2</v>
      </c>
    </row>
    <row r="9" spans="1:14" ht="51.95" customHeight="1" x14ac:dyDescent="0.2">
      <c r="A9" s="5" t="s">
        <v>34</v>
      </c>
      <c r="B9" s="7" t="s">
        <v>35</v>
      </c>
      <c r="C9" s="5" t="s">
        <v>28</v>
      </c>
      <c r="D9" s="5" t="s">
        <v>36</v>
      </c>
      <c r="E9" s="6" t="s">
        <v>37</v>
      </c>
      <c r="F9" s="24">
        <v>5</v>
      </c>
      <c r="G9" s="21">
        <v>781.25</v>
      </c>
      <c r="H9" s="21">
        <v>0</v>
      </c>
      <c r="I9" s="21">
        <v>970.7</v>
      </c>
      <c r="J9" s="21">
        <f>TRUNC(G9 * (1 + 24.25 / 100), 2)</f>
        <v>970.7</v>
      </c>
      <c r="K9" s="21">
        <f t="shared" si="4"/>
        <v>0</v>
      </c>
      <c r="L9" s="21">
        <f t="shared" si="5"/>
        <v>4853.5</v>
      </c>
      <c r="M9" s="31">
        <f t="shared" si="6"/>
        <v>4853.5</v>
      </c>
      <c r="N9" s="8">
        <f t="shared" si="0"/>
        <v>2.5968416199377855E-3</v>
      </c>
    </row>
    <row r="10" spans="1:14" ht="26.1" customHeight="1" x14ac:dyDescent="0.2">
      <c r="A10" s="5" t="s">
        <v>34</v>
      </c>
      <c r="B10" s="7" t="s">
        <v>38</v>
      </c>
      <c r="C10" s="5" t="s">
        <v>28</v>
      </c>
      <c r="D10" s="5" t="s">
        <v>39</v>
      </c>
      <c r="E10" s="6" t="s">
        <v>37</v>
      </c>
      <c r="F10" s="24">
        <v>5</v>
      </c>
      <c r="G10" s="21">
        <v>11320.26</v>
      </c>
      <c r="H10" s="21">
        <v>13426.43</v>
      </c>
      <c r="I10" s="21">
        <v>638.99</v>
      </c>
      <c r="J10" s="21">
        <f>TRUNC(G10 * (1 + 24.25 / 100), 2)</f>
        <v>14065.42</v>
      </c>
      <c r="K10" s="21">
        <f t="shared" si="4"/>
        <v>67132.149999999994</v>
      </c>
      <c r="L10" s="21">
        <f t="shared" si="5"/>
        <v>3194.95</v>
      </c>
      <c r="M10" s="31">
        <f t="shared" si="6"/>
        <v>70327.099999999991</v>
      </c>
      <c r="N10" s="8">
        <f t="shared" si="0"/>
        <v>3.7628173542706624E-2</v>
      </c>
    </row>
    <row r="11" spans="1:14" ht="78" customHeight="1" x14ac:dyDescent="0.2">
      <c r="A11" s="5" t="s">
        <v>40</v>
      </c>
      <c r="B11" s="7" t="s">
        <v>41</v>
      </c>
      <c r="C11" s="5" t="s">
        <v>28</v>
      </c>
      <c r="D11" s="5" t="s">
        <v>42</v>
      </c>
      <c r="E11" s="6" t="s">
        <v>37</v>
      </c>
      <c r="F11" s="24">
        <v>5</v>
      </c>
      <c r="G11" s="21">
        <v>1226.8499999999999</v>
      </c>
      <c r="H11" s="21">
        <v>0</v>
      </c>
      <c r="I11" s="21">
        <v>1524.36</v>
      </c>
      <c r="J11" s="21">
        <f>TRUNC(G11 * (1 + 24.25 / 100), 2)</f>
        <v>1524.36</v>
      </c>
      <c r="K11" s="21">
        <f t="shared" si="4"/>
        <v>0</v>
      </c>
      <c r="L11" s="21">
        <f t="shared" si="5"/>
        <v>7621.7999999999993</v>
      </c>
      <c r="M11" s="31">
        <f t="shared" si="6"/>
        <v>7621.7999999999993</v>
      </c>
      <c r="N11" s="8">
        <f t="shared" si="0"/>
        <v>4.0780070997922758E-3</v>
      </c>
    </row>
    <row r="12" spans="1:14" ht="24" customHeight="1" x14ac:dyDescent="0.2">
      <c r="A12" s="2" t="s">
        <v>43</v>
      </c>
      <c r="B12" s="2"/>
      <c r="C12" s="2"/>
      <c r="D12" s="2" t="s">
        <v>44</v>
      </c>
      <c r="E12" s="2"/>
      <c r="F12" s="3"/>
      <c r="G12" s="19"/>
      <c r="H12" s="19"/>
      <c r="I12" s="19"/>
      <c r="J12" s="19"/>
      <c r="K12" s="19"/>
      <c r="L12" s="19"/>
      <c r="M12" s="20">
        <f>SUM(M13:M21)</f>
        <v>56424.25</v>
      </c>
      <c r="N12" s="4">
        <f t="shared" si="0"/>
        <v>3.0189521123678703E-2</v>
      </c>
    </row>
    <row r="13" spans="1:14" ht="39" customHeight="1" x14ac:dyDescent="0.2">
      <c r="A13" s="5" t="s">
        <v>45</v>
      </c>
      <c r="B13" s="7" t="s">
        <v>46</v>
      </c>
      <c r="C13" s="5" t="s">
        <v>28</v>
      </c>
      <c r="D13" s="5" t="s">
        <v>47</v>
      </c>
      <c r="E13" s="6" t="s">
        <v>22</v>
      </c>
      <c r="F13" s="24">
        <v>4.5</v>
      </c>
      <c r="G13" s="21">
        <v>460.29</v>
      </c>
      <c r="H13" s="21">
        <v>40.36</v>
      </c>
      <c r="I13" s="21">
        <v>531.54999999999995</v>
      </c>
      <c r="J13" s="21">
        <f t="shared" ref="J13:J21" si="7">TRUNC(G13 * (1 + 24.25 / 100), 2)</f>
        <v>571.91</v>
      </c>
      <c r="K13" s="21">
        <f t="shared" ref="K13" si="8">F13*H13</f>
        <v>181.62</v>
      </c>
      <c r="L13" s="21">
        <f t="shared" ref="L13" si="9">I13*F13</f>
        <v>2391.9749999999999</v>
      </c>
      <c r="M13" s="31">
        <f t="shared" ref="M13" si="10">K13+L13</f>
        <v>2573.5949999999998</v>
      </c>
      <c r="N13" s="8">
        <f t="shared" si="0"/>
        <v>1.3769895145490439E-3</v>
      </c>
    </row>
    <row r="14" spans="1:14" ht="39" customHeight="1" x14ac:dyDescent="0.2">
      <c r="A14" s="5" t="s">
        <v>48</v>
      </c>
      <c r="B14" s="7" t="s">
        <v>49</v>
      </c>
      <c r="C14" s="5" t="s">
        <v>28</v>
      </c>
      <c r="D14" s="5" t="s">
        <v>50</v>
      </c>
      <c r="E14" s="6" t="s">
        <v>22</v>
      </c>
      <c r="F14" s="24">
        <v>360</v>
      </c>
      <c r="G14" s="21">
        <v>13.86</v>
      </c>
      <c r="H14" s="21">
        <v>6.31</v>
      </c>
      <c r="I14" s="21">
        <v>10.91</v>
      </c>
      <c r="J14" s="21">
        <f t="shared" si="7"/>
        <v>17.22</v>
      </c>
      <c r="K14" s="21">
        <f t="shared" ref="K14:K21" si="11">F14*H14</f>
        <v>2271.6</v>
      </c>
      <c r="L14" s="21">
        <f t="shared" ref="L14:L21" si="12">I14*F14</f>
        <v>3927.6</v>
      </c>
      <c r="M14" s="31">
        <f t="shared" ref="M14:M21" si="13">K14+L14</f>
        <v>6199.2</v>
      </c>
      <c r="N14" s="8">
        <f t="shared" si="0"/>
        <v>3.3168518739710145E-3</v>
      </c>
    </row>
    <row r="15" spans="1:14" ht="26.1" customHeight="1" x14ac:dyDescent="0.2">
      <c r="A15" s="5" t="s">
        <v>51</v>
      </c>
      <c r="B15" s="7" t="s">
        <v>52</v>
      </c>
      <c r="C15" s="5" t="s">
        <v>28</v>
      </c>
      <c r="D15" s="5" t="s">
        <v>53</v>
      </c>
      <c r="E15" s="6" t="s">
        <v>22</v>
      </c>
      <c r="F15" s="24">
        <v>77</v>
      </c>
      <c r="G15" s="21">
        <v>73.7</v>
      </c>
      <c r="H15" s="21">
        <v>50.32</v>
      </c>
      <c r="I15" s="21">
        <v>41.25</v>
      </c>
      <c r="J15" s="21">
        <f t="shared" si="7"/>
        <v>91.57</v>
      </c>
      <c r="K15" s="21">
        <f t="shared" si="11"/>
        <v>3874.64</v>
      </c>
      <c r="L15" s="21">
        <f t="shared" si="12"/>
        <v>3176.25</v>
      </c>
      <c r="M15" s="31">
        <f t="shared" si="13"/>
        <v>7050.8899999999994</v>
      </c>
      <c r="N15" s="8">
        <f t="shared" si="0"/>
        <v>3.7725444750392771E-3</v>
      </c>
    </row>
    <row r="16" spans="1:14" ht="26.1" customHeight="1" x14ac:dyDescent="0.2">
      <c r="A16" s="5" t="s">
        <v>54</v>
      </c>
      <c r="B16" s="7" t="s">
        <v>55</v>
      </c>
      <c r="C16" s="5" t="s">
        <v>28</v>
      </c>
      <c r="D16" s="5" t="s">
        <v>56</v>
      </c>
      <c r="E16" s="6" t="s">
        <v>22</v>
      </c>
      <c r="F16" s="24">
        <v>2032.5</v>
      </c>
      <c r="G16" s="21">
        <v>0.56000000000000005</v>
      </c>
      <c r="H16" s="21">
        <v>0.11</v>
      </c>
      <c r="I16" s="21">
        <v>0.57999999999999996</v>
      </c>
      <c r="J16" s="21">
        <f t="shared" si="7"/>
        <v>0.69</v>
      </c>
      <c r="K16" s="21">
        <f t="shared" si="11"/>
        <v>223.57499999999999</v>
      </c>
      <c r="L16" s="21">
        <f t="shared" si="12"/>
        <v>1178.8499999999999</v>
      </c>
      <c r="M16" s="31">
        <f t="shared" si="13"/>
        <v>1402.425</v>
      </c>
      <c r="N16" s="8">
        <f t="shared" si="0"/>
        <v>7.5036068998480447E-4</v>
      </c>
    </row>
    <row r="17" spans="1:14" ht="39" customHeight="1" x14ac:dyDescent="0.2">
      <c r="A17" s="5" t="s">
        <v>57</v>
      </c>
      <c r="B17" s="7" t="s">
        <v>58</v>
      </c>
      <c r="C17" s="5" t="s">
        <v>28</v>
      </c>
      <c r="D17" s="5" t="s">
        <v>59</v>
      </c>
      <c r="E17" s="6" t="s">
        <v>60</v>
      </c>
      <c r="F17" s="24">
        <v>1</v>
      </c>
      <c r="G17" s="21">
        <v>2197.15</v>
      </c>
      <c r="H17" s="21">
        <v>1206.24</v>
      </c>
      <c r="I17" s="21">
        <v>1523.71</v>
      </c>
      <c r="J17" s="21">
        <f t="shared" si="7"/>
        <v>2729.95</v>
      </c>
      <c r="K17" s="21">
        <f t="shared" si="11"/>
        <v>1206.24</v>
      </c>
      <c r="L17" s="21">
        <f t="shared" si="12"/>
        <v>1523.71</v>
      </c>
      <c r="M17" s="31">
        <f t="shared" si="13"/>
        <v>2729.95</v>
      </c>
      <c r="N17" s="8">
        <f t="shared" si="0"/>
        <v>1.4606464984751534E-3</v>
      </c>
    </row>
    <row r="18" spans="1:14" ht="90.95" customHeight="1" x14ac:dyDescent="0.2">
      <c r="A18" s="5" t="s">
        <v>61</v>
      </c>
      <c r="B18" s="7" t="s">
        <v>62</v>
      </c>
      <c r="C18" s="5" t="s">
        <v>28</v>
      </c>
      <c r="D18" s="5" t="s">
        <v>63</v>
      </c>
      <c r="E18" s="6" t="s">
        <v>60</v>
      </c>
      <c r="F18" s="24">
        <v>1</v>
      </c>
      <c r="G18" s="21">
        <v>1469.1</v>
      </c>
      <c r="H18" s="21">
        <v>930.72</v>
      </c>
      <c r="I18" s="21">
        <v>894.63</v>
      </c>
      <c r="J18" s="21">
        <f t="shared" si="7"/>
        <v>1825.35</v>
      </c>
      <c r="K18" s="21">
        <f t="shared" si="11"/>
        <v>930.72</v>
      </c>
      <c r="L18" s="21">
        <f t="shared" si="12"/>
        <v>894.63</v>
      </c>
      <c r="M18" s="31">
        <f t="shared" si="13"/>
        <v>1825.35</v>
      </c>
      <c r="N18" s="8">
        <f t="shared" si="0"/>
        <v>9.7664465869031348E-4</v>
      </c>
    </row>
    <row r="19" spans="1:14" ht="26.1" customHeight="1" x14ac:dyDescent="0.2">
      <c r="A19" s="5" t="s">
        <v>64</v>
      </c>
      <c r="B19" s="7" t="s">
        <v>65</v>
      </c>
      <c r="C19" s="5" t="s">
        <v>28</v>
      </c>
      <c r="D19" s="5" t="s">
        <v>66</v>
      </c>
      <c r="E19" s="6" t="s">
        <v>60</v>
      </c>
      <c r="F19" s="24">
        <v>1</v>
      </c>
      <c r="G19" s="21">
        <v>785.71</v>
      </c>
      <c r="H19" s="21">
        <v>513.6</v>
      </c>
      <c r="I19" s="21">
        <v>462.64</v>
      </c>
      <c r="J19" s="21">
        <f t="shared" si="7"/>
        <v>976.24</v>
      </c>
      <c r="K19" s="21">
        <f t="shared" si="11"/>
        <v>513.6</v>
      </c>
      <c r="L19" s="21">
        <f t="shared" si="12"/>
        <v>462.64</v>
      </c>
      <c r="M19" s="31">
        <f t="shared" si="13"/>
        <v>976.24</v>
      </c>
      <c r="N19" s="8">
        <f t="shared" si="0"/>
        <v>5.2233247410076518E-4</v>
      </c>
    </row>
    <row r="20" spans="1:14" ht="26.1" customHeight="1" x14ac:dyDescent="0.2">
      <c r="A20" s="5" t="s">
        <v>67</v>
      </c>
      <c r="B20" s="7" t="s">
        <v>68</v>
      </c>
      <c r="C20" s="5" t="s">
        <v>28</v>
      </c>
      <c r="D20" s="5" t="s">
        <v>69</v>
      </c>
      <c r="E20" s="6" t="s">
        <v>22</v>
      </c>
      <c r="F20" s="24">
        <v>10</v>
      </c>
      <c r="G20" s="21">
        <v>372.56</v>
      </c>
      <c r="H20" s="21">
        <v>272.08999999999997</v>
      </c>
      <c r="I20" s="21">
        <v>190.81</v>
      </c>
      <c r="J20" s="21">
        <f t="shared" si="7"/>
        <v>462.9</v>
      </c>
      <c r="K20" s="21">
        <f t="shared" si="11"/>
        <v>2720.8999999999996</v>
      </c>
      <c r="L20" s="21">
        <f t="shared" si="12"/>
        <v>1908.1</v>
      </c>
      <c r="M20" s="31">
        <f t="shared" si="13"/>
        <v>4629</v>
      </c>
      <c r="N20" s="8">
        <f t="shared" si="0"/>
        <v>2.4767239844837763E-3</v>
      </c>
    </row>
    <row r="21" spans="1:14" ht="39" customHeight="1" x14ac:dyDescent="0.2">
      <c r="A21" s="5" t="s">
        <v>70</v>
      </c>
      <c r="B21" s="7" t="s">
        <v>71</v>
      </c>
      <c r="C21" s="5" t="s">
        <v>28</v>
      </c>
      <c r="D21" s="5" t="s">
        <v>72</v>
      </c>
      <c r="E21" s="6" t="s">
        <v>22</v>
      </c>
      <c r="F21" s="24">
        <v>40</v>
      </c>
      <c r="G21" s="21">
        <v>584.26</v>
      </c>
      <c r="H21" s="21">
        <v>361.57</v>
      </c>
      <c r="I21" s="21">
        <v>364.37</v>
      </c>
      <c r="J21" s="21">
        <f t="shared" si="7"/>
        <v>725.94</v>
      </c>
      <c r="K21" s="21">
        <f t="shared" si="11"/>
        <v>14462.8</v>
      </c>
      <c r="L21" s="21">
        <f t="shared" si="12"/>
        <v>14574.8</v>
      </c>
      <c r="M21" s="31">
        <f t="shared" si="13"/>
        <v>29037.599999999999</v>
      </c>
      <c r="N21" s="8">
        <f t="shared" si="0"/>
        <v>1.5536426954384555E-2</v>
      </c>
    </row>
    <row r="22" spans="1:14" ht="24" customHeight="1" x14ac:dyDescent="0.2">
      <c r="A22" s="2" t="s">
        <v>73</v>
      </c>
      <c r="B22" s="2"/>
      <c r="C22" s="2"/>
      <c r="D22" s="2" t="s">
        <v>74</v>
      </c>
      <c r="E22" s="2"/>
      <c r="F22" s="3"/>
      <c r="G22" s="19"/>
      <c r="H22" s="19"/>
      <c r="I22" s="19"/>
      <c r="J22" s="19"/>
      <c r="K22" s="19"/>
      <c r="L22" s="19"/>
      <c r="M22" s="20">
        <f>SUM(M23:M25)</f>
        <v>11417.253299999998</v>
      </c>
      <c r="N22" s="4">
        <f t="shared" si="0"/>
        <v>6.1087459678195169E-3</v>
      </c>
    </row>
    <row r="23" spans="1:14" ht="26.1" customHeight="1" x14ac:dyDescent="0.2">
      <c r="A23" s="5" t="s">
        <v>75</v>
      </c>
      <c r="B23" s="7" t="s">
        <v>76</v>
      </c>
      <c r="C23" s="5" t="s">
        <v>28</v>
      </c>
      <c r="D23" s="5" t="s">
        <v>77</v>
      </c>
      <c r="E23" s="6" t="s">
        <v>78</v>
      </c>
      <c r="F23" s="24">
        <v>82.66</v>
      </c>
      <c r="G23" s="21">
        <v>91.3</v>
      </c>
      <c r="H23" s="21">
        <v>85.24</v>
      </c>
      <c r="I23" s="21">
        <v>28.2</v>
      </c>
      <c r="J23" s="21">
        <f>TRUNC(G23 * (1 + 24.25 / 100), 2)</f>
        <v>113.44</v>
      </c>
      <c r="K23" s="21">
        <f t="shared" ref="K23" si="14">F23*H23</f>
        <v>7045.9383999999991</v>
      </c>
      <c r="L23" s="21">
        <f t="shared" ref="L23" si="15">I23*F23</f>
        <v>2331.0119999999997</v>
      </c>
      <c r="M23" s="31">
        <f t="shared" ref="M23" si="16">K23+L23</f>
        <v>9376.9503999999979</v>
      </c>
      <c r="N23" s="8">
        <f t="shared" si="0"/>
        <v>5.0170918031960977E-3</v>
      </c>
    </row>
    <row r="24" spans="1:14" ht="26.1" customHeight="1" x14ac:dyDescent="0.2">
      <c r="A24" s="5" t="s">
        <v>79</v>
      </c>
      <c r="B24" s="7" t="s">
        <v>80</v>
      </c>
      <c r="C24" s="5" t="s">
        <v>28</v>
      </c>
      <c r="D24" s="5" t="s">
        <v>81</v>
      </c>
      <c r="E24" s="6" t="s">
        <v>78</v>
      </c>
      <c r="F24" s="24">
        <v>52.42</v>
      </c>
      <c r="G24" s="21">
        <v>23.08</v>
      </c>
      <c r="H24" s="21">
        <v>19.14</v>
      </c>
      <c r="I24" s="21">
        <v>9.5299999999999994</v>
      </c>
      <c r="J24" s="21">
        <f>TRUNC(G24 * (1 + 24.25 / 100), 2)</f>
        <v>28.67</v>
      </c>
      <c r="K24" s="21">
        <f t="shared" ref="K24:K25" si="17">F24*H24</f>
        <v>1003.3188</v>
      </c>
      <c r="L24" s="21">
        <f t="shared" ref="L24:L25" si="18">I24*F24</f>
        <v>499.56259999999997</v>
      </c>
      <c r="M24" s="31">
        <f t="shared" ref="M24:M25" si="19">K24+L24</f>
        <v>1502.8814</v>
      </c>
      <c r="N24" s="8">
        <f t="shared" si="0"/>
        <v>8.0410939926864463E-4</v>
      </c>
    </row>
    <row r="25" spans="1:14" ht="51.95" customHeight="1" x14ac:dyDescent="0.2">
      <c r="A25" s="5" t="s">
        <v>82</v>
      </c>
      <c r="B25" s="7" t="s">
        <v>83</v>
      </c>
      <c r="C25" s="5" t="s">
        <v>28</v>
      </c>
      <c r="D25" s="5" t="s">
        <v>84</v>
      </c>
      <c r="E25" s="6" t="s">
        <v>78</v>
      </c>
      <c r="F25" s="24">
        <v>46.53</v>
      </c>
      <c r="G25" s="21">
        <v>9.3000000000000007</v>
      </c>
      <c r="H25" s="21">
        <v>1.72</v>
      </c>
      <c r="I25" s="21">
        <v>9.83</v>
      </c>
      <c r="J25" s="21">
        <f>TRUNC(G25 * (1 + 24.25 / 100), 2)</f>
        <v>11.55</v>
      </c>
      <c r="K25" s="21">
        <f t="shared" si="17"/>
        <v>80.031599999999997</v>
      </c>
      <c r="L25" s="21">
        <f t="shared" si="18"/>
        <v>457.38990000000001</v>
      </c>
      <c r="M25" s="31">
        <f t="shared" si="19"/>
        <v>537.42150000000004</v>
      </c>
      <c r="N25" s="8">
        <f t="shared" si="0"/>
        <v>2.8754476535477379E-4</v>
      </c>
    </row>
    <row r="26" spans="1:14" ht="24" customHeight="1" x14ac:dyDescent="0.2">
      <c r="A26" s="2" t="s">
        <v>85</v>
      </c>
      <c r="B26" s="2"/>
      <c r="C26" s="2"/>
      <c r="D26" s="2" t="s">
        <v>86</v>
      </c>
      <c r="E26" s="2"/>
      <c r="F26" s="3"/>
      <c r="G26" s="19"/>
      <c r="H26" s="19"/>
      <c r="I26" s="19"/>
      <c r="J26" s="19"/>
      <c r="K26" s="19"/>
      <c r="L26" s="19"/>
      <c r="M26" s="20">
        <f>M27+M35</f>
        <v>295167.85399999999</v>
      </c>
      <c r="N26" s="4">
        <f t="shared" si="0"/>
        <v>0.15792812777066442</v>
      </c>
    </row>
    <row r="27" spans="1:14" ht="24" customHeight="1" x14ac:dyDescent="0.2">
      <c r="A27" s="25" t="s">
        <v>87</v>
      </c>
      <c r="B27" s="25"/>
      <c r="C27" s="25"/>
      <c r="D27" s="25" t="s">
        <v>88</v>
      </c>
      <c r="E27" s="25"/>
      <c r="F27" s="26"/>
      <c r="G27" s="27"/>
      <c r="H27" s="27"/>
      <c r="I27" s="27"/>
      <c r="J27" s="27"/>
      <c r="K27" s="27"/>
      <c r="L27" s="27"/>
      <c r="M27" s="28">
        <f>SUM(M28:M34)</f>
        <v>99374.470600000001</v>
      </c>
      <c r="N27" s="29">
        <f t="shared" si="0"/>
        <v>5.3169828209202401E-2</v>
      </c>
    </row>
    <row r="28" spans="1:14" ht="26.1" customHeight="1" x14ac:dyDescent="0.2">
      <c r="A28" s="5" t="s">
        <v>89</v>
      </c>
      <c r="B28" s="7" t="s">
        <v>90</v>
      </c>
      <c r="C28" s="5" t="s">
        <v>28</v>
      </c>
      <c r="D28" s="5" t="s">
        <v>91</v>
      </c>
      <c r="E28" s="6" t="s">
        <v>23</v>
      </c>
      <c r="F28" s="24">
        <v>332</v>
      </c>
      <c r="G28" s="21">
        <v>69.94</v>
      </c>
      <c r="H28" s="21">
        <v>54.96</v>
      </c>
      <c r="I28" s="21">
        <v>31.94</v>
      </c>
      <c r="J28" s="21">
        <f t="shared" ref="J28:J34" si="20">TRUNC(G28 * (1 + 24.25 / 100), 2)</f>
        <v>86.9</v>
      </c>
      <c r="K28" s="21">
        <f t="shared" ref="K28" si="21">F28*H28</f>
        <v>18246.72</v>
      </c>
      <c r="L28" s="21">
        <f t="shared" ref="L28" si="22">I28*F28</f>
        <v>10604.08</v>
      </c>
      <c r="M28" s="31">
        <f t="shared" ref="M28" si="23">K28+L28</f>
        <v>28850.800000000003</v>
      </c>
      <c r="N28" s="8">
        <f t="shared" si="0"/>
        <v>1.5436480520964474E-2</v>
      </c>
    </row>
    <row r="29" spans="1:14" ht="39" customHeight="1" x14ac:dyDescent="0.2">
      <c r="A29" s="5" t="s">
        <v>92</v>
      </c>
      <c r="B29" s="7" t="s">
        <v>93</v>
      </c>
      <c r="C29" s="5" t="s">
        <v>28</v>
      </c>
      <c r="D29" s="5" t="s">
        <v>94</v>
      </c>
      <c r="E29" s="6" t="s">
        <v>95</v>
      </c>
      <c r="F29" s="24">
        <v>166</v>
      </c>
      <c r="G29" s="21">
        <v>14.95</v>
      </c>
      <c r="H29" s="21">
        <v>4.99</v>
      </c>
      <c r="I29" s="21">
        <v>13.58</v>
      </c>
      <c r="J29" s="21">
        <f t="shared" si="20"/>
        <v>18.57</v>
      </c>
      <c r="K29" s="21">
        <f t="shared" ref="K29:K34" si="24">F29*H29</f>
        <v>828.34</v>
      </c>
      <c r="L29" s="21">
        <f t="shared" ref="L29:L34" si="25">I29*F29</f>
        <v>2254.2800000000002</v>
      </c>
      <c r="M29" s="31">
        <f t="shared" ref="M29:M34" si="26">K29+L29</f>
        <v>3082.6200000000003</v>
      </c>
      <c r="N29" s="8">
        <f t="shared" si="0"/>
        <v>1.6493408703930396E-3</v>
      </c>
    </row>
    <row r="30" spans="1:14" ht="24" customHeight="1" x14ac:dyDescent="0.2">
      <c r="A30" s="5" t="s">
        <v>96</v>
      </c>
      <c r="B30" s="7" t="s">
        <v>97</v>
      </c>
      <c r="C30" s="5" t="s">
        <v>28</v>
      </c>
      <c r="D30" s="5" t="s">
        <v>98</v>
      </c>
      <c r="E30" s="6" t="s">
        <v>78</v>
      </c>
      <c r="F30" s="24">
        <v>1.92</v>
      </c>
      <c r="G30" s="21">
        <v>136.07</v>
      </c>
      <c r="H30" s="21">
        <v>43.1</v>
      </c>
      <c r="I30" s="21">
        <v>125.96</v>
      </c>
      <c r="J30" s="21">
        <f t="shared" si="20"/>
        <v>169.06</v>
      </c>
      <c r="K30" s="21">
        <f t="shared" si="24"/>
        <v>82.751999999999995</v>
      </c>
      <c r="L30" s="21">
        <f t="shared" si="25"/>
        <v>241.84319999999997</v>
      </c>
      <c r="M30" s="31">
        <f t="shared" si="26"/>
        <v>324.59519999999998</v>
      </c>
      <c r="N30" s="8">
        <f t="shared" si="0"/>
        <v>1.7367308643082918E-4</v>
      </c>
    </row>
    <row r="31" spans="1:14" ht="26.1" customHeight="1" x14ac:dyDescent="0.2">
      <c r="A31" s="5" t="s">
        <v>99</v>
      </c>
      <c r="B31" s="7" t="s">
        <v>100</v>
      </c>
      <c r="C31" s="5" t="s">
        <v>28</v>
      </c>
      <c r="D31" s="5" t="s">
        <v>101</v>
      </c>
      <c r="E31" s="6" t="s">
        <v>22</v>
      </c>
      <c r="F31" s="24">
        <v>294.22000000000003</v>
      </c>
      <c r="G31" s="21">
        <v>38.83</v>
      </c>
      <c r="H31" s="21">
        <v>24.65</v>
      </c>
      <c r="I31" s="21">
        <v>23.59</v>
      </c>
      <c r="J31" s="21">
        <f t="shared" si="20"/>
        <v>48.24</v>
      </c>
      <c r="K31" s="21">
        <f t="shared" si="24"/>
        <v>7252.5230000000001</v>
      </c>
      <c r="L31" s="21">
        <f t="shared" si="25"/>
        <v>6940.6498000000011</v>
      </c>
      <c r="M31" s="31">
        <f t="shared" si="26"/>
        <v>14193.1728</v>
      </c>
      <c r="N31" s="8">
        <f t="shared" si="0"/>
        <v>7.5939882241699633E-3</v>
      </c>
    </row>
    <row r="32" spans="1:14" ht="39" customHeight="1" x14ac:dyDescent="0.2">
      <c r="A32" s="5" t="s">
        <v>102</v>
      </c>
      <c r="B32" s="7" t="s">
        <v>93</v>
      </c>
      <c r="C32" s="5" t="s">
        <v>28</v>
      </c>
      <c r="D32" s="5" t="s">
        <v>94</v>
      </c>
      <c r="E32" s="6" t="s">
        <v>95</v>
      </c>
      <c r="F32" s="24">
        <v>1225.2</v>
      </c>
      <c r="G32" s="21">
        <v>14.95</v>
      </c>
      <c r="H32" s="21">
        <v>4.99</v>
      </c>
      <c r="I32" s="21">
        <v>13.58</v>
      </c>
      <c r="J32" s="21">
        <f t="shared" si="20"/>
        <v>18.57</v>
      </c>
      <c r="K32" s="21">
        <f t="shared" si="24"/>
        <v>6113.7480000000005</v>
      </c>
      <c r="L32" s="21">
        <f t="shared" si="25"/>
        <v>16638.216</v>
      </c>
      <c r="M32" s="31">
        <f t="shared" si="26"/>
        <v>22751.964</v>
      </c>
      <c r="N32" s="8">
        <f t="shared" si="0"/>
        <v>1.2173327918105733E-2</v>
      </c>
    </row>
    <row r="33" spans="1:14" ht="26.1" customHeight="1" x14ac:dyDescent="0.2">
      <c r="A33" s="5" t="s">
        <v>103</v>
      </c>
      <c r="B33" s="7" t="s">
        <v>104</v>
      </c>
      <c r="C33" s="5" t="s">
        <v>28</v>
      </c>
      <c r="D33" s="5" t="s">
        <v>105</v>
      </c>
      <c r="E33" s="6" t="s">
        <v>95</v>
      </c>
      <c r="F33" s="24">
        <v>500.43</v>
      </c>
      <c r="G33" s="21">
        <v>9.9700000000000006</v>
      </c>
      <c r="H33" s="21">
        <v>4.8499999999999996</v>
      </c>
      <c r="I33" s="21">
        <v>7.53</v>
      </c>
      <c r="J33" s="21">
        <f t="shared" si="20"/>
        <v>12.38</v>
      </c>
      <c r="K33" s="21">
        <f t="shared" si="24"/>
        <v>2427.0854999999997</v>
      </c>
      <c r="L33" s="21">
        <f t="shared" si="25"/>
        <v>3768.2379000000001</v>
      </c>
      <c r="M33" s="31">
        <f t="shared" si="26"/>
        <v>6195.3233999999993</v>
      </c>
      <c r="N33" s="8">
        <f t="shared" si="0"/>
        <v>3.3147777179549742E-3</v>
      </c>
    </row>
    <row r="34" spans="1:14" ht="26.1" customHeight="1" x14ac:dyDescent="0.2">
      <c r="A34" s="5" t="s">
        <v>106</v>
      </c>
      <c r="B34" s="7" t="s">
        <v>107</v>
      </c>
      <c r="C34" s="5" t="s">
        <v>28</v>
      </c>
      <c r="D34" s="5" t="s">
        <v>108</v>
      </c>
      <c r="E34" s="6" t="s">
        <v>78</v>
      </c>
      <c r="F34" s="24">
        <v>28.32</v>
      </c>
      <c r="G34" s="21">
        <v>681.38</v>
      </c>
      <c r="H34" s="21">
        <v>83.46</v>
      </c>
      <c r="I34" s="21">
        <v>763.15</v>
      </c>
      <c r="J34" s="21">
        <f t="shared" si="20"/>
        <v>846.61</v>
      </c>
      <c r="K34" s="21">
        <f t="shared" si="24"/>
        <v>2363.5871999999999</v>
      </c>
      <c r="L34" s="21">
        <f t="shared" si="25"/>
        <v>21612.407999999999</v>
      </c>
      <c r="M34" s="31">
        <f t="shared" si="26"/>
        <v>23975.995199999998</v>
      </c>
      <c r="N34" s="8">
        <f t="shared" si="0"/>
        <v>1.2828239871183386E-2</v>
      </c>
    </row>
    <row r="35" spans="1:14" ht="24" customHeight="1" x14ac:dyDescent="0.2">
      <c r="A35" s="25" t="s">
        <v>109</v>
      </c>
      <c r="B35" s="25"/>
      <c r="C35" s="25"/>
      <c r="D35" s="25" t="s">
        <v>110</v>
      </c>
      <c r="E35" s="25"/>
      <c r="F35" s="26"/>
      <c r="G35" s="27"/>
      <c r="H35" s="27"/>
      <c r="I35" s="27"/>
      <c r="J35" s="27"/>
      <c r="K35" s="27"/>
      <c r="L35" s="27"/>
      <c r="M35" s="28">
        <f>SUM(M36:M41)</f>
        <v>195793.38339999999</v>
      </c>
      <c r="N35" s="29">
        <f t="shared" si="0"/>
        <v>0.10475829956146201</v>
      </c>
    </row>
    <row r="36" spans="1:14" ht="51.95" customHeight="1" x14ac:dyDescent="0.2">
      <c r="A36" s="5" t="s">
        <v>111</v>
      </c>
      <c r="B36" s="7" t="s">
        <v>112</v>
      </c>
      <c r="C36" s="5" t="s">
        <v>28</v>
      </c>
      <c r="D36" s="5" t="s">
        <v>113</v>
      </c>
      <c r="E36" s="6" t="s">
        <v>22</v>
      </c>
      <c r="F36" s="24">
        <v>435.8</v>
      </c>
      <c r="G36" s="21">
        <v>44.32</v>
      </c>
      <c r="H36" s="21">
        <v>24.7</v>
      </c>
      <c r="I36" s="21">
        <v>30.36</v>
      </c>
      <c r="J36" s="21">
        <f t="shared" ref="J36:J41" si="27">TRUNC(G36 * (1 + 24.25 / 100), 2)</f>
        <v>55.06</v>
      </c>
      <c r="K36" s="21">
        <f t="shared" ref="K36" si="28">F36*H36</f>
        <v>10764.26</v>
      </c>
      <c r="L36" s="21">
        <f t="shared" ref="L36" si="29">I36*F36</f>
        <v>13230.888000000001</v>
      </c>
      <c r="M36" s="31">
        <f t="shared" ref="M36" si="30">K36+L36</f>
        <v>23995.148000000001</v>
      </c>
      <c r="N36" s="8">
        <f t="shared" si="0"/>
        <v>1.2838487483870798E-2</v>
      </c>
    </row>
    <row r="37" spans="1:14" ht="39" customHeight="1" x14ac:dyDescent="0.2">
      <c r="A37" s="5" t="s">
        <v>114</v>
      </c>
      <c r="B37" s="7" t="s">
        <v>93</v>
      </c>
      <c r="C37" s="5" t="s">
        <v>28</v>
      </c>
      <c r="D37" s="5" t="s">
        <v>94</v>
      </c>
      <c r="E37" s="6" t="s">
        <v>95</v>
      </c>
      <c r="F37" s="24">
        <v>2045.65</v>
      </c>
      <c r="G37" s="21">
        <v>14.95</v>
      </c>
      <c r="H37" s="21">
        <v>4.99</v>
      </c>
      <c r="I37" s="21">
        <v>13.58</v>
      </c>
      <c r="J37" s="21">
        <f t="shared" si="27"/>
        <v>18.57</v>
      </c>
      <c r="K37" s="21">
        <f t="shared" ref="K37:K41" si="31">F37*H37</f>
        <v>10207.793500000002</v>
      </c>
      <c r="L37" s="21">
        <f t="shared" ref="L37:L41" si="32">I37*F37</f>
        <v>27779.927</v>
      </c>
      <c r="M37" s="31">
        <f t="shared" ref="M37:M41" si="33">K37+L37</f>
        <v>37987.720500000003</v>
      </c>
      <c r="N37" s="8">
        <f t="shared" si="0"/>
        <v>2.0325145491081453E-2</v>
      </c>
    </row>
    <row r="38" spans="1:14" ht="26.1" customHeight="1" x14ac:dyDescent="0.2">
      <c r="A38" s="5" t="s">
        <v>115</v>
      </c>
      <c r="B38" s="7" t="s">
        <v>104</v>
      </c>
      <c r="C38" s="5" t="s">
        <v>28</v>
      </c>
      <c r="D38" s="5" t="s">
        <v>105</v>
      </c>
      <c r="E38" s="6" t="s">
        <v>95</v>
      </c>
      <c r="F38" s="24">
        <v>835.55</v>
      </c>
      <c r="G38" s="21">
        <v>9.9700000000000006</v>
      </c>
      <c r="H38" s="21">
        <v>4.8499999999999996</v>
      </c>
      <c r="I38" s="21">
        <v>7.53</v>
      </c>
      <c r="J38" s="21">
        <f t="shared" si="27"/>
        <v>12.38</v>
      </c>
      <c r="K38" s="21">
        <f t="shared" si="31"/>
        <v>4052.4174999999996</v>
      </c>
      <c r="L38" s="21">
        <f t="shared" si="32"/>
        <v>6291.6914999999999</v>
      </c>
      <c r="M38" s="31">
        <f t="shared" si="33"/>
        <v>10344.109</v>
      </c>
      <c r="N38" s="8">
        <f t="shared" si="0"/>
        <v>5.5345653183008197E-3</v>
      </c>
    </row>
    <row r="39" spans="1:14" ht="26.1" customHeight="1" x14ac:dyDescent="0.2">
      <c r="A39" s="5" t="s">
        <v>116</v>
      </c>
      <c r="B39" s="7" t="s">
        <v>107</v>
      </c>
      <c r="C39" s="5" t="s">
        <v>28</v>
      </c>
      <c r="D39" s="5" t="s">
        <v>108</v>
      </c>
      <c r="E39" s="6" t="s">
        <v>78</v>
      </c>
      <c r="F39" s="24">
        <v>25.33</v>
      </c>
      <c r="G39" s="21">
        <v>681.38</v>
      </c>
      <c r="H39" s="21">
        <v>83.46</v>
      </c>
      <c r="I39" s="21">
        <v>763.15</v>
      </c>
      <c r="J39" s="21">
        <f t="shared" si="27"/>
        <v>846.61</v>
      </c>
      <c r="K39" s="21">
        <f t="shared" si="31"/>
        <v>2114.0417999999995</v>
      </c>
      <c r="L39" s="21">
        <f t="shared" si="32"/>
        <v>19330.589499999998</v>
      </c>
      <c r="M39" s="31">
        <f t="shared" si="33"/>
        <v>21444.631299999997</v>
      </c>
      <c r="N39" s="8">
        <f t="shared" si="0"/>
        <v>1.1473845901732879E-2</v>
      </c>
    </row>
    <row r="40" spans="1:14" ht="51.95" customHeight="1" x14ac:dyDescent="0.2">
      <c r="A40" s="5" t="s">
        <v>117</v>
      </c>
      <c r="B40" s="7" t="s">
        <v>118</v>
      </c>
      <c r="C40" s="5" t="s">
        <v>28</v>
      </c>
      <c r="D40" s="5" t="s">
        <v>119</v>
      </c>
      <c r="E40" s="6" t="s">
        <v>22</v>
      </c>
      <c r="F40" s="24">
        <v>410.46</v>
      </c>
      <c r="G40" s="21">
        <v>186.33</v>
      </c>
      <c r="H40" s="21">
        <v>36.31</v>
      </c>
      <c r="I40" s="21">
        <v>195.2</v>
      </c>
      <c r="J40" s="21">
        <f t="shared" si="27"/>
        <v>231.51</v>
      </c>
      <c r="K40" s="21">
        <f t="shared" si="31"/>
        <v>14903.802600000001</v>
      </c>
      <c r="L40" s="21">
        <f t="shared" si="32"/>
        <v>80121.791999999987</v>
      </c>
      <c r="M40" s="31">
        <f t="shared" si="33"/>
        <v>95025.594599999982</v>
      </c>
      <c r="N40" s="8">
        <f t="shared" si="0"/>
        <v>5.0842983211417579E-2</v>
      </c>
    </row>
    <row r="41" spans="1:14" ht="39" customHeight="1" x14ac:dyDescent="0.2">
      <c r="A41" s="5" t="s">
        <v>120</v>
      </c>
      <c r="B41" s="7" t="s">
        <v>121</v>
      </c>
      <c r="C41" s="5" t="s">
        <v>28</v>
      </c>
      <c r="D41" s="5" t="s">
        <v>122</v>
      </c>
      <c r="E41" s="6" t="s">
        <v>23</v>
      </c>
      <c r="F41" s="24">
        <v>193.8</v>
      </c>
      <c r="G41" s="21">
        <v>29.06</v>
      </c>
      <c r="H41" s="21">
        <v>13.74</v>
      </c>
      <c r="I41" s="21">
        <v>22.36</v>
      </c>
      <c r="J41" s="21">
        <f t="shared" si="27"/>
        <v>36.1</v>
      </c>
      <c r="K41" s="21">
        <f t="shared" si="31"/>
        <v>2662.8120000000004</v>
      </c>
      <c r="L41" s="21">
        <f t="shared" si="32"/>
        <v>4333.3680000000004</v>
      </c>
      <c r="M41" s="31">
        <f t="shared" si="33"/>
        <v>6996.18</v>
      </c>
      <c r="N41" s="8">
        <f t="shared" si="0"/>
        <v>3.743272155058481E-3</v>
      </c>
    </row>
    <row r="42" spans="1:14" ht="24" customHeight="1" x14ac:dyDescent="0.2">
      <c r="A42" s="2" t="s">
        <v>123</v>
      </c>
      <c r="B42" s="2"/>
      <c r="C42" s="2"/>
      <c r="D42" s="2" t="s">
        <v>124</v>
      </c>
      <c r="E42" s="2"/>
      <c r="F42" s="3"/>
      <c r="G42" s="19"/>
      <c r="H42" s="19"/>
      <c r="I42" s="19"/>
      <c r="J42" s="19"/>
      <c r="K42" s="19"/>
      <c r="L42" s="19"/>
      <c r="M42" s="20">
        <f>SUM(M43:M49)</f>
        <v>116457.26460000001</v>
      </c>
      <c r="N42" s="4">
        <f t="shared" si="0"/>
        <v>6.2309894232489407E-2</v>
      </c>
    </row>
    <row r="43" spans="1:14" ht="39" customHeight="1" x14ac:dyDescent="0.2">
      <c r="A43" s="5" t="s">
        <v>125</v>
      </c>
      <c r="B43" s="7" t="s">
        <v>126</v>
      </c>
      <c r="C43" s="5" t="s">
        <v>28</v>
      </c>
      <c r="D43" s="5" t="s">
        <v>127</v>
      </c>
      <c r="E43" s="6" t="s">
        <v>22</v>
      </c>
      <c r="F43" s="24">
        <v>389.98</v>
      </c>
      <c r="G43" s="21">
        <v>49.2</v>
      </c>
      <c r="H43" s="21">
        <v>28.71</v>
      </c>
      <c r="I43" s="21">
        <v>32.42</v>
      </c>
      <c r="J43" s="21">
        <f t="shared" ref="J43:J49" si="34">TRUNC(G43 * (1 + 24.25 / 100), 2)</f>
        <v>61.13</v>
      </c>
      <c r="K43" s="21">
        <f t="shared" ref="K43" si="35">F43*H43</f>
        <v>11196.325800000001</v>
      </c>
      <c r="L43" s="21">
        <f t="shared" ref="L43" si="36">I43*F43</f>
        <v>12643.151600000001</v>
      </c>
      <c r="M43" s="31">
        <f t="shared" ref="M43" si="37">K43+L43</f>
        <v>23839.477400000003</v>
      </c>
      <c r="N43" s="8">
        <f t="shared" si="0"/>
        <v>1.2755196684843151E-2</v>
      </c>
    </row>
    <row r="44" spans="1:14" ht="51.95" customHeight="1" x14ac:dyDescent="0.2">
      <c r="A44" s="5" t="s">
        <v>128</v>
      </c>
      <c r="B44" s="7" t="s">
        <v>129</v>
      </c>
      <c r="C44" s="5" t="s">
        <v>28</v>
      </c>
      <c r="D44" s="5" t="s">
        <v>130</v>
      </c>
      <c r="E44" s="6" t="s">
        <v>22</v>
      </c>
      <c r="F44" s="24">
        <v>389.98</v>
      </c>
      <c r="G44" s="21">
        <v>51.57</v>
      </c>
      <c r="H44" s="21">
        <v>7.44</v>
      </c>
      <c r="I44" s="21">
        <v>56.63</v>
      </c>
      <c r="J44" s="21">
        <f t="shared" si="34"/>
        <v>64.069999999999993</v>
      </c>
      <c r="K44" s="21">
        <f t="shared" ref="K44:K49" si="38">F44*H44</f>
        <v>2901.4512000000004</v>
      </c>
      <c r="L44" s="21">
        <f t="shared" ref="L44:L49" si="39">I44*F44</f>
        <v>22084.567400000004</v>
      </c>
      <c r="M44" s="31">
        <f t="shared" ref="M44:M49" si="40">K44+L44</f>
        <v>24986.018600000003</v>
      </c>
      <c r="N44" s="8">
        <f t="shared" si="0"/>
        <v>1.3368647989496166E-2</v>
      </c>
    </row>
    <row r="45" spans="1:14" ht="26.1" customHeight="1" x14ac:dyDescent="0.2">
      <c r="A45" s="5" t="s">
        <v>131</v>
      </c>
      <c r="B45" s="7" t="s">
        <v>132</v>
      </c>
      <c r="C45" s="5" t="s">
        <v>21</v>
      </c>
      <c r="D45" s="5" t="s">
        <v>133</v>
      </c>
      <c r="E45" s="6" t="s">
        <v>22</v>
      </c>
      <c r="F45" s="24">
        <v>45.73</v>
      </c>
      <c r="G45" s="21">
        <v>579.03</v>
      </c>
      <c r="H45" s="21">
        <v>54.79</v>
      </c>
      <c r="I45" s="21">
        <v>664.65</v>
      </c>
      <c r="J45" s="21">
        <f t="shared" si="34"/>
        <v>719.44</v>
      </c>
      <c r="K45" s="21">
        <f t="shared" si="38"/>
        <v>2505.5466999999999</v>
      </c>
      <c r="L45" s="21">
        <f t="shared" si="39"/>
        <v>30394.444499999998</v>
      </c>
      <c r="M45" s="31">
        <f t="shared" si="40"/>
        <v>32899.991199999997</v>
      </c>
      <c r="N45" s="8">
        <f t="shared" si="0"/>
        <v>1.7602980620943006E-2</v>
      </c>
    </row>
    <row r="46" spans="1:14" ht="24" customHeight="1" x14ac:dyDescent="0.2">
      <c r="A46" s="5" t="s">
        <v>134</v>
      </c>
      <c r="B46" s="7" t="s">
        <v>135</v>
      </c>
      <c r="C46" s="5" t="s">
        <v>21</v>
      </c>
      <c r="D46" s="5" t="s">
        <v>136</v>
      </c>
      <c r="E46" s="6" t="s">
        <v>22</v>
      </c>
      <c r="F46" s="24">
        <v>45.73</v>
      </c>
      <c r="G46" s="21">
        <v>95.82</v>
      </c>
      <c r="H46" s="21">
        <v>0</v>
      </c>
      <c r="I46" s="21">
        <v>119.05</v>
      </c>
      <c r="J46" s="21">
        <f t="shared" si="34"/>
        <v>119.05</v>
      </c>
      <c r="K46" s="21">
        <f t="shared" si="38"/>
        <v>0</v>
      </c>
      <c r="L46" s="21">
        <f t="shared" si="39"/>
        <v>5444.1564999999991</v>
      </c>
      <c r="M46" s="31">
        <f t="shared" si="40"/>
        <v>5444.1564999999991</v>
      </c>
      <c r="N46" s="8">
        <f t="shared" si="0"/>
        <v>2.9128695136818425E-3</v>
      </c>
    </row>
    <row r="47" spans="1:14" ht="39" customHeight="1" x14ac:dyDescent="0.2">
      <c r="A47" s="5" t="s">
        <v>137</v>
      </c>
      <c r="B47" s="7" t="s">
        <v>138</v>
      </c>
      <c r="C47" s="5" t="s">
        <v>28</v>
      </c>
      <c r="D47" s="5" t="s">
        <v>139</v>
      </c>
      <c r="E47" s="6" t="s">
        <v>23</v>
      </c>
      <c r="F47" s="24">
        <v>36.1</v>
      </c>
      <c r="G47" s="21">
        <v>83.08</v>
      </c>
      <c r="H47" s="21">
        <v>3.32</v>
      </c>
      <c r="I47" s="21">
        <v>99.9</v>
      </c>
      <c r="J47" s="21">
        <f t="shared" si="34"/>
        <v>103.22</v>
      </c>
      <c r="K47" s="21">
        <f t="shared" si="38"/>
        <v>119.852</v>
      </c>
      <c r="L47" s="21">
        <f t="shared" si="39"/>
        <v>3606.3900000000003</v>
      </c>
      <c r="M47" s="31">
        <f t="shared" si="40"/>
        <v>3726.2420000000002</v>
      </c>
      <c r="N47" s="8">
        <f t="shared" si="0"/>
        <v>1.9937076978593211E-3</v>
      </c>
    </row>
    <row r="48" spans="1:14" ht="26.1" customHeight="1" x14ac:dyDescent="0.2">
      <c r="A48" s="5" t="s">
        <v>140</v>
      </c>
      <c r="B48" s="7" t="s">
        <v>141</v>
      </c>
      <c r="C48" s="5" t="s">
        <v>28</v>
      </c>
      <c r="D48" s="5" t="s">
        <v>142</v>
      </c>
      <c r="E48" s="6" t="s">
        <v>23</v>
      </c>
      <c r="F48" s="24">
        <v>77.73</v>
      </c>
      <c r="G48" s="21">
        <v>90.21</v>
      </c>
      <c r="H48" s="21">
        <v>26.57</v>
      </c>
      <c r="I48" s="21">
        <v>85.51</v>
      </c>
      <c r="J48" s="21">
        <f t="shared" si="34"/>
        <v>112.08</v>
      </c>
      <c r="K48" s="21">
        <f t="shared" si="38"/>
        <v>2065.2861000000003</v>
      </c>
      <c r="L48" s="21">
        <f t="shared" si="39"/>
        <v>6646.6923000000006</v>
      </c>
      <c r="M48" s="31">
        <f t="shared" si="40"/>
        <v>8711.9784</v>
      </c>
      <c r="N48" s="8">
        <f t="shared" si="0"/>
        <v>4.6613017618458838E-3</v>
      </c>
    </row>
    <row r="49" spans="1:14" ht="26.1" customHeight="1" x14ac:dyDescent="0.2">
      <c r="A49" s="5" t="s">
        <v>143</v>
      </c>
      <c r="B49" s="7" t="s">
        <v>144</v>
      </c>
      <c r="C49" s="5" t="s">
        <v>28</v>
      </c>
      <c r="D49" s="5" t="s">
        <v>145</v>
      </c>
      <c r="E49" s="6" t="s">
        <v>23</v>
      </c>
      <c r="F49" s="24">
        <v>369.91</v>
      </c>
      <c r="G49" s="21">
        <v>36.659999999999997</v>
      </c>
      <c r="H49" s="21">
        <v>12.07</v>
      </c>
      <c r="I49" s="21">
        <v>33.479999999999997</v>
      </c>
      <c r="J49" s="21">
        <f t="shared" si="34"/>
        <v>45.55</v>
      </c>
      <c r="K49" s="21">
        <f t="shared" si="38"/>
        <v>4464.8137000000006</v>
      </c>
      <c r="L49" s="21">
        <f t="shared" si="39"/>
        <v>12384.586799999999</v>
      </c>
      <c r="M49" s="31">
        <f t="shared" si="40"/>
        <v>16849.4005</v>
      </c>
      <c r="N49" s="8">
        <f t="shared" si="0"/>
        <v>9.015189963820034E-3</v>
      </c>
    </row>
    <row r="50" spans="1:14" ht="24" customHeight="1" x14ac:dyDescent="0.2">
      <c r="A50" s="2" t="s">
        <v>146</v>
      </c>
      <c r="B50" s="2"/>
      <c r="C50" s="2"/>
      <c r="D50" s="2" t="s">
        <v>147</v>
      </c>
      <c r="E50" s="2"/>
      <c r="F50" s="3"/>
      <c r="G50" s="19"/>
      <c r="H50" s="19"/>
      <c r="I50" s="19"/>
      <c r="J50" s="19"/>
      <c r="K50" s="19"/>
      <c r="L50" s="19"/>
      <c r="M50" s="20">
        <f>M51+M53</f>
        <v>110663.16720000001</v>
      </c>
      <c r="N50" s="4">
        <f t="shared" si="0"/>
        <v>5.9209790538599781E-2</v>
      </c>
    </row>
    <row r="51" spans="1:14" ht="24" customHeight="1" x14ac:dyDescent="0.2">
      <c r="A51" s="25" t="s">
        <v>148</v>
      </c>
      <c r="B51" s="25"/>
      <c r="C51" s="25"/>
      <c r="D51" s="25" t="s">
        <v>149</v>
      </c>
      <c r="E51" s="25"/>
      <c r="F51" s="26"/>
      <c r="G51" s="27"/>
      <c r="H51" s="27"/>
      <c r="I51" s="27"/>
      <c r="J51" s="27"/>
      <c r="K51" s="27"/>
      <c r="L51" s="27"/>
      <c r="M51" s="28">
        <f>M52</f>
        <v>108636.79440000001</v>
      </c>
      <c r="N51" s="29">
        <f t="shared" si="0"/>
        <v>5.8125589606375642E-2</v>
      </c>
    </row>
    <row r="52" spans="1:14" ht="51.95" customHeight="1" x14ac:dyDescent="0.2">
      <c r="A52" s="5" t="s">
        <v>150</v>
      </c>
      <c r="B52" s="7" t="s">
        <v>151</v>
      </c>
      <c r="C52" s="5" t="s">
        <v>28</v>
      </c>
      <c r="D52" s="5" t="s">
        <v>152</v>
      </c>
      <c r="E52" s="6" t="s">
        <v>22</v>
      </c>
      <c r="F52" s="24">
        <v>1038.99</v>
      </c>
      <c r="G52" s="21">
        <v>84.16</v>
      </c>
      <c r="H52" s="21">
        <v>47.45</v>
      </c>
      <c r="I52" s="21">
        <v>57.11</v>
      </c>
      <c r="J52" s="21">
        <f>TRUNC(G52 * (1 + 24.25 / 100), 2)</f>
        <v>104.56</v>
      </c>
      <c r="K52" s="21">
        <f t="shared" ref="K52" si="41">F52*H52</f>
        <v>49300.075500000006</v>
      </c>
      <c r="L52" s="21">
        <f t="shared" ref="L52" si="42">I52*F52</f>
        <v>59336.7189</v>
      </c>
      <c r="M52" s="31">
        <f t="shared" ref="M52" si="43">K52+L52</f>
        <v>108636.79440000001</v>
      </c>
      <c r="N52" s="8">
        <f t="shared" si="0"/>
        <v>5.8125589606375642E-2</v>
      </c>
    </row>
    <row r="53" spans="1:14" ht="24" customHeight="1" x14ac:dyDescent="0.2">
      <c r="A53" s="25" t="s">
        <v>153</v>
      </c>
      <c r="B53" s="25"/>
      <c r="C53" s="25"/>
      <c r="D53" s="25" t="s">
        <v>154</v>
      </c>
      <c r="E53" s="25"/>
      <c r="F53" s="26"/>
      <c r="G53" s="27"/>
      <c r="H53" s="27"/>
      <c r="I53" s="27"/>
      <c r="J53" s="27"/>
      <c r="K53" s="27"/>
      <c r="L53" s="27"/>
      <c r="M53" s="28">
        <f>M54</f>
        <v>2026.3728000000001</v>
      </c>
      <c r="N53" s="29">
        <f t="shared" si="0"/>
        <v>1.0842009322241406E-3</v>
      </c>
    </row>
    <row r="54" spans="1:14" ht="65.099999999999994" customHeight="1" x14ac:dyDescent="0.2">
      <c r="A54" s="5" t="s">
        <v>155</v>
      </c>
      <c r="B54" s="7" t="s">
        <v>151</v>
      </c>
      <c r="C54" s="5" t="s">
        <v>28</v>
      </c>
      <c r="D54" s="5" t="s">
        <v>156</v>
      </c>
      <c r="E54" s="6" t="s">
        <v>22</v>
      </c>
      <c r="F54" s="24">
        <v>19.38</v>
      </c>
      <c r="G54" s="21">
        <v>84.16</v>
      </c>
      <c r="H54" s="21">
        <v>47.45</v>
      </c>
      <c r="I54" s="21">
        <v>57.11</v>
      </c>
      <c r="J54" s="21">
        <f>TRUNC(G54 * (1 + 24.25 / 100), 2)</f>
        <v>104.56</v>
      </c>
      <c r="K54" s="21">
        <f t="shared" ref="K54" si="44">F54*H54</f>
        <v>919.58100000000002</v>
      </c>
      <c r="L54" s="21">
        <f t="shared" ref="L54" si="45">I54*F54</f>
        <v>1106.7918</v>
      </c>
      <c r="M54" s="31">
        <f t="shared" ref="M54" si="46">K54+L54</f>
        <v>2026.3728000000001</v>
      </c>
      <c r="N54" s="8">
        <f t="shared" si="0"/>
        <v>1.0842009322241406E-3</v>
      </c>
    </row>
    <row r="55" spans="1:14" ht="24" customHeight="1" x14ac:dyDescent="0.2">
      <c r="A55" s="2" t="s">
        <v>157</v>
      </c>
      <c r="B55" s="2"/>
      <c r="C55" s="2"/>
      <c r="D55" s="2" t="s">
        <v>158</v>
      </c>
      <c r="E55" s="2"/>
      <c r="F55" s="3"/>
      <c r="G55" s="19"/>
      <c r="H55" s="19"/>
      <c r="I55" s="19"/>
      <c r="J55" s="19"/>
      <c r="K55" s="19"/>
      <c r="L55" s="19"/>
      <c r="M55" s="20">
        <f>SUM(M56:M58)</f>
        <v>83934.960399999996</v>
      </c>
      <c r="N55" s="4">
        <f t="shared" si="0"/>
        <v>4.4908993207901489E-2</v>
      </c>
    </row>
    <row r="56" spans="1:14" ht="26.1" customHeight="1" x14ac:dyDescent="0.2">
      <c r="A56" s="5" t="s">
        <v>159</v>
      </c>
      <c r="B56" s="7" t="s">
        <v>160</v>
      </c>
      <c r="C56" s="5" t="s">
        <v>28</v>
      </c>
      <c r="D56" s="5" t="s">
        <v>161</v>
      </c>
      <c r="E56" s="6" t="s">
        <v>22</v>
      </c>
      <c r="F56" s="24">
        <v>248.77</v>
      </c>
      <c r="G56" s="21">
        <v>15.1</v>
      </c>
      <c r="H56" s="21">
        <v>8.6199999999999992</v>
      </c>
      <c r="I56" s="21">
        <v>10.14</v>
      </c>
      <c r="J56" s="21">
        <f>TRUNC(G56 * (1 + 24.25 / 100), 2)</f>
        <v>18.760000000000002</v>
      </c>
      <c r="K56" s="21">
        <f t="shared" ref="K56:K58" si="47">F56*H56</f>
        <v>2144.3973999999998</v>
      </c>
      <c r="L56" s="21">
        <f t="shared" ref="L56:L58" si="48">I56*F56</f>
        <v>2522.5278000000003</v>
      </c>
      <c r="M56" s="31">
        <f t="shared" ref="M56:M58" si="49">K56+L56</f>
        <v>4666.9251999999997</v>
      </c>
      <c r="N56" s="8">
        <f t="shared" si="0"/>
        <v>2.4970156786847581E-3</v>
      </c>
    </row>
    <row r="57" spans="1:14" ht="26.1" customHeight="1" x14ac:dyDescent="0.2">
      <c r="A57" s="5" t="s">
        <v>162</v>
      </c>
      <c r="B57" s="7" t="s">
        <v>163</v>
      </c>
      <c r="C57" s="5" t="s">
        <v>28</v>
      </c>
      <c r="D57" s="5" t="s">
        <v>164</v>
      </c>
      <c r="E57" s="6" t="s">
        <v>22</v>
      </c>
      <c r="F57" s="24">
        <v>410.46</v>
      </c>
      <c r="G57" s="21">
        <v>112.32</v>
      </c>
      <c r="H57" s="21">
        <v>22.08</v>
      </c>
      <c r="I57" s="21">
        <v>117.47</v>
      </c>
      <c r="J57" s="21">
        <f>TRUNC(G57 * (1 + 24.25 / 100), 2)</f>
        <v>139.55000000000001</v>
      </c>
      <c r="K57" s="21">
        <f t="shared" si="47"/>
        <v>9062.9567999999981</v>
      </c>
      <c r="L57" s="21">
        <f t="shared" si="48"/>
        <v>48216.736199999999</v>
      </c>
      <c r="M57" s="31">
        <f t="shared" si="49"/>
        <v>57279.692999999999</v>
      </c>
      <c r="N57" s="8">
        <f t="shared" si="0"/>
        <v>3.0647221749182864E-2</v>
      </c>
    </row>
    <row r="58" spans="1:14" ht="26.1" customHeight="1" x14ac:dyDescent="0.2">
      <c r="A58" s="5" t="s">
        <v>165</v>
      </c>
      <c r="B58" s="7" t="s">
        <v>166</v>
      </c>
      <c r="C58" s="5" t="s">
        <v>28</v>
      </c>
      <c r="D58" s="5" t="s">
        <v>167</v>
      </c>
      <c r="E58" s="6" t="s">
        <v>22</v>
      </c>
      <c r="F58" s="24">
        <v>410.46</v>
      </c>
      <c r="G58" s="21">
        <v>43.12</v>
      </c>
      <c r="H58" s="21">
        <v>29.49</v>
      </c>
      <c r="I58" s="21">
        <v>24.08</v>
      </c>
      <c r="J58" s="21">
        <f>TRUNC(G58 * (1 + 24.25 / 100), 2)</f>
        <v>53.57</v>
      </c>
      <c r="K58" s="21">
        <f t="shared" si="47"/>
        <v>12104.465399999999</v>
      </c>
      <c r="L58" s="21">
        <f t="shared" si="48"/>
        <v>9883.8767999999982</v>
      </c>
      <c r="M58" s="31">
        <f t="shared" si="49"/>
        <v>21988.342199999999</v>
      </c>
      <c r="N58" s="8">
        <f t="shared" si="0"/>
        <v>1.1764755780033866E-2</v>
      </c>
    </row>
    <row r="59" spans="1:14" ht="24" customHeight="1" x14ac:dyDescent="0.2">
      <c r="A59" s="2" t="s">
        <v>168</v>
      </c>
      <c r="B59" s="2"/>
      <c r="C59" s="2"/>
      <c r="D59" s="2" t="s">
        <v>169</v>
      </c>
      <c r="E59" s="2"/>
      <c r="F59" s="3"/>
      <c r="G59" s="19"/>
      <c r="H59" s="19"/>
      <c r="I59" s="19"/>
      <c r="J59" s="19"/>
      <c r="K59" s="19"/>
      <c r="L59" s="19"/>
      <c r="M59" s="20">
        <f>M60+M71+M80+M86</f>
        <v>431379.45270000002</v>
      </c>
      <c r="N59" s="4">
        <f t="shared" si="0"/>
        <v>0.23080748259139661</v>
      </c>
    </row>
    <row r="60" spans="1:14" ht="24" customHeight="1" x14ac:dyDescent="0.2">
      <c r="A60" s="25" t="s">
        <v>170</v>
      </c>
      <c r="B60" s="25"/>
      <c r="C60" s="25"/>
      <c r="D60" s="25" t="s">
        <v>171</v>
      </c>
      <c r="E60" s="25"/>
      <c r="F60" s="26"/>
      <c r="G60" s="27"/>
      <c r="H60" s="27"/>
      <c r="I60" s="27"/>
      <c r="J60" s="27"/>
      <c r="K60" s="27"/>
      <c r="L60" s="27"/>
      <c r="M60" s="28">
        <f>SUM(M61:M70)</f>
        <v>202287.61579999997</v>
      </c>
      <c r="N60" s="29">
        <f t="shared" si="0"/>
        <v>0.10823300708919838</v>
      </c>
    </row>
    <row r="61" spans="1:14" ht="39" customHeight="1" x14ac:dyDescent="0.2">
      <c r="A61" s="5" t="s">
        <v>172</v>
      </c>
      <c r="B61" s="7" t="s">
        <v>173</v>
      </c>
      <c r="C61" s="5" t="s">
        <v>28</v>
      </c>
      <c r="D61" s="5" t="s">
        <v>174</v>
      </c>
      <c r="E61" s="6" t="s">
        <v>22</v>
      </c>
      <c r="F61" s="24">
        <v>324.29000000000002</v>
      </c>
      <c r="G61" s="21">
        <v>214.49</v>
      </c>
      <c r="H61" s="21">
        <v>44.65</v>
      </c>
      <c r="I61" s="21">
        <v>221.85</v>
      </c>
      <c r="J61" s="21">
        <f t="shared" ref="J61:J70" si="50">TRUNC(G61 * (1 + 24.25 / 100), 2)</f>
        <v>266.5</v>
      </c>
      <c r="K61" s="21">
        <f t="shared" ref="K61" si="51">F61*H61</f>
        <v>14479.548500000001</v>
      </c>
      <c r="L61" s="21">
        <f t="shared" ref="L61" si="52">I61*F61</f>
        <v>71943.736499999999</v>
      </c>
      <c r="M61" s="31">
        <f t="shared" ref="M61" si="53">K61+L61</f>
        <v>86423.285000000003</v>
      </c>
      <c r="N61" s="8">
        <f t="shared" si="0"/>
        <v>4.6240359208765826E-2</v>
      </c>
    </row>
    <row r="62" spans="1:14" ht="24" customHeight="1" x14ac:dyDescent="0.2">
      <c r="A62" s="5" t="s">
        <v>175</v>
      </c>
      <c r="B62" s="7" t="s">
        <v>176</v>
      </c>
      <c r="C62" s="5" t="s">
        <v>21</v>
      </c>
      <c r="D62" s="5" t="s">
        <v>177</v>
      </c>
      <c r="E62" s="6" t="s">
        <v>22</v>
      </c>
      <c r="F62" s="24">
        <v>324.29000000000002</v>
      </c>
      <c r="G62" s="21">
        <v>57.64</v>
      </c>
      <c r="H62" s="21">
        <v>48.67</v>
      </c>
      <c r="I62" s="21">
        <v>22.94</v>
      </c>
      <c r="J62" s="21">
        <f t="shared" si="50"/>
        <v>71.61</v>
      </c>
      <c r="K62" s="21">
        <f t="shared" ref="K62:K70" si="54">F62*H62</f>
        <v>15783.194300000001</v>
      </c>
      <c r="L62" s="21">
        <f t="shared" ref="L62:L70" si="55">I62*F62</f>
        <v>7439.2126000000007</v>
      </c>
      <c r="M62" s="31">
        <f t="shared" ref="M62:M70" si="56">K62+L62</f>
        <v>23222.406900000002</v>
      </c>
      <c r="N62" s="8">
        <f t="shared" si="0"/>
        <v>1.2425036108591823E-2</v>
      </c>
    </row>
    <row r="63" spans="1:14" ht="51.95" customHeight="1" x14ac:dyDescent="0.2">
      <c r="A63" s="5" t="s">
        <v>178</v>
      </c>
      <c r="B63" s="7" t="s">
        <v>179</v>
      </c>
      <c r="C63" s="5" t="s">
        <v>28</v>
      </c>
      <c r="D63" s="5" t="s">
        <v>180</v>
      </c>
      <c r="E63" s="6" t="s">
        <v>22</v>
      </c>
      <c r="F63" s="24">
        <v>277.35000000000002</v>
      </c>
      <c r="G63" s="21">
        <v>61.85</v>
      </c>
      <c r="H63" s="21">
        <v>24.55</v>
      </c>
      <c r="I63" s="21">
        <v>52.29</v>
      </c>
      <c r="J63" s="21">
        <f t="shared" si="50"/>
        <v>76.84</v>
      </c>
      <c r="K63" s="21">
        <f t="shared" si="54"/>
        <v>6808.942500000001</v>
      </c>
      <c r="L63" s="21">
        <f t="shared" si="55"/>
        <v>14502.631500000001</v>
      </c>
      <c r="M63" s="31">
        <f t="shared" si="56"/>
        <v>21311.574000000001</v>
      </c>
      <c r="N63" s="8">
        <f t="shared" ref="N63:N126" si="57">M63 / 1869001.16</f>
        <v>1.1402654239123105E-2</v>
      </c>
    </row>
    <row r="64" spans="1:14" ht="39" customHeight="1" x14ac:dyDescent="0.2">
      <c r="A64" s="5" t="s">
        <v>181</v>
      </c>
      <c r="B64" s="7" t="s">
        <v>182</v>
      </c>
      <c r="C64" s="5" t="s">
        <v>28</v>
      </c>
      <c r="D64" s="5" t="s">
        <v>183</v>
      </c>
      <c r="E64" s="6" t="s">
        <v>22</v>
      </c>
      <c r="F64" s="24">
        <v>67.94</v>
      </c>
      <c r="G64" s="21">
        <v>75.92</v>
      </c>
      <c r="H64" s="21">
        <v>7.51</v>
      </c>
      <c r="I64" s="21">
        <v>86.82</v>
      </c>
      <c r="J64" s="21">
        <f t="shared" si="50"/>
        <v>94.33</v>
      </c>
      <c r="K64" s="21">
        <f t="shared" si="54"/>
        <v>510.22939999999994</v>
      </c>
      <c r="L64" s="21">
        <f t="shared" si="55"/>
        <v>5898.5507999999991</v>
      </c>
      <c r="M64" s="31">
        <f t="shared" si="56"/>
        <v>6408.7801999999992</v>
      </c>
      <c r="N64" s="8">
        <f t="shared" si="57"/>
        <v>3.4289867428439688E-3</v>
      </c>
    </row>
    <row r="65" spans="1:14" ht="39" customHeight="1" x14ac:dyDescent="0.2">
      <c r="A65" s="5" t="s">
        <v>184</v>
      </c>
      <c r="B65" s="7" t="s">
        <v>185</v>
      </c>
      <c r="C65" s="5" t="s">
        <v>28</v>
      </c>
      <c r="D65" s="5" t="s">
        <v>186</v>
      </c>
      <c r="E65" s="6" t="s">
        <v>78</v>
      </c>
      <c r="F65" s="24">
        <v>13.74</v>
      </c>
      <c r="G65" s="21">
        <v>154.81</v>
      </c>
      <c r="H65" s="21">
        <v>56.94</v>
      </c>
      <c r="I65" s="21">
        <v>135.41</v>
      </c>
      <c r="J65" s="21">
        <f t="shared" si="50"/>
        <v>192.35</v>
      </c>
      <c r="K65" s="21">
        <f t="shared" si="54"/>
        <v>782.35559999999998</v>
      </c>
      <c r="L65" s="21">
        <f t="shared" si="55"/>
        <v>1860.5334</v>
      </c>
      <c r="M65" s="31">
        <f t="shared" si="56"/>
        <v>2642.8890000000001</v>
      </c>
      <c r="N65" s="8">
        <f t="shared" si="57"/>
        <v>1.4140649329506035E-3</v>
      </c>
    </row>
    <row r="66" spans="1:14" ht="51.95" customHeight="1" x14ac:dyDescent="0.2">
      <c r="A66" s="5" t="s">
        <v>187</v>
      </c>
      <c r="B66" s="7" t="s">
        <v>188</v>
      </c>
      <c r="C66" s="5" t="s">
        <v>28</v>
      </c>
      <c r="D66" s="5" t="s">
        <v>189</v>
      </c>
      <c r="E66" s="6" t="s">
        <v>23</v>
      </c>
      <c r="F66" s="24">
        <v>34.700000000000003</v>
      </c>
      <c r="G66" s="21">
        <v>71.67</v>
      </c>
      <c r="H66" s="21">
        <v>32.75</v>
      </c>
      <c r="I66" s="21">
        <v>56.29</v>
      </c>
      <c r="J66" s="21">
        <f t="shared" si="50"/>
        <v>89.04</v>
      </c>
      <c r="K66" s="21">
        <f t="shared" si="54"/>
        <v>1136.4250000000002</v>
      </c>
      <c r="L66" s="21">
        <f t="shared" si="55"/>
        <v>1953.2630000000001</v>
      </c>
      <c r="M66" s="31">
        <f t="shared" si="56"/>
        <v>3089.6880000000001</v>
      </c>
      <c r="N66" s="8">
        <f t="shared" si="57"/>
        <v>1.6531225694905402E-3</v>
      </c>
    </row>
    <row r="67" spans="1:14" ht="26.1" customHeight="1" x14ac:dyDescent="0.2">
      <c r="A67" s="5" t="s">
        <v>190</v>
      </c>
      <c r="B67" s="7" t="s">
        <v>191</v>
      </c>
      <c r="C67" s="5" t="s">
        <v>28</v>
      </c>
      <c r="D67" s="5" t="s">
        <v>192</v>
      </c>
      <c r="E67" s="6" t="s">
        <v>23</v>
      </c>
      <c r="F67" s="24">
        <v>13.88</v>
      </c>
      <c r="G67" s="21">
        <v>72.489999999999995</v>
      </c>
      <c r="H67" s="21">
        <v>44.98</v>
      </c>
      <c r="I67" s="21">
        <v>45.08</v>
      </c>
      <c r="J67" s="21">
        <f t="shared" si="50"/>
        <v>90.06</v>
      </c>
      <c r="K67" s="21">
        <f t="shared" si="54"/>
        <v>624.32240000000002</v>
      </c>
      <c r="L67" s="21">
        <f t="shared" si="55"/>
        <v>625.71040000000005</v>
      </c>
      <c r="M67" s="31">
        <f t="shared" si="56"/>
        <v>1250.0328</v>
      </c>
      <c r="N67" s="8">
        <f t="shared" si="57"/>
        <v>6.6882398296638833E-4</v>
      </c>
    </row>
    <row r="68" spans="1:14" ht="39" customHeight="1" x14ac:dyDescent="0.2">
      <c r="A68" s="5" t="s">
        <v>193</v>
      </c>
      <c r="B68" s="7" t="s">
        <v>194</v>
      </c>
      <c r="C68" s="5" t="s">
        <v>28</v>
      </c>
      <c r="D68" s="5" t="s">
        <v>195</v>
      </c>
      <c r="E68" s="6" t="s">
        <v>22</v>
      </c>
      <c r="F68" s="24">
        <v>324.29000000000002</v>
      </c>
      <c r="G68" s="21">
        <v>125</v>
      </c>
      <c r="H68" s="21">
        <v>16.68</v>
      </c>
      <c r="I68" s="21">
        <v>138.63</v>
      </c>
      <c r="J68" s="21">
        <f t="shared" si="50"/>
        <v>155.31</v>
      </c>
      <c r="K68" s="21">
        <f t="shared" si="54"/>
        <v>5409.1572000000006</v>
      </c>
      <c r="L68" s="21">
        <f t="shared" si="55"/>
        <v>44956.322700000004</v>
      </c>
      <c r="M68" s="31">
        <f t="shared" si="56"/>
        <v>50365.479900000006</v>
      </c>
      <c r="N68" s="8">
        <f t="shared" si="57"/>
        <v>2.6947805586166683E-2</v>
      </c>
    </row>
    <row r="69" spans="1:14" ht="26.1" customHeight="1" x14ac:dyDescent="0.2">
      <c r="A69" s="5" t="s">
        <v>196</v>
      </c>
      <c r="B69" s="7" t="s">
        <v>197</v>
      </c>
      <c r="C69" s="5" t="s">
        <v>28</v>
      </c>
      <c r="D69" s="5" t="s">
        <v>198</v>
      </c>
      <c r="E69" s="6" t="s">
        <v>23</v>
      </c>
      <c r="F69" s="24">
        <v>263.45</v>
      </c>
      <c r="G69" s="21">
        <v>8.06</v>
      </c>
      <c r="H69" s="21">
        <v>2.7</v>
      </c>
      <c r="I69" s="21">
        <v>7.31</v>
      </c>
      <c r="J69" s="21">
        <f t="shared" si="50"/>
        <v>10.01</v>
      </c>
      <c r="K69" s="21">
        <f t="shared" si="54"/>
        <v>711.31500000000005</v>
      </c>
      <c r="L69" s="21">
        <f t="shared" si="55"/>
        <v>1925.8194999999998</v>
      </c>
      <c r="M69" s="31">
        <f t="shared" si="56"/>
        <v>2637.1345000000001</v>
      </c>
      <c r="N69" s="8">
        <f t="shared" si="57"/>
        <v>1.4109860156534093E-3</v>
      </c>
    </row>
    <row r="70" spans="1:14" ht="26.1" customHeight="1" x14ac:dyDescent="0.2">
      <c r="A70" s="5" t="s">
        <v>199</v>
      </c>
      <c r="B70" s="7" t="s">
        <v>200</v>
      </c>
      <c r="C70" s="5" t="s">
        <v>28</v>
      </c>
      <c r="D70" s="5" t="s">
        <v>201</v>
      </c>
      <c r="E70" s="6" t="s">
        <v>23</v>
      </c>
      <c r="F70" s="24">
        <v>33.85</v>
      </c>
      <c r="G70" s="21">
        <v>117.37</v>
      </c>
      <c r="H70" s="21">
        <v>20.73</v>
      </c>
      <c r="I70" s="21">
        <v>125.1</v>
      </c>
      <c r="J70" s="21">
        <f t="shared" si="50"/>
        <v>145.83000000000001</v>
      </c>
      <c r="K70" s="21">
        <f t="shared" si="54"/>
        <v>701.71050000000002</v>
      </c>
      <c r="L70" s="21">
        <f t="shared" si="55"/>
        <v>4234.6350000000002</v>
      </c>
      <c r="M70" s="31">
        <f t="shared" si="56"/>
        <v>4936.3455000000004</v>
      </c>
      <c r="N70" s="8">
        <f t="shared" si="57"/>
        <v>2.6411677026460488E-3</v>
      </c>
    </row>
    <row r="71" spans="1:14" ht="24" customHeight="1" x14ac:dyDescent="0.2">
      <c r="A71" s="25" t="s">
        <v>202</v>
      </c>
      <c r="B71" s="25"/>
      <c r="C71" s="25"/>
      <c r="D71" s="25" t="s">
        <v>203</v>
      </c>
      <c r="E71" s="25"/>
      <c r="F71" s="26"/>
      <c r="G71" s="27"/>
      <c r="H71" s="27"/>
      <c r="I71" s="27"/>
      <c r="J71" s="27"/>
      <c r="K71" s="27"/>
      <c r="L71" s="27"/>
      <c r="M71" s="28">
        <f>SUM(M72:M79)</f>
        <v>180729.64530000003</v>
      </c>
      <c r="N71" s="29">
        <f t="shared" si="57"/>
        <v>9.6698519598564639E-2</v>
      </c>
    </row>
    <row r="72" spans="1:14" ht="51.95" customHeight="1" x14ac:dyDescent="0.2">
      <c r="A72" s="5" t="s">
        <v>204</v>
      </c>
      <c r="B72" s="7" t="s">
        <v>205</v>
      </c>
      <c r="C72" s="5" t="s">
        <v>28</v>
      </c>
      <c r="D72" s="5" t="s">
        <v>206</v>
      </c>
      <c r="E72" s="6" t="s">
        <v>22</v>
      </c>
      <c r="F72" s="24">
        <v>968.19</v>
      </c>
      <c r="G72" s="21">
        <v>8.41</v>
      </c>
      <c r="H72" s="21">
        <v>6.53</v>
      </c>
      <c r="I72" s="21">
        <v>3.91</v>
      </c>
      <c r="J72" s="21">
        <f t="shared" ref="J72:J79" si="58">TRUNC(G72 * (1 + 24.25 / 100), 2)</f>
        <v>10.44</v>
      </c>
      <c r="K72" s="21">
        <f t="shared" ref="K72" si="59">F72*H72</f>
        <v>6322.2807000000003</v>
      </c>
      <c r="L72" s="21">
        <f t="shared" ref="L72" si="60">I72*F72</f>
        <v>3785.6229000000003</v>
      </c>
      <c r="M72" s="31">
        <f t="shared" ref="M72" si="61">K72+L72</f>
        <v>10107.903600000001</v>
      </c>
      <c r="N72" s="8">
        <f t="shared" si="57"/>
        <v>5.4081847653855934E-3</v>
      </c>
    </row>
    <row r="73" spans="1:14" ht="51.95" customHeight="1" x14ac:dyDescent="0.2">
      <c r="A73" s="5" t="s">
        <v>207</v>
      </c>
      <c r="B73" s="7" t="s">
        <v>208</v>
      </c>
      <c r="C73" s="5" t="s">
        <v>28</v>
      </c>
      <c r="D73" s="5" t="s">
        <v>209</v>
      </c>
      <c r="E73" s="6" t="s">
        <v>22</v>
      </c>
      <c r="F73" s="24">
        <v>1150.73</v>
      </c>
      <c r="G73" s="21">
        <v>4.76</v>
      </c>
      <c r="H73" s="21">
        <v>2.99</v>
      </c>
      <c r="I73" s="21">
        <v>2.92</v>
      </c>
      <c r="J73" s="21">
        <f t="shared" si="58"/>
        <v>5.91</v>
      </c>
      <c r="K73" s="21">
        <f t="shared" ref="K73:K79" si="62">F73*H73</f>
        <v>3440.6827000000003</v>
      </c>
      <c r="L73" s="21">
        <f t="shared" ref="L73:L79" si="63">I73*F73</f>
        <v>3360.1316000000002</v>
      </c>
      <c r="M73" s="31">
        <f t="shared" ref="M73:M79" si="64">K73+L73</f>
        <v>6800.8143</v>
      </c>
      <c r="N73" s="8">
        <f t="shared" si="57"/>
        <v>3.6387426854245508E-3</v>
      </c>
    </row>
    <row r="74" spans="1:14" ht="51.95" customHeight="1" x14ac:dyDescent="0.2">
      <c r="A74" s="5" t="s">
        <v>210</v>
      </c>
      <c r="B74" s="7" t="s">
        <v>211</v>
      </c>
      <c r="C74" s="5" t="s">
        <v>28</v>
      </c>
      <c r="D74" s="5" t="s">
        <v>212</v>
      </c>
      <c r="E74" s="6" t="s">
        <v>22</v>
      </c>
      <c r="F74" s="24">
        <v>2118.92</v>
      </c>
      <c r="G74" s="21">
        <v>25.23</v>
      </c>
      <c r="H74" s="21">
        <v>15.96</v>
      </c>
      <c r="I74" s="21">
        <v>15.38</v>
      </c>
      <c r="J74" s="21">
        <f t="shared" si="58"/>
        <v>31.34</v>
      </c>
      <c r="K74" s="21">
        <f t="shared" si="62"/>
        <v>33817.963200000006</v>
      </c>
      <c r="L74" s="21">
        <f t="shared" si="63"/>
        <v>32588.989600000004</v>
      </c>
      <c r="M74" s="31">
        <f t="shared" si="64"/>
        <v>66406.952800000014</v>
      </c>
      <c r="N74" s="8">
        <f t="shared" si="57"/>
        <v>3.5530717808650275E-2</v>
      </c>
    </row>
    <row r="75" spans="1:14" ht="26.1" customHeight="1" x14ac:dyDescent="0.2">
      <c r="A75" s="5" t="s">
        <v>213</v>
      </c>
      <c r="B75" s="7" t="s">
        <v>214</v>
      </c>
      <c r="C75" s="5" t="s">
        <v>28</v>
      </c>
      <c r="D75" s="5" t="s">
        <v>215</v>
      </c>
      <c r="E75" s="6" t="s">
        <v>22</v>
      </c>
      <c r="F75" s="24">
        <v>885.78</v>
      </c>
      <c r="G75" s="21">
        <v>19.12</v>
      </c>
      <c r="H75" s="21">
        <v>12.4</v>
      </c>
      <c r="I75" s="21">
        <v>11.35</v>
      </c>
      <c r="J75" s="21">
        <f t="shared" si="58"/>
        <v>23.75</v>
      </c>
      <c r="K75" s="21">
        <f t="shared" si="62"/>
        <v>10983.672</v>
      </c>
      <c r="L75" s="21">
        <f t="shared" si="63"/>
        <v>10053.602999999999</v>
      </c>
      <c r="M75" s="31">
        <f t="shared" si="64"/>
        <v>21037.275000000001</v>
      </c>
      <c r="N75" s="8">
        <f t="shared" si="57"/>
        <v>1.1255891890404178E-2</v>
      </c>
    </row>
    <row r="76" spans="1:14" ht="39" customHeight="1" x14ac:dyDescent="0.2">
      <c r="A76" s="5" t="s">
        <v>216</v>
      </c>
      <c r="B76" s="7" t="s">
        <v>217</v>
      </c>
      <c r="C76" s="5" t="s">
        <v>28</v>
      </c>
      <c r="D76" s="5" t="s">
        <v>218</v>
      </c>
      <c r="E76" s="6" t="s">
        <v>22</v>
      </c>
      <c r="F76" s="24">
        <v>264.95</v>
      </c>
      <c r="G76" s="21">
        <v>65.819999999999993</v>
      </c>
      <c r="H76" s="21">
        <v>25.13</v>
      </c>
      <c r="I76" s="21">
        <v>56.65</v>
      </c>
      <c r="J76" s="21">
        <f t="shared" si="58"/>
        <v>81.78</v>
      </c>
      <c r="K76" s="21">
        <f t="shared" si="62"/>
        <v>6658.1934999999994</v>
      </c>
      <c r="L76" s="21">
        <f t="shared" si="63"/>
        <v>15009.4175</v>
      </c>
      <c r="M76" s="31">
        <f t="shared" si="64"/>
        <v>21667.610999999997</v>
      </c>
      <c r="N76" s="8">
        <f t="shared" si="57"/>
        <v>1.1593150108050227E-2</v>
      </c>
    </row>
    <row r="77" spans="1:14" ht="26.1" customHeight="1" x14ac:dyDescent="0.2">
      <c r="A77" s="5" t="s">
        <v>219</v>
      </c>
      <c r="B77" s="7" t="s">
        <v>220</v>
      </c>
      <c r="C77" s="5" t="s">
        <v>28</v>
      </c>
      <c r="D77" s="5" t="s">
        <v>221</v>
      </c>
      <c r="E77" s="6" t="s">
        <v>22</v>
      </c>
      <c r="F77" s="24">
        <v>2118.92</v>
      </c>
      <c r="G77" s="21">
        <v>3.75</v>
      </c>
      <c r="H77" s="21">
        <v>2.27</v>
      </c>
      <c r="I77" s="21">
        <v>2.38</v>
      </c>
      <c r="J77" s="21">
        <f t="shared" si="58"/>
        <v>4.6500000000000004</v>
      </c>
      <c r="K77" s="21">
        <f t="shared" si="62"/>
        <v>4809.9484000000002</v>
      </c>
      <c r="L77" s="21">
        <f t="shared" si="63"/>
        <v>5043.0295999999998</v>
      </c>
      <c r="M77" s="31">
        <f t="shared" si="64"/>
        <v>9852.9779999999992</v>
      </c>
      <c r="N77" s="8">
        <f t="shared" si="57"/>
        <v>5.271788060313456E-3</v>
      </c>
    </row>
    <row r="78" spans="1:14" ht="26.1" customHeight="1" x14ac:dyDescent="0.2">
      <c r="A78" s="5" t="s">
        <v>222</v>
      </c>
      <c r="B78" s="7" t="s">
        <v>223</v>
      </c>
      <c r="C78" s="5" t="s">
        <v>28</v>
      </c>
      <c r="D78" s="5" t="s">
        <v>224</v>
      </c>
      <c r="E78" s="6" t="s">
        <v>22</v>
      </c>
      <c r="F78" s="24">
        <v>2118.92</v>
      </c>
      <c r="G78" s="21">
        <v>13.83</v>
      </c>
      <c r="H78" s="21">
        <v>5.6</v>
      </c>
      <c r="I78" s="21">
        <v>11.58</v>
      </c>
      <c r="J78" s="21">
        <f t="shared" si="58"/>
        <v>17.18</v>
      </c>
      <c r="K78" s="21">
        <f t="shared" si="62"/>
        <v>11865.951999999999</v>
      </c>
      <c r="L78" s="21">
        <f t="shared" si="63"/>
        <v>24537.0936</v>
      </c>
      <c r="M78" s="31">
        <f t="shared" si="64"/>
        <v>36403.045599999998</v>
      </c>
      <c r="N78" s="8">
        <f t="shared" si="57"/>
        <v>1.9477272876598964E-2</v>
      </c>
    </row>
    <row r="79" spans="1:14" ht="39" customHeight="1" x14ac:dyDescent="0.2">
      <c r="A79" s="5" t="s">
        <v>225</v>
      </c>
      <c r="B79" s="7" t="s">
        <v>226</v>
      </c>
      <c r="C79" s="5" t="s">
        <v>28</v>
      </c>
      <c r="D79" s="5" t="s">
        <v>227</v>
      </c>
      <c r="E79" s="6" t="s">
        <v>23</v>
      </c>
      <c r="F79" s="24">
        <v>48.5</v>
      </c>
      <c r="G79" s="21">
        <v>140.28</v>
      </c>
      <c r="H79" s="21">
        <v>35.04</v>
      </c>
      <c r="I79" s="21">
        <v>139.25</v>
      </c>
      <c r="J79" s="21">
        <f t="shared" si="58"/>
        <v>174.29</v>
      </c>
      <c r="K79" s="21">
        <f t="shared" si="62"/>
        <v>1699.44</v>
      </c>
      <c r="L79" s="21">
        <f t="shared" si="63"/>
        <v>6753.625</v>
      </c>
      <c r="M79" s="31">
        <f t="shared" si="64"/>
        <v>8453.0650000000005</v>
      </c>
      <c r="N79" s="8">
        <f t="shared" si="57"/>
        <v>4.5227714037373848E-3</v>
      </c>
    </row>
    <row r="80" spans="1:14" ht="24" customHeight="1" x14ac:dyDescent="0.2">
      <c r="A80" s="25" t="s">
        <v>228</v>
      </c>
      <c r="B80" s="25"/>
      <c r="C80" s="25"/>
      <c r="D80" s="25" t="s">
        <v>229</v>
      </c>
      <c r="E80" s="25"/>
      <c r="F80" s="26"/>
      <c r="G80" s="27"/>
      <c r="H80" s="27"/>
      <c r="I80" s="27"/>
      <c r="J80" s="27"/>
      <c r="K80" s="27"/>
      <c r="L80" s="27"/>
      <c r="M80" s="28">
        <f>SUM(M81:M85)</f>
        <v>45896.667999999998</v>
      </c>
      <c r="N80" s="29">
        <f t="shared" si="57"/>
        <v>2.4556789467161166E-2</v>
      </c>
    </row>
    <row r="81" spans="1:14" ht="51.95" customHeight="1" x14ac:dyDescent="0.2">
      <c r="A81" s="5" t="s">
        <v>230</v>
      </c>
      <c r="B81" s="7" t="s">
        <v>231</v>
      </c>
      <c r="C81" s="5" t="s">
        <v>28</v>
      </c>
      <c r="D81" s="5" t="s">
        <v>232</v>
      </c>
      <c r="E81" s="6" t="s">
        <v>22</v>
      </c>
      <c r="F81" s="24">
        <v>410.33</v>
      </c>
      <c r="G81" s="21">
        <v>7.42</v>
      </c>
      <c r="H81" s="21">
        <v>1.61</v>
      </c>
      <c r="I81" s="21">
        <v>7.6</v>
      </c>
      <c r="J81" s="21">
        <f>TRUNC(G81 * (1 + 24.25 / 100), 2)</f>
        <v>9.2100000000000009</v>
      </c>
      <c r="K81" s="21">
        <f t="shared" ref="K81" si="65">F81*H81</f>
        <v>660.63130000000001</v>
      </c>
      <c r="L81" s="21">
        <f t="shared" ref="L81" si="66">I81*F81</f>
        <v>3118.5079999999998</v>
      </c>
      <c r="M81" s="31">
        <f t="shared" ref="M81" si="67">K81+L81</f>
        <v>3779.1392999999998</v>
      </c>
      <c r="N81" s="8">
        <f t="shared" si="57"/>
        <v>2.0220101415025339E-3</v>
      </c>
    </row>
    <row r="82" spans="1:14" ht="39" customHeight="1" x14ac:dyDescent="0.2">
      <c r="A82" s="5" t="s">
        <v>233</v>
      </c>
      <c r="B82" s="7" t="s">
        <v>234</v>
      </c>
      <c r="C82" s="5" t="s">
        <v>28</v>
      </c>
      <c r="D82" s="5" t="s">
        <v>235</v>
      </c>
      <c r="E82" s="6" t="s">
        <v>22</v>
      </c>
      <c r="F82" s="24">
        <v>410.33</v>
      </c>
      <c r="G82" s="21">
        <v>32.770000000000003</v>
      </c>
      <c r="H82" s="21">
        <v>23.53</v>
      </c>
      <c r="I82" s="21">
        <v>17.18</v>
      </c>
      <c r="J82" s="21">
        <f>TRUNC(G82 * (1 + 24.25 / 100), 2)</f>
        <v>40.71</v>
      </c>
      <c r="K82" s="21">
        <f t="shared" ref="K82:K85" si="68">F82*H82</f>
        <v>9655.0648999999994</v>
      </c>
      <c r="L82" s="21">
        <f t="shared" ref="L82:L85" si="69">I82*F82</f>
        <v>7049.4694</v>
      </c>
      <c r="M82" s="31">
        <f t="shared" ref="M82:M85" si="70">K82+L82</f>
        <v>16704.534299999999</v>
      </c>
      <c r="N82" s="8">
        <f t="shared" si="57"/>
        <v>8.937680006576347E-3</v>
      </c>
    </row>
    <row r="83" spans="1:14" ht="26.1" customHeight="1" x14ac:dyDescent="0.2">
      <c r="A83" s="5" t="s">
        <v>236</v>
      </c>
      <c r="B83" s="7" t="s">
        <v>237</v>
      </c>
      <c r="C83" s="5" t="s">
        <v>28</v>
      </c>
      <c r="D83" s="5" t="s">
        <v>238</v>
      </c>
      <c r="E83" s="6" t="s">
        <v>22</v>
      </c>
      <c r="F83" s="24">
        <v>410.33</v>
      </c>
      <c r="G83" s="21">
        <v>33.25</v>
      </c>
      <c r="H83" s="21">
        <v>25.52</v>
      </c>
      <c r="I83" s="21">
        <v>15.79</v>
      </c>
      <c r="J83" s="21">
        <f>TRUNC(G83 * (1 + 24.25 / 100), 2)</f>
        <v>41.31</v>
      </c>
      <c r="K83" s="21">
        <f t="shared" si="68"/>
        <v>10471.621599999999</v>
      </c>
      <c r="L83" s="21">
        <f t="shared" si="69"/>
        <v>6479.1106999999993</v>
      </c>
      <c r="M83" s="31">
        <f t="shared" si="70"/>
        <v>16950.732299999996</v>
      </c>
      <c r="N83" s="8">
        <f t="shared" si="57"/>
        <v>9.0694070516253705E-3</v>
      </c>
    </row>
    <row r="84" spans="1:14" ht="26.1" customHeight="1" x14ac:dyDescent="0.2">
      <c r="A84" s="5" t="s">
        <v>239</v>
      </c>
      <c r="B84" s="7" t="s">
        <v>240</v>
      </c>
      <c r="C84" s="5" t="s">
        <v>28</v>
      </c>
      <c r="D84" s="5" t="s">
        <v>241</v>
      </c>
      <c r="E84" s="6" t="s">
        <v>22</v>
      </c>
      <c r="F84" s="24">
        <v>412.88</v>
      </c>
      <c r="G84" s="21">
        <v>16.2</v>
      </c>
      <c r="H84" s="21">
        <v>7.8</v>
      </c>
      <c r="I84" s="21">
        <v>12.32</v>
      </c>
      <c r="J84" s="21">
        <f>TRUNC(G84 * (1 + 24.25 / 100), 2)</f>
        <v>20.12</v>
      </c>
      <c r="K84" s="21">
        <f t="shared" si="68"/>
        <v>3220.4639999999999</v>
      </c>
      <c r="L84" s="21">
        <f t="shared" si="69"/>
        <v>5086.6815999999999</v>
      </c>
      <c r="M84" s="31">
        <f t="shared" si="70"/>
        <v>8307.1455999999998</v>
      </c>
      <c r="N84" s="8">
        <f t="shared" si="57"/>
        <v>4.4446979369451006E-3</v>
      </c>
    </row>
    <row r="85" spans="1:14" ht="26.1" customHeight="1" x14ac:dyDescent="0.2">
      <c r="A85" s="5" t="s">
        <v>242</v>
      </c>
      <c r="B85" s="7" t="s">
        <v>243</v>
      </c>
      <c r="C85" s="5" t="s">
        <v>28</v>
      </c>
      <c r="D85" s="5" t="s">
        <v>244</v>
      </c>
      <c r="E85" s="6" t="s">
        <v>22</v>
      </c>
      <c r="F85" s="24">
        <v>2.5499999999999998</v>
      </c>
      <c r="G85" s="21">
        <v>48.96</v>
      </c>
      <c r="H85" s="21">
        <v>31.07</v>
      </c>
      <c r="I85" s="21">
        <v>29.76</v>
      </c>
      <c r="J85" s="21">
        <f>TRUNC(G85 * (1 + 24.25 / 100), 2)</f>
        <v>60.83</v>
      </c>
      <c r="K85" s="21">
        <f t="shared" si="68"/>
        <v>79.228499999999997</v>
      </c>
      <c r="L85" s="21">
        <f t="shared" si="69"/>
        <v>75.888000000000005</v>
      </c>
      <c r="M85" s="31">
        <f t="shared" si="70"/>
        <v>155.1165</v>
      </c>
      <c r="N85" s="8">
        <f t="shared" si="57"/>
        <v>8.2994330511811996E-5</v>
      </c>
    </row>
    <row r="86" spans="1:14" ht="24" customHeight="1" x14ac:dyDescent="0.2">
      <c r="A86" s="25" t="s">
        <v>245</v>
      </c>
      <c r="B86" s="25"/>
      <c r="C86" s="25"/>
      <c r="D86" s="25" t="s">
        <v>246</v>
      </c>
      <c r="E86" s="25"/>
      <c r="F86" s="26"/>
      <c r="G86" s="27"/>
      <c r="H86" s="27"/>
      <c r="I86" s="27"/>
      <c r="J86" s="27"/>
      <c r="K86" s="27"/>
      <c r="L86" s="27"/>
      <c r="M86" s="28">
        <f>SUM(M87:M90)</f>
        <v>2465.5236</v>
      </c>
      <c r="N86" s="29">
        <f t="shared" si="57"/>
        <v>1.3191664364724097E-3</v>
      </c>
    </row>
    <row r="87" spans="1:14" ht="51.95" customHeight="1" x14ac:dyDescent="0.2">
      <c r="A87" s="5" t="s">
        <v>247</v>
      </c>
      <c r="B87" s="7" t="s">
        <v>205</v>
      </c>
      <c r="C87" s="5" t="s">
        <v>28</v>
      </c>
      <c r="D87" s="5" t="s">
        <v>206</v>
      </c>
      <c r="E87" s="6" t="s">
        <v>22</v>
      </c>
      <c r="F87" s="24">
        <v>38.76</v>
      </c>
      <c r="G87" s="21">
        <v>8.41</v>
      </c>
      <c r="H87" s="21">
        <v>6.53</v>
      </c>
      <c r="I87" s="21">
        <v>3.91</v>
      </c>
      <c r="J87" s="21">
        <f>TRUNC(G87 * (1 + 24.25 / 100), 2)</f>
        <v>10.44</v>
      </c>
      <c r="K87" s="21">
        <f t="shared" ref="K87" si="71">F87*H87</f>
        <v>253.1028</v>
      </c>
      <c r="L87" s="21">
        <f t="shared" ref="L87" si="72">I87*F87</f>
        <v>151.55160000000001</v>
      </c>
      <c r="M87" s="31">
        <f t="shared" ref="M87" si="73">K87+L87</f>
        <v>404.65440000000001</v>
      </c>
      <c r="N87" s="8">
        <f t="shared" si="57"/>
        <v>2.165083728465958E-4</v>
      </c>
    </row>
    <row r="88" spans="1:14" ht="51.95" customHeight="1" x14ac:dyDescent="0.2">
      <c r="A88" s="5" t="s">
        <v>248</v>
      </c>
      <c r="B88" s="7" t="s">
        <v>211</v>
      </c>
      <c r="C88" s="5" t="s">
        <v>28</v>
      </c>
      <c r="D88" s="5" t="s">
        <v>212</v>
      </c>
      <c r="E88" s="6" t="s">
        <v>22</v>
      </c>
      <c r="F88" s="24">
        <v>38.76</v>
      </c>
      <c r="G88" s="21">
        <v>25.23</v>
      </c>
      <c r="H88" s="21">
        <v>15.96</v>
      </c>
      <c r="I88" s="21">
        <v>15.38</v>
      </c>
      <c r="J88" s="21">
        <f>TRUNC(G88 * (1 + 24.25 / 100), 2)</f>
        <v>31.34</v>
      </c>
      <c r="K88" s="21">
        <f t="shared" ref="K88:K90" si="74">F88*H88</f>
        <v>618.6096</v>
      </c>
      <c r="L88" s="21">
        <f t="shared" ref="L88:L90" si="75">I88*F88</f>
        <v>596.12879999999996</v>
      </c>
      <c r="M88" s="31">
        <f t="shared" ref="M88:M90" si="76">K88+L88</f>
        <v>1214.7384</v>
      </c>
      <c r="N88" s="8">
        <f t="shared" si="57"/>
        <v>6.4993988553757771E-4</v>
      </c>
    </row>
    <row r="89" spans="1:14" ht="26.1" customHeight="1" x14ac:dyDescent="0.2">
      <c r="A89" s="5" t="s">
        <v>249</v>
      </c>
      <c r="B89" s="7" t="s">
        <v>220</v>
      </c>
      <c r="C89" s="5" t="s">
        <v>28</v>
      </c>
      <c r="D89" s="5" t="s">
        <v>221</v>
      </c>
      <c r="E89" s="6" t="s">
        <v>22</v>
      </c>
      <c r="F89" s="24">
        <v>38.76</v>
      </c>
      <c r="G89" s="21">
        <v>3.75</v>
      </c>
      <c r="H89" s="21">
        <v>2.27</v>
      </c>
      <c r="I89" s="21">
        <v>2.38</v>
      </c>
      <c r="J89" s="21">
        <f>TRUNC(G89 * (1 + 24.25 / 100), 2)</f>
        <v>4.6500000000000004</v>
      </c>
      <c r="K89" s="21">
        <f t="shared" si="74"/>
        <v>87.985199999999992</v>
      </c>
      <c r="L89" s="21">
        <f t="shared" si="75"/>
        <v>92.248799999999989</v>
      </c>
      <c r="M89" s="31">
        <f t="shared" si="76"/>
        <v>180.23399999999998</v>
      </c>
      <c r="N89" s="8">
        <f t="shared" si="57"/>
        <v>9.6433326986271098E-5</v>
      </c>
    </row>
    <row r="90" spans="1:14" ht="26.1" customHeight="1" x14ac:dyDescent="0.2">
      <c r="A90" s="5" t="s">
        <v>250</v>
      </c>
      <c r="B90" s="7" t="s">
        <v>223</v>
      </c>
      <c r="C90" s="5" t="s">
        <v>28</v>
      </c>
      <c r="D90" s="5" t="s">
        <v>224</v>
      </c>
      <c r="E90" s="6" t="s">
        <v>22</v>
      </c>
      <c r="F90" s="24">
        <v>38.76</v>
      </c>
      <c r="G90" s="21">
        <v>13.83</v>
      </c>
      <c r="H90" s="21">
        <v>5.6</v>
      </c>
      <c r="I90" s="21">
        <v>11.58</v>
      </c>
      <c r="J90" s="21">
        <f>TRUNC(G90 * (1 + 24.25 / 100), 2)</f>
        <v>17.18</v>
      </c>
      <c r="K90" s="21">
        <f t="shared" si="74"/>
        <v>217.05599999999998</v>
      </c>
      <c r="L90" s="21">
        <f t="shared" si="75"/>
        <v>448.8408</v>
      </c>
      <c r="M90" s="31">
        <f t="shared" si="76"/>
        <v>665.89679999999998</v>
      </c>
      <c r="N90" s="8">
        <f t="shared" si="57"/>
        <v>3.5628485110196506E-4</v>
      </c>
    </row>
    <row r="91" spans="1:14" ht="24" customHeight="1" x14ac:dyDescent="0.2">
      <c r="A91" s="2" t="s">
        <v>251</v>
      </c>
      <c r="B91" s="2"/>
      <c r="C91" s="2"/>
      <c r="D91" s="2" t="s">
        <v>252</v>
      </c>
      <c r="E91" s="2"/>
      <c r="F91" s="3"/>
      <c r="G91" s="19"/>
      <c r="H91" s="19"/>
      <c r="I91" s="19"/>
      <c r="J91" s="19"/>
      <c r="K91" s="19"/>
      <c r="L91" s="19"/>
      <c r="M91" s="20">
        <f>M92+M101+M106</f>
        <v>147068.86660000001</v>
      </c>
      <c r="N91" s="4">
        <f t="shared" si="57"/>
        <v>7.8688483318009289E-2</v>
      </c>
    </row>
    <row r="92" spans="1:14" ht="24" customHeight="1" x14ac:dyDescent="0.2">
      <c r="A92" s="25" t="s">
        <v>253</v>
      </c>
      <c r="B92" s="25"/>
      <c r="C92" s="25"/>
      <c r="D92" s="25" t="s">
        <v>254</v>
      </c>
      <c r="E92" s="25"/>
      <c r="F92" s="26"/>
      <c r="G92" s="27"/>
      <c r="H92" s="27"/>
      <c r="I92" s="27"/>
      <c r="J92" s="27"/>
      <c r="K92" s="27"/>
      <c r="L92" s="27"/>
      <c r="M92" s="28">
        <f>SUM(M93:M100)</f>
        <v>61633.583399999996</v>
      </c>
      <c r="N92" s="29">
        <f t="shared" si="57"/>
        <v>3.2976749677351723E-2</v>
      </c>
    </row>
    <row r="93" spans="1:14" ht="65.099999999999994" customHeight="1" x14ac:dyDescent="0.2">
      <c r="A93" s="5" t="s">
        <v>255</v>
      </c>
      <c r="B93" s="7" t="s">
        <v>256</v>
      </c>
      <c r="C93" s="5" t="s">
        <v>28</v>
      </c>
      <c r="D93" s="5" t="s">
        <v>257</v>
      </c>
      <c r="E93" s="6" t="s">
        <v>60</v>
      </c>
      <c r="F93" s="24">
        <v>7</v>
      </c>
      <c r="G93" s="21">
        <v>1404.19</v>
      </c>
      <c r="H93" s="21">
        <v>292.95</v>
      </c>
      <c r="I93" s="21">
        <v>1451.75</v>
      </c>
      <c r="J93" s="21">
        <f t="shared" ref="J93:J100" si="77">TRUNC(G93 * (1 + 24.25 / 100), 2)</f>
        <v>1744.7</v>
      </c>
      <c r="K93" s="21">
        <f t="shared" ref="K93" si="78">F93*H93</f>
        <v>2050.65</v>
      </c>
      <c r="L93" s="21">
        <f t="shared" ref="L93" si="79">I93*F93</f>
        <v>10162.25</v>
      </c>
      <c r="M93" s="31">
        <f t="shared" ref="M93" si="80">K93+L93</f>
        <v>12212.9</v>
      </c>
      <c r="N93" s="8">
        <f t="shared" si="57"/>
        <v>6.5344528732127699E-3</v>
      </c>
    </row>
    <row r="94" spans="1:14" ht="65.099999999999994" customHeight="1" x14ac:dyDescent="0.2">
      <c r="A94" s="5" t="s">
        <v>258</v>
      </c>
      <c r="B94" s="7" t="s">
        <v>259</v>
      </c>
      <c r="C94" s="5" t="s">
        <v>28</v>
      </c>
      <c r="D94" s="5" t="s">
        <v>260</v>
      </c>
      <c r="E94" s="6" t="s">
        <v>60</v>
      </c>
      <c r="F94" s="24">
        <v>15</v>
      </c>
      <c r="G94" s="21">
        <v>1516.46</v>
      </c>
      <c r="H94" s="21">
        <v>298.24</v>
      </c>
      <c r="I94" s="21">
        <v>1585.96</v>
      </c>
      <c r="J94" s="21">
        <f t="shared" si="77"/>
        <v>1884.2</v>
      </c>
      <c r="K94" s="21">
        <f t="shared" ref="K94:K100" si="81">F94*H94</f>
        <v>4473.6000000000004</v>
      </c>
      <c r="L94" s="21">
        <f t="shared" ref="L94:L100" si="82">I94*F94</f>
        <v>23789.4</v>
      </c>
      <c r="M94" s="31">
        <f t="shared" ref="M94:M100" si="83">K94+L94</f>
        <v>28263</v>
      </c>
      <c r="N94" s="8">
        <f t="shared" si="57"/>
        <v>1.5121980983682216E-2</v>
      </c>
    </row>
    <row r="95" spans="1:14" ht="65.099999999999994" customHeight="1" x14ac:dyDescent="0.2">
      <c r="A95" s="5" t="s">
        <v>261</v>
      </c>
      <c r="B95" s="7" t="s">
        <v>262</v>
      </c>
      <c r="C95" s="5" t="s">
        <v>263</v>
      </c>
      <c r="D95" s="5" t="s">
        <v>264</v>
      </c>
      <c r="E95" s="6" t="s">
        <v>265</v>
      </c>
      <c r="F95" s="24">
        <v>1</v>
      </c>
      <c r="G95" s="21">
        <v>1527.1</v>
      </c>
      <c r="H95" s="21">
        <v>293.43</v>
      </c>
      <c r="I95" s="21">
        <v>1603.99</v>
      </c>
      <c r="J95" s="21">
        <f t="shared" si="77"/>
        <v>1897.42</v>
      </c>
      <c r="K95" s="21">
        <f t="shared" si="81"/>
        <v>293.43</v>
      </c>
      <c r="L95" s="21">
        <f t="shared" si="82"/>
        <v>1603.99</v>
      </c>
      <c r="M95" s="31">
        <f t="shared" si="83"/>
        <v>1897.42</v>
      </c>
      <c r="N95" s="8">
        <f t="shared" si="57"/>
        <v>1.0152053624193579E-3</v>
      </c>
    </row>
    <row r="96" spans="1:14" ht="24" customHeight="1" x14ac:dyDescent="0.2">
      <c r="A96" s="5" t="s">
        <v>266</v>
      </c>
      <c r="B96" s="7" t="s">
        <v>267</v>
      </c>
      <c r="C96" s="5" t="s">
        <v>21</v>
      </c>
      <c r="D96" s="5" t="s">
        <v>268</v>
      </c>
      <c r="E96" s="6" t="s">
        <v>60</v>
      </c>
      <c r="F96" s="24">
        <v>1</v>
      </c>
      <c r="G96" s="21">
        <v>1183.8399999999999</v>
      </c>
      <c r="H96" s="21">
        <v>726.99</v>
      </c>
      <c r="I96" s="21">
        <v>743.93</v>
      </c>
      <c r="J96" s="21">
        <f t="shared" si="77"/>
        <v>1470.92</v>
      </c>
      <c r="K96" s="21">
        <f t="shared" si="81"/>
        <v>726.99</v>
      </c>
      <c r="L96" s="21">
        <f t="shared" si="82"/>
        <v>743.93</v>
      </c>
      <c r="M96" s="31">
        <f t="shared" si="83"/>
        <v>1470.92</v>
      </c>
      <c r="N96" s="8">
        <f t="shared" si="57"/>
        <v>7.8700860731408006E-4</v>
      </c>
    </row>
    <row r="97" spans="1:14" ht="26.1" customHeight="1" x14ac:dyDescent="0.2">
      <c r="A97" s="5" t="s">
        <v>269</v>
      </c>
      <c r="B97" s="7" t="s">
        <v>270</v>
      </c>
      <c r="C97" s="5" t="s">
        <v>21</v>
      </c>
      <c r="D97" s="5" t="s">
        <v>271</v>
      </c>
      <c r="E97" s="6" t="s">
        <v>60</v>
      </c>
      <c r="F97" s="24">
        <v>2</v>
      </c>
      <c r="G97" s="21">
        <v>1517.1</v>
      </c>
      <c r="H97" s="21">
        <v>749.53</v>
      </c>
      <c r="I97" s="21">
        <v>1135.46</v>
      </c>
      <c r="J97" s="21">
        <f t="shared" si="77"/>
        <v>1884.99</v>
      </c>
      <c r="K97" s="21">
        <f t="shared" si="81"/>
        <v>1499.06</v>
      </c>
      <c r="L97" s="21">
        <f t="shared" si="82"/>
        <v>2270.92</v>
      </c>
      <c r="M97" s="31">
        <f t="shared" si="83"/>
        <v>3769.98</v>
      </c>
      <c r="N97" s="8">
        <f t="shared" si="57"/>
        <v>2.0171095024895543E-3</v>
      </c>
    </row>
    <row r="98" spans="1:14" ht="26.1" customHeight="1" x14ac:dyDescent="0.2">
      <c r="A98" s="5" t="s">
        <v>272</v>
      </c>
      <c r="B98" s="7" t="s">
        <v>273</v>
      </c>
      <c r="C98" s="5" t="s">
        <v>21</v>
      </c>
      <c r="D98" s="5" t="s">
        <v>274</v>
      </c>
      <c r="E98" s="6" t="s">
        <v>60</v>
      </c>
      <c r="F98" s="24">
        <v>1</v>
      </c>
      <c r="G98" s="21">
        <v>4179.4399999999996</v>
      </c>
      <c r="H98" s="21">
        <v>777.58</v>
      </c>
      <c r="I98" s="21">
        <v>4415.37</v>
      </c>
      <c r="J98" s="21">
        <f t="shared" si="77"/>
        <v>5192.95</v>
      </c>
      <c r="K98" s="21">
        <f t="shared" si="81"/>
        <v>777.58</v>
      </c>
      <c r="L98" s="21">
        <f t="shared" si="82"/>
        <v>4415.37</v>
      </c>
      <c r="M98" s="31">
        <f t="shared" si="83"/>
        <v>5192.95</v>
      </c>
      <c r="N98" s="8">
        <f t="shared" si="57"/>
        <v>2.7784626950151277E-3</v>
      </c>
    </row>
    <row r="99" spans="1:14" ht="39" customHeight="1" x14ac:dyDescent="0.2">
      <c r="A99" s="5" t="s">
        <v>275</v>
      </c>
      <c r="B99" s="7" t="s">
        <v>276</v>
      </c>
      <c r="C99" s="5" t="s">
        <v>28</v>
      </c>
      <c r="D99" s="5" t="s">
        <v>277</v>
      </c>
      <c r="E99" s="6" t="s">
        <v>22</v>
      </c>
      <c r="F99" s="24">
        <v>150.57</v>
      </c>
      <c r="G99" s="21">
        <v>17.170000000000002</v>
      </c>
      <c r="H99" s="21">
        <v>10.35</v>
      </c>
      <c r="I99" s="21">
        <v>10.98</v>
      </c>
      <c r="J99" s="21">
        <f t="shared" si="77"/>
        <v>21.33</v>
      </c>
      <c r="K99" s="21">
        <f t="shared" si="81"/>
        <v>1558.3995</v>
      </c>
      <c r="L99" s="21">
        <f t="shared" si="82"/>
        <v>1653.2585999999999</v>
      </c>
      <c r="M99" s="31">
        <f t="shared" si="83"/>
        <v>3211.6580999999996</v>
      </c>
      <c r="N99" s="8">
        <f t="shared" si="57"/>
        <v>1.7183820795488431E-3</v>
      </c>
    </row>
    <row r="100" spans="1:14" ht="26.1" customHeight="1" x14ac:dyDescent="0.2">
      <c r="A100" s="5" t="s">
        <v>278</v>
      </c>
      <c r="B100" s="7" t="s">
        <v>279</v>
      </c>
      <c r="C100" s="5" t="s">
        <v>28</v>
      </c>
      <c r="D100" s="5" t="s">
        <v>280</v>
      </c>
      <c r="E100" s="6" t="s">
        <v>22</v>
      </c>
      <c r="F100" s="24">
        <v>150.57</v>
      </c>
      <c r="G100" s="21">
        <v>30.02</v>
      </c>
      <c r="H100" s="21">
        <v>7.63</v>
      </c>
      <c r="I100" s="21">
        <v>29.66</v>
      </c>
      <c r="J100" s="21">
        <f t="shared" si="77"/>
        <v>37.29</v>
      </c>
      <c r="K100" s="21">
        <f t="shared" si="81"/>
        <v>1148.8490999999999</v>
      </c>
      <c r="L100" s="21">
        <f t="shared" si="82"/>
        <v>4465.9061999999994</v>
      </c>
      <c r="M100" s="31">
        <f t="shared" si="83"/>
        <v>5614.7552999999989</v>
      </c>
      <c r="N100" s="8">
        <f t="shared" si="57"/>
        <v>3.0041475736697775E-3</v>
      </c>
    </row>
    <row r="101" spans="1:14" ht="24" customHeight="1" x14ac:dyDescent="0.2">
      <c r="A101" s="25" t="s">
        <v>281</v>
      </c>
      <c r="B101" s="25"/>
      <c r="C101" s="25"/>
      <c r="D101" s="25" t="s">
        <v>282</v>
      </c>
      <c r="E101" s="25"/>
      <c r="F101" s="26"/>
      <c r="G101" s="27"/>
      <c r="H101" s="27"/>
      <c r="I101" s="27"/>
      <c r="J101" s="27"/>
      <c r="K101" s="27"/>
      <c r="L101" s="27"/>
      <c r="M101" s="28">
        <f>SUM(M102:M105)</f>
        <v>67969.526800000007</v>
      </c>
      <c r="N101" s="29">
        <f t="shared" si="57"/>
        <v>3.6366765443848099E-2</v>
      </c>
    </row>
    <row r="102" spans="1:14" ht="39" customHeight="1" x14ac:dyDescent="0.2">
      <c r="A102" s="5" t="s">
        <v>283</v>
      </c>
      <c r="B102" s="7" t="s">
        <v>284</v>
      </c>
      <c r="C102" s="5" t="s">
        <v>28</v>
      </c>
      <c r="D102" s="5" t="s">
        <v>285</v>
      </c>
      <c r="E102" s="6" t="s">
        <v>22</v>
      </c>
      <c r="F102" s="24">
        <v>41.2</v>
      </c>
      <c r="G102" s="21">
        <v>834.49</v>
      </c>
      <c r="H102" s="21">
        <v>65.17</v>
      </c>
      <c r="I102" s="21">
        <v>971.68</v>
      </c>
      <c r="J102" s="21">
        <f>TRUNC(G102 * (1 + 24.25 / 100), 2)</f>
        <v>1036.8499999999999</v>
      </c>
      <c r="K102" s="21">
        <f t="shared" ref="K102" si="84">F102*H102</f>
        <v>2685.0040000000004</v>
      </c>
      <c r="L102" s="21">
        <f t="shared" ref="L102" si="85">I102*F102</f>
        <v>40033.216</v>
      </c>
      <c r="M102" s="31">
        <f t="shared" ref="M102" si="86">K102+L102</f>
        <v>42718.22</v>
      </c>
      <c r="N102" s="8">
        <f t="shared" si="57"/>
        <v>2.2856176290441683E-2</v>
      </c>
    </row>
    <row r="103" spans="1:14" ht="39" customHeight="1" x14ac:dyDescent="0.2">
      <c r="A103" s="5" t="s">
        <v>286</v>
      </c>
      <c r="B103" s="7" t="s">
        <v>287</v>
      </c>
      <c r="C103" s="5" t="s">
        <v>28</v>
      </c>
      <c r="D103" s="5" t="s">
        <v>288</v>
      </c>
      <c r="E103" s="6" t="s">
        <v>22</v>
      </c>
      <c r="F103" s="24">
        <v>0.8</v>
      </c>
      <c r="G103" s="21">
        <v>912.68</v>
      </c>
      <c r="H103" s="21">
        <v>27.48</v>
      </c>
      <c r="I103" s="21">
        <v>1106.52</v>
      </c>
      <c r="J103" s="21">
        <f>TRUNC(G103 * (1 + 24.25 / 100), 2)</f>
        <v>1134</v>
      </c>
      <c r="K103" s="21">
        <f t="shared" ref="K103:K105" si="87">F103*H103</f>
        <v>21.984000000000002</v>
      </c>
      <c r="L103" s="21">
        <f t="shared" ref="L103:L105" si="88">I103*F103</f>
        <v>885.21600000000001</v>
      </c>
      <c r="M103" s="31">
        <f t="shared" ref="M103:M105" si="89">K103+L103</f>
        <v>907.2</v>
      </c>
      <c r="N103" s="8">
        <f t="shared" si="57"/>
        <v>4.8539295716648997E-4</v>
      </c>
    </row>
    <row r="104" spans="1:14" ht="39" customHeight="1" x14ac:dyDescent="0.2">
      <c r="A104" s="5" t="s">
        <v>289</v>
      </c>
      <c r="B104" s="7" t="s">
        <v>290</v>
      </c>
      <c r="C104" s="5" t="s">
        <v>28</v>
      </c>
      <c r="D104" s="5" t="s">
        <v>291</v>
      </c>
      <c r="E104" s="6" t="s">
        <v>22</v>
      </c>
      <c r="F104" s="24">
        <v>15.57</v>
      </c>
      <c r="G104" s="21">
        <v>1009.45</v>
      </c>
      <c r="H104" s="21">
        <v>13.58</v>
      </c>
      <c r="I104" s="21">
        <v>1240.6600000000001</v>
      </c>
      <c r="J104" s="21">
        <f>TRUNC(G104 * (1 + 24.25 / 100), 2)</f>
        <v>1254.24</v>
      </c>
      <c r="K104" s="21">
        <f t="shared" si="87"/>
        <v>211.44060000000002</v>
      </c>
      <c r="L104" s="21">
        <f t="shared" si="88"/>
        <v>19317.076200000003</v>
      </c>
      <c r="M104" s="31">
        <f t="shared" si="89"/>
        <v>19528.516800000005</v>
      </c>
      <c r="N104" s="8">
        <f t="shared" si="57"/>
        <v>1.044863813781689E-2</v>
      </c>
    </row>
    <row r="105" spans="1:14" ht="39" customHeight="1" x14ac:dyDescent="0.2">
      <c r="A105" s="5" t="s">
        <v>292</v>
      </c>
      <c r="B105" s="7" t="s">
        <v>293</v>
      </c>
      <c r="C105" s="5" t="s">
        <v>294</v>
      </c>
      <c r="D105" s="5" t="s">
        <v>295</v>
      </c>
      <c r="E105" s="6" t="s">
        <v>265</v>
      </c>
      <c r="F105" s="24">
        <v>1</v>
      </c>
      <c r="G105" s="21">
        <v>3875.73</v>
      </c>
      <c r="H105" s="21">
        <v>981.17</v>
      </c>
      <c r="I105" s="21">
        <v>3834.42</v>
      </c>
      <c r="J105" s="21">
        <f>TRUNC(G105 * (1 + 24.25 / 100), 2)</f>
        <v>4815.59</v>
      </c>
      <c r="K105" s="21">
        <f t="shared" si="87"/>
        <v>981.17</v>
      </c>
      <c r="L105" s="21">
        <f t="shared" si="88"/>
        <v>3834.42</v>
      </c>
      <c r="M105" s="31">
        <f t="shared" si="89"/>
        <v>4815.59</v>
      </c>
      <c r="N105" s="8">
        <f t="shared" si="57"/>
        <v>2.5765580584230351E-3</v>
      </c>
    </row>
    <row r="106" spans="1:14" ht="24" customHeight="1" x14ac:dyDescent="0.2">
      <c r="A106" s="25" t="s">
        <v>296</v>
      </c>
      <c r="B106" s="25"/>
      <c r="C106" s="25"/>
      <c r="D106" s="25" t="s">
        <v>297</v>
      </c>
      <c r="E106" s="25"/>
      <c r="F106" s="26"/>
      <c r="G106" s="27"/>
      <c r="H106" s="27"/>
      <c r="I106" s="27"/>
      <c r="J106" s="27"/>
      <c r="K106" s="27"/>
      <c r="L106" s="27"/>
      <c r="M106" s="28">
        <f>SUM(M107:M109)</f>
        <v>17465.756400000002</v>
      </c>
      <c r="N106" s="29">
        <f t="shared" si="57"/>
        <v>9.3449681968094667E-3</v>
      </c>
    </row>
    <row r="107" spans="1:14" ht="26.1" customHeight="1" x14ac:dyDescent="0.2">
      <c r="A107" s="5" t="s">
        <v>298</v>
      </c>
      <c r="B107" s="7" t="s">
        <v>299</v>
      </c>
      <c r="C107" s="5" t="s">
        <v>28</v>
      </c>
      <c r="D107" s="5" t="s">
        <v>300</v>
      </c>
      <c r="E107" s="6" t="s">
        <v>22</v>
      </c>
      <c r="F107" s="24">
        <v>17.43</v>
      </c>
      <c r="G107" s="21">
        <v>415.39</v>
      </c>
      <c r="H107" s="21">
        <v>63.56</v>
      </c>
      <c r="I107" s="21">
        <v>452.56</v>
      </c>
      <c r="J107" s="21">
        <f>TRUNC(G107 * (1 + 24.25 / 100), 2)</f>
        <v>516.12</v>
      </c>
      <c r="K107" s="21">
        <f t="shared" ref="K107" si="90">F107*H107</f>
        <v>1107.8507999999999</v>
      </c>
      <c r="L107" s="21">
        <f t="shared" ref="L107" si="91">I107*F107</f>
        <v>7888.1207999999997</v>
      </c>
      <c r="M107" s="31">
        <f t="shared" ref="M107" si="92">K107+L107</f>
        <v>8995.9715999999989</v>
      </c>
      <c r="N107" s="8">
        <f t="shared" si="57"/>
        <v>4.8132509452268072E-3</v>
      </c>
    </row>
    <row r="108" spans="1:14" ht="26.1" customHeight="1" x14ac:dyDescent="0.2">
      <c r="A108" s="5" t="s">
        <v>301</v>
      </c>
      <c r="B108" s="7" t="s">
        <v>302</v>
      </c>
      <c r="C108" s="5" t="s">
        <v>28</v>
      </c>
      <c r="D108" s="5" t="s">
        <v>303</v>
      </c>
      <c r="E108" s="6" t="s">
        <v>22</v>
      </c>
      <c r="F108" s="24">
        <v>41.2</v>
      </c>
      <c r="G108" s="21">
        <v>132.35</v>
      </c>
      <c r="H108" s="21">
        <v>28.95</v>
      </c>
      <c r="I108" s="21">
        <v>135.49</v>
      </c>
      <c r="J108" s="21">
        <f>TRUNC(G108 * (1 + 24.25 / 100), 2)</f>
        <v>164.44</v>
      </c>
      <c r="K108" s="21">
        <f t="shared" ref="K108:K109" si="93">F108*H108</f>
        <v>1192.74</v>
      </c>
      <c r="L108" s="21">
        <f t="shared" ref="L108:L109" si="94">I108*F108</f>
        <v>5582.188000000001</v>
      </c>
      <c r="M108" s="31">
        <f t="shared" ref="M108:M109" si="95">K108+L108</f>
        <v>6774.9280000000008</v>
      </c>
      <c r="N108" s="8">
        <f t="shared" si="57"/>
        <v>3.6248923462412412E-3</v>
      </c>
    </row>
    <row r="109" spans="1:14" ht="26.1" customHeight="1" x14ac:dyDescent="0.2">
      <c r="A109" s="5" t="s">
        <v>304</v>
      </c>
      <c r="B109" s="7" t="s">
        <v>305</v>
      </c>
      <c r="C109" s="5" t="s">
        <v>28</v>
      </c>
      <c r="D109" s="5" t="s">
        <v>306</v>
      </c>
      <c r="E109" s="6" t="s">
        <v>22</v>
      </c>
      <c r="F109" s="24">
        <v>3.64</v>
      </c>
      <c r="G109" s="21">
        <v>374.75</v>
      </c>
      <c r="H109" s="21">
        <v>56.4</v>
      </c>
      <c r="I109" s="21">
        <v>409.22</v>
      </c>
      <c r="J109" s="21">
        <f>TRUNC(G109 * (1 + 24.25 / 100), 2)</f>
        <v>465.62</v>
      </c>
      <c r="K109" s="21">
        <f t="shared" si="93"/>
        <v>205.29599999999999</v>
      </c>
      <c r="L109" s="21">
        <f t="shared" si="94"/>
        <v>1489.5608000000002</v>
      </c>
      <c r="M109" s="31">
        <f t="shared" si="95"/>
        <v>1694.8568000000002</v>
      </c>
      <c r="N109" s="8">
        <f t="shared" si="57"/>
        <v>9.0682490534141791E-4</v>
      </c>
    </row>
    <row r="110" spans="1:14" ht="24" customHeight="1" x14ac:dyDescent="0.2">
      <c r="A110" s="2" t="s">
        <v>307</v>
      </c>
      <c r="B110" s="2"/>
      <c r="C110" s="2"/>
      <c r="D110" s="2" t="s">
        <v>308</v>
      </c>
      <c r="E110" s="2"/>
      <c r="F110" s="3"/>
      <c r="G110" s="19"/>
      <c r="H110" s="19"/>
      <c r="I110" s="19"/>
      <c r="J110" s="19"/>
      <c r="K110" s="19"/>
      <c r="L110" s="19"/>
      <c r="M110" s="20">
        <f>M111+M113+M130+M135+M144</f>
        <v>60461.799999999996</v>
      </c>
      <c r="N110" s="4">
        <f t="shared" si="57"/>
        <v>3.2349792656094445E-2</v>
      </c>
    </row>
    <row r="111" spans="1:14" ht="24" customHeight="1" x14ac:dyDescent="0.2">
      <c r="A111" s="25" t="s">
        <v>309</v>
      </c>
      <c r="B111" s="25"/>
      <c r="C111" s="25"/>
      <c r="D111" s="25" t="s">
        <v>310</v>
      </c>
      <c r="E111" s="25"/>
      <c r="F111" s="26"/>
      <c r="G111" s="27"/>
      <c r="H111" s="27"/>
      <c r="I111" s="27"/>
      <c r="J111" s="27"/>
      <c r="K111" s="27"/>
      <c r="L111" s="27"/>
      <c r="M111" s="28">
        <f>M112</f>
        <v>2636.77</v>
      </c>
      <c r="N111" s="29">
        <f t="shared" si="57"/>
        <v>1.4107909916974048E-3</v>
      </c>
    </row>
    <row r="112" spans="1:14" ht="39" customHeight="1" x14ac:dyDescent="0.2">
      <c r="A112" s="5" t="s">
        <v>311</v>
      </c>
      <c r="B112" s="7" t="s">
        <v>312</v>
      </c>
      <c r="C112" s="5" t="s">
        <v>263</v>
      </c>
      <c r="D112" s="5" t="s">
        <v>313</v>
      </c>
      <c r="E112" s="6" t="s">
        <v>314</v>
      </c>
      <c r="F112" s="24">
        <v>1</v>
      </c>
      <c r="G112" s="21">
        <v>2122.15</v>
      </c>
      <c r="H112" s="21">
        <v>474.36</v>
      </c>
      <c r="I112" s="21">
        <v>2162.41</v>
      </c>
      <c r="J112" s="21">
        <f>TRUNC(G112 * (1 + 24.25 / 100), 2)</f>
        <v>2636.77</v>
      </c>
      <c r="K112" s="21">
        <f t="shared" ref="K112" si="96">F112*H112</f>
        <v>474.36</v>
      </c>
      <c r="L112" s="21">
        <f t="shared" ref="L112" si="97">I112*F112</f>
        <v>2162.41</v>
      </c>
      <c r="M112" s="31">
        <f t="shared" ref="M112" si="98">K112+L112</f>
        <v>2636.77</v>
      </c>
      <c r="N112" s="8">
        <f t="shared" si="57"/>
        <v>1.4107909916974048E-3</v>
      </c>
    </row>
    <row r="113" spans="1:14" ht="24" customHeight="1" x14ac:dyDescent="0.2">
      <c r="A113" s="25" t="s">
        <v>315</v>
      </c>
      <c r="B113" s="25"/>
      <c r="C113" s="25"/>
      <c r="D113" s="25" t="s">
        <v>316</v>
      </c>
      <c r="E113" s="25"/>
      <c r="F113" s="26"/>
      <c r="G113" s="27"/>
      <c r="H113" s="27"/>
      <c r="I113" s="27"/>
      <c r="J113" s="27"/>
      <c r="K113" s="27"/>
      <c r="L113" s="27"/>
      <c r="M113" s="28">
        <f>SUM(M114:M129)</f>
        <v>38641.65</v>
      </c>
      <c r="N113" s="29">
        <f t="shared" si="57"/>
        <v>2.0675027296398255E-2</v>
      </c>
    </row>
    <row r="114" spans="1:14" ht="26.1" customHeight="1" x14ac:dyDescent="0.2">
      <c r="A114" s="5" t="s">
        <v>317</v>
      </c>
      <c r="B114" s="7" t="s">
        <v>318</v>
      </c>
      <c r="C114" s="5" t="s">
        <v>21</v>
      </c>
      <c r="D114" s="5" t="s">
        <v>319</v>
      </c>
      <c r="E114" s="6" t="s">
        <v>60</v>
      </c>
      <c r="F114" s="24">
        <v>23</v>
      </c>
      <c r="G114" s="21">
        <v>63.1</v>
      </c>
      <c r="H114" s="21">
        <v>45.28</v>
      </c>
      <c r="I114" s="21">
        <v>33.119999999999997</v>
      </c>
      <c r="J114" s="21">
        <f t="shared" ref="J114:J129" si="99">TRUNC(G114 * (1 + 24.25 / 100), 2)</f>
        <v>78.400000000000006</v>
      </c>
      <c r="K114" s="21">
        <f t="shared" ref="K114" si="100">F114*H114</f>
        <v>1041.44</v>
      </c>
      <c r="L114" s="21">
        <f t="shared" ref="L114" si="101">I114*F114</f>
        <v>761.76</v>
      </c>
      <c r="M114" s="31">
        <f t="shared" ref="M114" si="102">K114+L114</f>
        <v>1803.2</v>
      </c>
      <c r="N114" s="8">
        <f t="shared" si="57"/>
        <v>9.6479340868894925E-4</v>
      </c>
    </row>
    <row r="115" spans="1:14" ht="39" customHeight="1" x14ac:dyDescent="0.2">
      <c r="A115" s="5" t="s">
        <v>320</v>
      </c>
      <c r="B115" s="7" t="s">
        <v>321</v>
      </c>
      <c r="C115" s="5" t="s">
        <v>28</v>
      </c>
      <c r="D115" s="5" t="s">
        <v>322</v>
      </c>
      <c r="E115" s="6" t="s">
        <v>60</v>
      </c>
      <c r="F115" s="24">
        <v>48</v>
      </c>
      <c r="G115" s="21">
        <v>121.64</v>
      </c>
      <c r="H115" s="21">
        <v>14.03</v>
      </c>
      <c r="I115" s="21">
        <v>137.1</v>
      </c>
      <c r="J115" s="21">
        <f t="shared" si="99"/>
        <v>151.13</v>
      </c>
      <c r="K115" s="21">
        <f t="shared" ref="K115:K129" si="103">F115*H115</f>
        <v>673.43999999999994</v>
      </c>
      <c r="L115" s="21">
        <f t="shared" ref="L115:L129" si="104">I115*F115</f>
        <v>6580.7999999999993</v>
      </c>
      <c r="M115" s="31">
        <f t="shared" ref="M115:M129" si="105">K115+L115</f>
        <v>7254.2399999999989</v>
      </c>
      <c r="N115" s="8">
        <f t="shared" si="57"/>
        <v>3.8813459056387099E-3</v>
      </c>
    </row>
    <row r="116" spans="1:14" ht="39" customHeight="1" x14ac:dyDescent="0.2">
      <c r="A116" s="5" t="s">
        <v>323</v>
      </c>
      <c r="B116" s="7" t="s">
        <v>324</v>
      </c>
      <c r="C116" s="5" t="s">
        <v>28</v>
      </c>
      <c r="D116" s="5" t="s">
        <v>325</v>
      </c>
      <c r="E116" s="6" t="s">
        <v>60</v>
      </c>
      <c r="F116" s="24">
        <v>3</v>
      </c>
      <c r="G116" s="21">
        <v>19.47</v>
      </c>
      <c r="H116" s="21">
        <v>6.9</v>
      </c>
      <c r="I116" s="21">
        <v>17.29</v>
      </c>
      <c r="J116" s="21">
        <f t="shared" si="99"/>
        <v>24.19</v>
      </c>
      <c r="K116" s="21">
        <f t="shared" si="103"/>
        <v>20.700000000000003</v>
      </c>
      <c r="L116" s="21">
        <f t="shared" si="104"/>
        <v>51.87</v>
      </c>
      <c r="M116" s="31">
        <f t="shared" si="105"/>
        <v>72.569999999999993</v>
      </c>
      <c r="N116" s="8">
        <f t="shared" si="57"/>
        <v>3.882822630243846E-5</v>
      </c>
    </row>
    <row r="117" spans="1:14" ht="26.1" customHeight="1" x14ac:dyDescent="0.2">
      <c r="A117" s="5" t="s">
        <v>326</v>
      </c>
      <c r="B117" s="7" t="s">
        <v>327</v>
      </c>
      <c r="C117" s="5" t="s">
        <v>28</v>
      </c>
      <c r="D117" s="5" t="s">
        <v>328</v>
      </c>
      <c r="E117" s="6" t="s">
        <v>60</v>
      </c>
      <c r="F117" s="24">
        <v>11</v>
      </c>
      <c r="G117" s="21">
        <v>139.16999999999999</v>
      </c>
      <c r="H117" s="21">
        <v>26.14</v>
      </c>
      <c r="I117" s="21">
        <v>146.77000000000001</v>
      </c>
      <c r="J117" s="21">
        <f t="shared" si="99"/>
        <v>172.91</v>
      </c>
      <c r="K117" s="21">
        <f t="shared" si="103"/>
        <v>287.54000000000002</v>
      </c>
      <c r="L117" s="21">
        <f t="shared" si="104"/>
        <v>1614.47</v>
      </c>
      <c r="M117" s="31">
        <f t="shared" si="105"/>
        <v>1902.01</v>
      </c>
      <c r="N117" s="8">
        <f t="shared" si="57"/>
        <v>1.0176612196431168E-3</v>
      </c>
    </row>
    <row r="118" spans="1:14" ht="39" customHeight="1" x14ac:dyDescent="0.2">
      <c r="A118" s="5" t="s">
        <v>329</v>
      </c>
      <c r="B118" s="7" t="s">
        <v>330</v>
      </c>
      <c r="C118" s="5" t="s">
        <v>28</v>
      </c>
      <c r="D118" s="5" t="s">
        <v>331</v>
      </c>
      <c r="E118" s="6" t="s">
        <v>60</v>
      </c>
      <c r="F118" s="24">
        <v>2</v>
      </c>
      <c r="G118" s="21">
        <v>166.41</v>
      </c>
      <c r="H118" s="21">
        <v>78.44</v>
      </c>
      <c r="I118" s="21">
        <v>128.32</v>
      </c>
      <c r="J118" s="21">
        <f t="shared" si="99"/>
        <v>206.76</v>
      </c>
      <c r="K118" s="21">
        <f t="shared" si="103"/>
        <v>156.88</v>
      </c>
      <c r="L118" s="21">
        <f t="shared" si="104"/>
        <v>256.64</v>
      </c>
      <c r="M118" s="31">
        <f t="shared" si="105"/>
        <v>413.52</v>
      </c>
      <c r="N118" s="8">
        <f t="shared" si="57"/>
        <v>2.2125186909996355E-4</v>
      </c>
    </row>
    <row r="119" spans="1:14" ht="26.1" customHeight="1" x14ac:dyDescent="0.2">
      <c r="A119" s="5" t="s">
        <v>332</v>
      </c>
      <c r="B119" s="7" t="s">
        <v>333</v>
      </c>
      <c r="C119" s="5" t="s">
        <v>28</v>
      </c>
      <c r="D119" s="5" t="s">
        <v>334</v>
      </c>
      <c r="E119" s="6" t="s">
        <v>60</v>
      </c>
      <c r="F119" s="24">
        <v>2</v>
      </c>
      <c r="G119" s="21">
        <v>37.93</v>
      </c>
      <c r="H119" s="21">
        <v>0.86</v>
      </c>
      <c r="I119" s="21">
        <v>46.26</v>
      </c>
      <c r="J119" s="21">
        <f t="shared" si="99"/>
        <v>47.12</v>
      </c>
      <c r="K119" s="21">
        <f t="shared" si="103"/>
        <v>1.72</v>
      </c>
      <c r="L119" s="21">
        <f t="shared" si="104"/>
        <v>92.52</v>
      </c>
      <c r="M119" s="31">
        <f t="shared" si="105"/>
        <v>94.24</v>
      </c>
      <c r="N119" s="8">
        <f t="shared" si="57"/>
        <v>5.0422654633344372E-5</v>
      </c>
    </row>
    <row r="120" spans="1:14" ht="39" customHeight="1" x14ac:dyDescent="0.2">
      <c r="A120" s="5" t="s">
        <v>335</v>
      </c>
      <c r="B120" s="7" t="s">
        <v>336</v>
      </c>
      <c r="C120" s="5" t="s">
        <v>28</v>
      </c>
      <c r="D120" s="5" t="s">
        <v>337</v>
      </c>
      <c r="E120" s="6" t="s">
        <v>23</v>
      </c>
      <c r="F120" s="24">
        <v>400</v>
      </c>
      <c r="G120" s="21">
        <v>15.89</v>
      </c>
      <c r="H120" s="21">
        <v>4.4800000000000004</v>
      </c>
      <c r="I120" s="21">
        <v>15.26</v>
      </c>
      <c r="J120" s="21">
        <f t="shared" si="99"/>
        <v>19.739999999999998</v>
      </c>
      <c r="K120" s="21">
        <f t="shared" si="103"/>
        <v>1792.0000000000002</v>
      </c>
      <c r="L120" s="21">
        <f t="shared" si="104"/>
        <v>6104</v>
      </c>
      <c r="M120" s="31">
        <f t="shared" si="105"/>
        <v>7896</v>
      </c>
      <c r="N120" s="8">
        <f t="shared" si="57"/>
        <v>4.2247164790416717E-3</v>
      </c>
    </row>
    <row r="121" spans="1:14" ht="39" customHeight="1" x14ac:dyDescent="0.2">
      <c r="A121" s="5" t="s">
        <v>338</v>
      </c>
      <c r="B121" s="7" t="s">
        <v>339</v>
      </c>
      <c r="C121" s="5" t="s">
        <v>28</v>
      </c>
      <c r="D121" s="5" t="s">
        <v>340</v>
      </c>
      <c r="E121" s="6" t="s">
        <v>23</v>
      </c>
      <c r="F121" s="24">
        <v>1200</v>
      </c>
      <c r="G121" s="21">
        <v>4.24</v>
      </c>
      <c r="H121" s="21">
        <v>1.51</v>
      </c>
      <c r="I121" s="21">
        <v>3.75</v>
      </c>
      <c r="J121" s="21">
        <f t="shared" si="99"/>
        <v>5.26</v>
      </c>
      <c r="K121" s="21">
        <f t="shared" si="103"/>
        <v>1812</v>
      </c>
      <c r="L121" s="21">
        <f t="shared" si="104"/>
        <v>4500</v>
      </c>
      <c r="M121" s="31">
        <f t="shared" si="105"/>
        <v>6312</v>
      </c>
      <c r="N121" s="8">
        <f t="shared" si="57"/>
        <v>3.3772049665287528E-3</v>
      </c>
    </row>
    <row r="122" spans="1:14" ht="39" customHeight="1" x14ac:dyDescent="0.2">
      <c r="A122" s="5" t="s">
        <v>341</v>
      </c>
      <c r="B122" s="7" t="s">
        <v>342</v>
      </c>
      <c r="C122" s="5" t="s">
        <v>28</v>
      </c>
      <c r="D122" s="5" t="s">
        <v>343</v>
      </c>
      <c r="E122" s="6" t="s">
        <v>23</v>
      </c>
      <c r="F122" s="24">
        <v>150</v>
      </c>
      <c r="G122" s="21">
        <v>2.92</v>
      </c>
      <c r="H122" s="21">
        <v>1.19</v>
      </c>
      <c r="I122" s="21">
        <v>2.4300000000000002</v>
      </c>
      <c r="J122" s="21">
        <f t="shared" si="99"/>
        <v>3.62</v>
      </c>
      <c r="K122" s="21">
        <f t="shared" si="103"/>
        <v>178.5</v>
      </c>
      <c r="L122" s="21">
        <f t="shared" si="104"/>
        <v>364.5</v>
      </c>
      <c r="M122" s="31">
        <f t="shared" si="105"/>
        <v>543</v>
      </c>
      <c r="N122" s="8">
        <f t="shared" si="57"/>
        <v>2.9052951470613322E-4</v>
      </c>
    </row>
    <row r="123" spans="1:14" ht="39" customHeight="1" x14ac:dyDescent="0.2">
      <c r="A123" s="5" t="s">
        <v>344</v>
      </c>
      <c r="B123" s="7" t="s">
        <v>345</v>
      </c>
      <c r="C123" s="5" t="s">
        <v>28</v>
      </c>
      <c r="D123" s="5" t="s">
        <v>346</v>
      </c>
      <c r="E123" s="6" t="s">
        <v>23</v>
      </c>
      <c r="F123" s="24">
        <v>50</v>
      </c>
      <c r="G123" s="21">
        <v>6.52</v>
      </c>
      <c r="H123" s="21">
        <v>2.0299999999999998</v>
      </c>
      <c r="I123" s="21">
        <v>6.07</v>
      </c>
      <c r="J123" s="21">
        <f t="shared" si="99"/>
        <v>8.1</v>
      </c>
      <c r="K123" s="21">
        <f t="shared" si="103"/>
        <v>101.49999999999999</v>
      </c>
      <c r="L123" s="21">
        <f t="shared" si="104"/>
        <v>303.5</v>
      </c>
      <c r="M123" s="31">
        <f t="shared" si="105"/>
        <v>405</v>
      </c>
      <c r="N123" s="8">
        <f t="shared" si="57"/>
        <v>2.1669328444932586E-4</v>
      </c>
    </row>
    <row r="124" spans="1:14" ht="39" customHeight="1" x14ac:dyDescent="0.2">
      <c r="A124" s="5" t="s">
        <v>347</v>
      </c>
      <c r="B124" s="7" t="s">
        <v>348</v>
      </c>
      <c r="C124" s="5" t="s">
        <v>28</v>
      </c>
      <c r="D124" s="5" t="s">
        <v>349</v>
      </c>
      <c r="E124" s="6" t="s">
        <v>23</v>
      </c>
      <c r="F124" s="24">
        <v>80</v>
      </c>
      <c r="G124" s="21">
        <v>9.11</v>
      </c>
      <c r="H124" s="21">
        <v>2.64</v>
      </c>
      <c r="I124" s="21">
        <v>8.67</v>
      </c>
      <c r="J124" s="21">
        <f t="shared" si="99"/>
        <v>11.31</v>
      </c>
      <c r="K124" s="21">
        <f t="shared" si="103"/>
        <v>211.20000000000002</v>
      </c>
      <c r="L124" s="21">
        <f t="shared" si="104"/>
        <v>693.6</v>
      </c>
      <c r="M124" s="31">
        <f t="shared" si="105"/>
        <v>904.80000000000007</v>
      </c>
      <c r="N124" s="8">
        <f t="shared" si="57"/>
        <v>4.8410884881419772E-4</v>
      </c>
    </row>
    <row r="125" spans="1:14" ht="51.95" customHeight="1" x14ac:dyDescent="0.2">
      <c r="A125" s="5" t="s">
        <v>350</v>
      </c>
      <c r="B125" s="7" t="s">
        <v>351</v>
      </c>
      <c r="C125" s="5" t="s">
        <v>28</v>
      </c>
      <c r="D125" s="5" t="s">
        <v>352</v>
      </c>
      <c r="E125" s="6" t="s">
        <v>23</v>
      </c>
      <c r="F125" s="24">
        <v>50</v>
      </c>
      <c r="G125" s="21">
        <v>15.52</v>
      </c>
      <c r="H125" s="21">
        <v>7.0000000000000007E-2</v>
      </c>
      <c r="I125" s="21">
        <v>19.21</v>
      </c>
      <c r="J125" s="21">
        <f t="shared" si="99"/>
        <v>19.28</v>
      </c>
      <c r="K125" s="21">
        <f t="shared" si="103"/>
        <v>3.5000000000000004</v>
      </c>
      <c r="L125" s="21">
        <f t="shared" si="104"/>
        <v>960.5</v>
      </c>
      <c r="M125" s="31">
        <f t="shared" si="105"/>
        <v>964</v>
      </c>
      <c r="N125" s="8">
        <f t="shared" si="57"/>
        <v>5.1578352150407443E-4</v>
      </c>
    </row>
    <row r="126" spans="1:14" ht="51.95" customHeight="1" x14ac:dyDescent="0.2">
      <c r="A126" s="5" t="s">
        <v>353</v>
      </c>
      <c r="B126" s="7" t="s">
        <v>354</v>
      </c>
      <c r="C126" s="5" t="s">
        <v>28</v>
      </c>
      <c r="D126" s="5" t="s">
        <v>355</v>
      </c>
      <c r="E126" s="6" t="s">
        <v>23</v>
      </c>
      <c r="F126" s="24">
        <v>100</v>
      </c>
      <c r="G126" s="21">
        <v>24.03</v>
      </c>
      <c r="H126" s="21">
        <v>7.0000000000000007E-2</v>
      </c>
      <c r="I126" s="21">
        <v>29.78</v>
      </c>
      <c r="J126" s="21">
        <f t="shared" si="99"/>
        <v>29.85</v>
      </c>
      <c r="K126" s="21">
        <f t="shared" si="103"/>
        <v>7.0000000000000009</v>
      </c>
      <c r="L126" s="21">
        <f t="shared" si="104"/>
        <v>2978</v>
      </c>
      <c r="M126" s="31">
        <f t="shared" si="105"/>
        <v>2985</v>
      </c>
      <c r="N126" s="8">
        <f t="shared" si="57"/>
        <v>1.5971097631635499E-3</v>
      </c>
    </row>
    <row r="127" spans="1:14" ht="39" customHeight="1" x14ac:dyDescent="0.2">
      <c r="A127" s="5" t="s">
        <v>356</v>
      </c>
      <c r="B127" s="7" t="s">
        <v>357</v>
      </c>
      <c r="C127" s="5" t="s">
        <v>28</v>
      </c>
      <c r="D127" s="5" t="s">
        <v>358</v>
      </c>
      <c r="E127" s="6" t="s">
        <v>60</v>
      </c>
      <c r="F127" s="24">
        <v>90</v>
      </c>
      <c r="G127" s="21">
        <v>49</v>
      </c>
      <c r="H127" s="21">
        <v>33.39</v>
      </c>
      <c r="I127" s="21">
        <v>27.49</v>
      </c>
      <c r="J127" s="21">
        <f t="shared" si="99"/>
        <v>60.88</v>
      </c>
      <c r="K127" s="21">
        <f t="shared" si="103"/>
        <v>3005.1</v>
      </c>
      <c r="L127" s="21">
        <f t="shared" si="104"/>
        <v>2474.1</v>
      </c>
      <c r="M127" s="31">
        <f t="shared" si="105"/>
        <v>5479.2</v>
      </c>
      <c r="N127" s="8">
        <f t="shared" ref="N127:N190" si="106">M127 / 1869001.16</f>
        <v>2.9316193682833243E-3</v>
      </c>
    </row>
    <row r="128" spans="1:14" ht="26.1" customHeight="1" x14ac:dyDescent="0.2">
      <c r="A128" s="5" t="s">
        <v>359</v>
      </c>
      <c r="B128" s="7" t="s">
        <v>360</v>
      </c>
      <c r="C128" s="5" t="s">
        <v>28</v>
      </c>
      <c r="D128" s="5" t="s">
        <v>361</v>
      </c>
      <c r="E128" s="6" t="s">
        <v>60</v>
      </c>
      <c r="F128" s="24">
        <v>12</v>
      </c>
      <c r="G128" s="21">
        <v>23.33</v>
      </c>
      <c r="H128" s="21">
        <v>10.45</v>
      </c>
      <c r="I128" s="21">
        <v>18.53</v>
      </c>
      <c r="J128" s="21">
        <f t="shared" si="99"/>
        <v>28.98</v>
      </c>
      <c r="K128" s="21">
        <f t="shared" si="103"/>
        <v>125.39999999999999</v>
      </c>
      <c r="L128" s="21">
        <f t="shared" si="104"/>
        <v>222.36</v>
      </c>
      <c r="M128" s="31">
        <f t="shared" si="105"/>
        <v>347.76</v>
      </c>
      <c r="N128" s="8">
        <f t="shared" si="106"/>
        <v>1.8606730024715447E-4</v>
      </c>
    </row>
    <row r="129" spans="1:14" ht="39" customHeight="1" x14ac:dyDescent="0.2">
      <c r="A129" s="5" t="s">
        <v>362</v>
      </c>
      <c r="B129" s="7" t="s">
        <v>363</v>
      </c>
      <c r="C129" s="5" t="s">
        <v>28</v>
      </c>
      <c r="D129" s="5" t="s">
        <v>364</v>
      </c>
      <c r="E129" s="6" t="s">
        <v>60</v>
      </c>
      <c r="F129" s="24">
        <v>31</v>
      </c>
      <c r="G129" s="21">
        <v>32.85</v>
      </c>
      <c r="H129" s="21">
        <v>18.8</v>
      </c>
      <c r="I129" s="21">
        <v>22.01</v>
      </c>
      <c r="J129" s="21">
        <f t="shared" si="99"/>
        <v>40.81</v>
      </c>
      <c r="K129" s="21">
        <f t="shared" si="103"/>
        <v>582.80000000000007</v>
      </c>
      <c r="L129" s="21">
        <f t="shared" si="104"/>
        <v>682.31000000000006</v>
      </c>
      <c r="M129" s="31">
        <f t="shared" si="105"/>
        <v>1265.1100000000001</v>
      </c>
      <c r="N129" s="8">
        <f t="shared" si="106"/>
        <v>6.7689096565354734E-4</v>
      </c>
    </row>
    <row r="130" spans="1:14" ht="24" customHeight="1" x14ac:dyDescent="0.2">
      <c r="A130" s="25" t="s">
        <v>365</v>
      </c>
      <c r="B130" s="25"/>
      <c r="C130" s="25"/>
      <c r="D130" s="25" t="s">
        <v>366</v>
      </c>
      <c r="E130" s="25"/>
      <c r="F130" s="26"/>
      <c r="G130" s="27"/>
      <c r="H130" s="27"/>
      <c r="I130" s="27"/>
      <c r="J130" s="27"/>
      <c r="K130" s="27"/>
      <c r="L130" s="27"/>
      <c r="M130" s="28">
        <f>SUM(M131:M134)</f>
        <v>1575.5899999999997</v>
      </c>
      <c r="N130" s="29">
        <f t="shared" si="106"/>
        <v>8.430117828284279E-4</v>
      </c>
    </row>
    <row r="131" spans="1:14" ht="39" customHeight="1" x14ac:dyDescent="0.2">
      <c r="A131" s="5" t="s">
        <v>367</v>
      </c>
      <c r="B131" s="7" t="s">
        <v>368</v>
      </c>
      <c r="C131" s="5" t="s">
        <v>28</v>
      </c>
      <c r="D131" s="5" t="s">
        <v>369</v>
      </c>
      <c r="E131" s="6" t="s">
        <v>60</v>
      </c>
      <c r="F131" s="24">
        <v>1</v>
      </c>
      <c r="G131" s="21">
        <v>391.06</v>
      </c>
      <c r="H131" s="21">
        <v>69.19</v>
      </c>
      <c r="I131" s="21">
        <v>416.7</v>
      </c>
      <c r="J131" s="21">
        <f>TRUNC(G131 * (1 + 24.25 / 100), 2)</f>
        <v>485.89</v>
      </c>
      <c r="K131" s="21">
        <f t="shared" ref="K131" si="107">F131*H131</f>
        <v>69.19</v>
      </c>
      <c r="L131" s="21">
        <f t="shared" ref="L131" si="108">I131*F131</f>
        <v>416.7</v>
      </c>
      <c r="M131" s="31">
        <f t="shared" ref="M131" si="109">K131+L131</f>
        <v>485.89</v>
      </c>
      <c r="N131" s="8">
        <f t="shared" si="106"/>
        <v>2.5997308637304434E-4</v>
      </c>
    </row>
    <row r="132" spans="1:14" ht="51.95" customHeight="1" x14ac:dyDescent="0.2">
      <c r="A132" s="5" t="s">
        <v>367</v>
      </c>
      <c r="B132" s="7" t="s">
        <v>370</v>
      </c>
      <c r="C132" s="5" t="s">
        <v>28</v>
      </c>
      <c r="D132" s="5" t="s">
        <v>371</v>
      </c>
      <c r="E132" s="6" t="s">
        <v>60</v>
      </c>
      <c r="F132" s="24">
        <v>1</v>
      </c>
      <c r="G132" s="21">
        <v>592.19000000000005</v>
      </c>
      <c r="H132" s="21">
        <v>31.42</v>
      </c>
      <c r="I132" s="21">
        <v>704.37</v>
      </c>
      <c r="J132" s="21">
        <f>TRUNC(G132 * (1 + 24.25 / 100), 2)</f>
        <v>735.79</v>
      </c>
      <c r="K132" s="21">
        <f t="shared" ref="K132:K134" si="110">F132*H132</f>
        <v>31.42</v>
      </c>
      <c r="L132" s="21">
        <f t="shared" ref="L132:L134" si="111">I132*F132</f>
        <v>704.37</v>
      </c>
      <c r="M132" s="31">
        <f t="shared" ref="M132:M134" si="112">K132+L132</f>
        <v>735.79</v>
      </c>
      <c r="N132" s="8">
        <f t="shared" si="106"/>
        <v>3.9368086855548018E-4</v>
      </c>
    </row>
    <row r="133" spans="1:14" ht="26.1" customHeight="1" x14ac:dyDescent="0.2">
      <c r="A133" s="5" t="s">
        <v>372</v>
      </c>
      <c r="B133" s="7" t="s">
        <v>373</v>
      </c>
      <c r="C133" s="5" t="s">
        <v>28</v>
      </c>
      <c r="D133" s="5" t="s">
        <v>374</v>
      </c>
      <c r="E133" s="6" t="s">
        <v>60</v>
      </c>
      <c r="F133" s="24">
        <v>1</v>
      </c>
      <c r="G133" s="21">
        <v>147.94999999999999</v>
      </c>
      <c r="H133" s="21">
        <v>40.93</v>
      </c>
      <c r="I133" s="21">
        <v>142.88999999999999</v>
      </c>
      <c r="J133" s="21">
        <f>TRUNC(G133 * (1 + 24.25 / 100), 2)</f>
        <v>183.82</v>
      </c>
      <c r="K133" s="21">
        <f t="shared" si="110"/>
        <v>40.93</v>
      </c>
      <c r="L133" s="21">
        <f t="shared" si="111"/>
        <v>142.88999999999999</v>
      </c>
      <c r="M133" s="31">
        <f t="shared" si="112"/>
        <v>183.82</v>
      </c>
      <c r="N133" s="8">
        <f t="shared" si="106"/>
        <v>9.8351998882654522E-5</v>
      </c>
    </row>
    <row r="134" spans="1:14" ht="39" customHeight="1" x14ac:dyDescent="0.2">
      <c r="A134" s="9" t="s">
        <v>375</v>
      </c>
      <c r="B134" s="11" t="s">
        <v>376</v>
      </c>
      <c r="C134" s="9" t="s">
        <v>28</v>
      </c>
      <c r="D134" s="9" t="s">
        <v>377</v>
      </c>
      <c r="E134" s="10" t="s">
        <v>60</v>
      </c>
      <c r="F134" s="30">
        <v>1</v>
      </c>
      <c r="G134" s="22">
        <v>136.9</v>
      </c>
      <c r="H134" s="22">
        <v>0</v>
      </c>
      <c r="I134" s="22">
        <v>170.09</v>
      </c>
      <c r="J134" s="22">
        <f>TRUNC(G134 * (1 + 24.25 / 100), 2)</f>
        <v>170.09</v>
      </c>
      <c r="K134" s="21">
        <f t="shared" si="110"/>
        <v>0</v>
      </c>
      <c r="L134" s="21">
        <f t="shared" si="111"/>
        <v>170.09</v>
      </c>
      <c r="M134" s="31">
        <f t="shared" si="112"/>
        <v>170.09</v>
      </c>
      <c r="N134" s="12">
        <f t="shared" si="106"/>
        <v>9.1005829017248987E-5</v>
      </c>
    </row>
    <row r="135" spans="1:14" ht="24" customHeight="1" x14ac:dyDescent="0.2">
      <c r="A135" s="25" t="s">
        <v>378</v>
      </c>
      <c r="B135" s="25"/>
      <c r="C135" s="25"/>
      <c r="D135" s="25" t="s">
        <v>379</v>
      </c>
      <c r="E135" s="25"/>
      <c r="F135" s="26"/>
      <c r="G135" s="27"/>
      <c r="H135" s="27"/>
      <c r="I135" s="27"/>
      <c r="J135" s="27"/>
      <c r="K135" s="27"/>
      <c r="L135" s="27"/>
      <c r="M135" s="28">
        <f>SUM(M136:M143)</f>
        <v>3172.08</v>
      </c>
      <c r="N135" s="29">
        <f t="shared" si="106"/>
        <v>1.6972060092247348E-3</v>
      </c>
    </row>
    <row r="136" spans="1:14" ht="51.95" customHeight="1" x14ac:dyDescent="0.2">
      <c r="A136" s="5" t="s">
        <v>380</v>
      </c>
      <c r="B136" s="7" t="s">
        <v>381</v>
      </c>
      <c r="C136" s="5" t="s">
        <v>28</v>
      </c>
      <c r="D136" s="5" t="s">
        <v>382</v>
      </c>
      <c r="E136" s="6" t="s">
        <v>60</v>
      </c>
      <c r="F136" s="24">
        <v>1</v>
      </c>
      <c r="G136" s="21">
        <v>564.64</v>
      </c>
      <c r="H136" s="21">
        <v>31.12</v>
      </c>
      <c r="I136" s="21">
        <v>670.44</v>
      </c>
      <c r="J136" s="21">
        <f t="shared" ref="J136:J143" si="113">TRUNC(G136 * (1 + 24.25 / 100), 2)</f>
        <v>701.56</v>
      </c>
      <c r="K136" s="21">
        <f t="shared" ref="K136" si="114">F136*H136</f>
        <v>31.12</v>
      </c>
      <c r="L136" s="21">
        <f t="shared" ref="L136" si="115">I136*F136</f>
        <v>670.44</v>
      </c>
      <c r="M136" s="31">
        <f t="shared" ref="M136" si="116">K136+L136</f>
        <v>701.56000000000006</v>
      </c>
      <c r="N136" s="8">
        <f t="shared" si="106"/>
        <v>3.7536627318091129E-4</v>
      </c>
    </row>
    <row r="137" spans="1:14" ht="51.95" customHeight="1" x14ac:dyDescent="0.2">
      <c r="A137" s="5" t="s">
        <v>383</v>
      </c>
      <c r="B137" s="7" t="s">
        <v>370</v>
      </c>
      <c r="C137" s="5" t="s">
        <v>28</v>
      </c>
      <c r="D137" s="5" t="s">
        <v>371</v>
      </c>
      <c r="E137" s="6" t="s">
        <v>60</v>
      </c>
      <c r="F137" s="24">
        <v>1</v>
      </c>
      <c r="G137" s="21">
        <v>592.19000000000005</v>
      </c>
      <c r="H137" s="21">
        <v>31.42</v>
      </c>
      <c r="I137" s="21">
        <v>704.37</v>
      </c>
      <c r="J137" s="21">
        <f t="shared" si="113"/>
        <v>735.79</v>
      </c>
      <c r="K137" s="21">
        <f t="shared" ref="K137:K143" si="117">F137*H137</f>
        <v>31.42</v>
      </c>
      <c r="L137" s="21">
        <f t="shared" ref="L137:L143" si="118">I137*F137</f>
        <v>704.37</v>
      </c>
      <c r="M137" s="31">
        <f t="shared" ref="M137:M143" si="119">K137+L137</f>
        <v>735.79</v>
      </c>
      <c r="N137" s="8">
        <f t="shared" si="106"/>
        <v>3.9368086855548018E-4</v>
      </c>
    </row>
    <row r="138" spans="1:14" ht="26.1" customHeight="1" x14ac:dyDescent="0.2">
      <c r="A138" s="5" t="s">
        <v>384</v>
      </c>
      <c r="B138" s="7" t="s">
        <v>385</v>
      </c>
      <c r="C138" s="5" t="s">
        <v>294</v>
      </c>
      <c r="D138" s="5" t="s">
        <v>386</v>
      </c>
      <c r="E138" s="6" t="s">
        <v>265</v>
      </c>
      <c r="F138" s="24">
        <v>2</v>
      </c>
      <c r="G138" s="21">
        <v>192.24</v>
      </c>
      <c r="H138" s="21">
        <v>81.44</v>
      </c>
      <c r="I138" s="21">
        <v>157.41</v>
      </c>
      <c r="J138" s="21">
        <f t="shared" si="113"/>
        <v>238.85</v>
      </c>
      <c r="K138" s="21">
        <f t="shared" si="117"/>
        <v>162.88</v>
      </c>
      <c r="L138" s="21">
        <f t="shared" si="118"/>
        <v>314.82</v>
      </c>
      <c r="M138" s="31">
        <f t="shared" si="119"/>
        <v>477.7</v>
      </c>
      <c r="N138" s="8">
        <f t="shared" si="106"/>
        <v>2.5559106662084681E-4</v>
      </c>
    </row>
    <row r="139" spans="1:14" ht="26.1" customHeight="1" x14ac:dyDescent="0.2">
      <c r="A139" s="5" t="s">
        <v>387</v>
      </c>
      <c r="B139" s="7" t="s">
        <v>388</v>
      </c>
      <c r="C139" s="5" t="s">
        <v>28</v>
      </c>
      <c r="D139" s="5" t="s">
        <v>389</v>
      </c>
      <c r="E139" s="6" t="s">
        <v>60</v>
      </c>
      <c r="F139" s="24">
        <v>36</v>
      </c>
      <c r="G139" s="21">
        <v>11.55</v>
      </c>
      <c r="H139" s="21">
        <v>2.48</v>
      </c>
      <c r="I139" s="21">
        <v>11.87</v>
      </c>
      <c r="J139" s="21">
        <f t="shared" si="113"/>
        <v>14.35</v>
      </c>
      <c r="K139" s="21">
        <f t="shared" si="117"/>
        <v>89.28</v>
      </c>
      <c r="L139" s="21">
        <f t="shared" si="118"/>
        <v>427.32</v>
      </c>
      <c r="M139" s="31">
        <f t="shared" si="119"/>
        <v>516.6</v>
      </c>
      <c r="N139" s="8">
        <f t="shared" si="106"/>
        <v>2.7640432283091793E-4</v>
      </c>
    </row>
    <row r="140" spans="1:14" ht="26.1" customHeight="1" x14ac:dyDescent="0.2">
      <c r="A140" s="5" t="s">
        <v>390</v>
      </c>
      <c r="B140" s="7" t="s">
        <v>391</v>
      </c>
      <c r="C140" s="5" t="s">
        <v>28</v>
      </c>
      <c r="D140" s="5" t="s">
        <v>392</v>
      </c>
      <c r="E140" s="6" t="s">
        <v>60</v>
      </c>
      <c r="F140" s="24">
        <v>2</v>
      </c>
      <c r="G140" s="21">
        <v>12.9</v>
      </c>
      <c r="H140" s="21">
        <v>3.45</v>
      </c>
      <c r="I140" s="21">
        <v>12.57</v>
      </c>
      <c r="J140" s="21">
        <f t="shared" si="113"/>
        <v>16.02</v>
      </c>
      <c r="K140" s="21">
        <f t="shared" si="117"/>
        <v>6.9</v>
      </c>
      <c r="L140" s="21">
        <f t="shared" si="118"/>
        <v>25.14</v>
      </c>
      <c r="M140" s="31">
        <f t="shared" si="119"/>
        <v>32.04</v>
      </c>
      <c r="N140" s="8">
        <f t="shared" si="106"/>
        <v>1.7142846503102223E-5</v>
      </c>
    </row>
    <row r="141" spans="1:14" ht="26.1" customHeight="1" x14ac:dyDescent="0.2">
      <c r="A141" s="5" t="s">
        <v>393</v>
      </c>
      <c r="B141" s="7" t="s">
        <v>394</v>
      </c>
      <c r="C141" s="5" t="s">
        <v>28</v>
      </c>
      <c r="D141" s="5" t="s">
        <v>395</v>
      </c>
      <c r="E141" s="6" t="s">
        <v>60</v>
      </c>
      <c r="F141" s="24">
        <v>3</v>
      </c>
      <c r="G141" s="21">
        <v>14.53</v>
      </c>
      <c r="H141" s="21">
        <v>4.75</v>
      </c>
      <c r="I141" s="21">
        <v>13.3</v>
      </c>
      <c r="J141" s="21">
        <f t="shared" si="113"/>
        <v>18.05</v>
      </c>
      <c r="K141" s="21">
        <f t="shared" si="117"/>
        <v>14.25</v>
      </c>
      <c r="L141" s="21">
        <f t="shared" si="118"/>
        <v>39.900000000000006</v>
      </c>
      <c r="M141" s="31">
        <f t="shared" si="119"/>
        <v>54.150000000000006</v>
      </c>
      <c r="N141" s="8">
        <f t="shared" si="106"/>
        <v>2.8972694698595056E-5</v>
      </c>
    </row>
    <row r="142" spans="1:14" ht="26.1" customHeight="1" x14ac:dyDescent="0.2">
      <c r="A142" s="5" t="s">
        <v>396</v>
      </c>
      <c r="B142" s="7" t="s">
        <v>397</v>
      </c>
      <c r="C142" s="5" t="s">
        <v>28</v>
      </c>
      <c r="D142" s="5" t="s">
        <v>398</v>
      </c>
      <c r="E142" s="6" t="s">
        <v>60</v>
      </c>
      <c r="F142" s="24">
        <v>3</v>
      </c>
      <c r="G142" s="21">
        <v>92.62</v>
      </c>
      <c r="H142" s="21">
        <v>29.67</v>
      </c>
      <c r="I142" s="21">
        <v>85.41</v>
      </c>
      <c r="J142" s="21">
        <f t="shared" si="113"/>
        <v>115.08</v>
      </c>
      <c r="K142" s="21">
        <f t="shared" si="117"/>
        <v>89.01</v>
      </c>
      <c r="L142" s="21">
        <f t="shared" si="118"/>
        <v>256.23</v>
      </c>
      <c r="M142" s="31">
        <f t="shared" si="119"/>
        <v>345.24</v>
      </c>
      <c r="N142" s="8">
        <f t="shared" si="106"/>
        <v>1.8471898647724757E-4</v>
      </c>
    </row>
    <row r="143" spans="1:14" ht="24" customHeight="1" x14ac:dyDescent="0.2">
      <c r="A143" s="9" t="s">
        <v>399</v>
      </c>
      <c r="B143" s="11" t="s">
        <v>400</v>
      </c>
      <c r="C143" s="9" t="s">
        <v>21</v>
      </c>
      <c r="D143" s="9" t="s">
        <v>401</v>
      </c>
      <c r="E143" s="10" t="s">
        <v>60</v>
      </c>
      <c r="F143" s="30">
        <v>3</v>
      </c>
      <c r="G143" s="22">
        <v>82.9</v>
      </c>
      <c r="H143" s="22">
        <v>0</v>
      </c>
      <c r="I143" s="22">
        <v>103</v>
      </c>
      <c r="J143" s="22">
        <f t="shared" si="113"/>
        <v>103</v>
      </c>
      <c r="K143" s="21">
        <f t="shared" si="117"/>
        <v>0</v>
      </c>
      <c r="L143" s="21">
        <f t="shared" si="118"/>
        <v>309</v>
      </c>
      <c r="M143" s="31">
        <f t="shared" si="119"/>
        <v>309</v>
      </c>
      <c r="N143" s="12">
        <f t="shared" si="106"/>
        <v>1.653289503576338E-4</v>
      </c>
    </row>
    <row r="144" spans="1:14" ht="24" customHeight="1" x14ac:dyDescent="0.2">
      <c r="A144" s="25" t="s">
        <v>402</v>
      </c>
      <c r="B144" s="25"/>
      <c r="C144" s="25"/>
      <c r="D144" s="25" t="s">
        <v>403</v>
      </c>
      <c r="E144" s="25"/>
      <c r="F144" s="26"/>
      <c r="G144" s="27"/>
      <c r="H144" s="27"/>
      <c r="I144" s="27"/>
      <c r="J144" s="27"/>
      <c r="K144" s="27"/>
      <c r="L144" s="27"/>
      <c r="M144" s="28">
        <f>SUM(M145:M155)</f>
        <v>14435.71</v>
      </c>
      <c r="N144" s="29">
        <f t="shared" si="106"/>
        <v>7.7237565759456246E-3</v>
      </c>
    </row>
    <row r="145" spans="1:14" ht="26.1" customHeight="1" x14ac:dyDescent="0.2">
      <c r="A145" s="5" t="s">
        <v>404</v>
      </c>
      <c r="B145" s="7" t="s">
        <v>405</v>
      </c>
      <c r="C145" s="5" t="s">
        <v>28</v>
      </c>
      <c r="D145" s="5" t="s">
        <v>406</v>
      </c>
      <c r="E145" s="6" t="s">
        <v>60</v>
      </c>
      <c r="F145" s="24">
        <v>14</v>
      </c>
      <c r="G145" s="21">
        <v>53.87</v>
      </c>
      <c r="H145" s="21">
        <v>10.77</v>
      </c>
      <c r="I145" s="21">
        <v>56.16</v>
      </c>
      <c r="J145" s="21">
        <f t="shared" ref="J145:J155" si="120">TRUNC(G145 * (1 + 24.25 / 100), 2)</f>
        <v>66.930000000000007</v>
      </c>
      <c r="K145" s="21">
        <f t="shared" ref="K145" si="121">F145*H145</f>
        <v>150.78</v>
      </c>
      <c r="L145" s="21">
        <f t="shared" ref="L145" si="122">I145*F145</f>
        <v>786.24</v>
      </c>
      <c r="M145" s="31">
        <f t="shared" ref="M145" si="123">K145+L145</f>
        <v>937.02</v>
      </c>
      <c r="N145" s="8">
        <f t="shared" si="106"/>
        <v>5.0134800344372175E-4</v>
      </c>
    </row>
    <row r="146" spans="1:14" ht="26.1" customHeight="1" x14ac:dyDescent="0.2">
      <c r="A146" s="5" t="s">
        <v>407</v>
      </c>
      <c r="B146" s="7" t="s">
        <v>408</v>
      </c>
      <c r="C146" s="5" t="s">
        <v>294</v>
      </c>
      <c r="D146" s="5" t="s">
        <v>409</v>
      </c>
      <c r="E146" s="6" t="s">
        <v>265</v>
      </c>
      <c r="F146" s="24">
        <v>9</v>
      </c>
      <c r="G146" s="21">
        <v>210.51</v>
      </c>
      <c r="H146" s="21">
        <v>183.22</v>
      </c>
      <c r="I146" s="21">
        <v>78.33</v>
      </c>
      <c r="J146" s="21">
        <f t="shared" si="120"/>
        <v>261.55</v>
      </c>
      <c r="K146" s="21">
        <f t="shared" ref="K146:K155" si="124">F146*H146</f>
        <v>1648.98</v>
      </c>
      <c r="L146" s="21">
        <f t="shared" ref="L146:L155" si="125">I146*F146</f>
        <v>704.97</v>
      </c>
      <c r="M146" s="31">
        <f t="shared" ref="M146:M155" si="126">K146+L146</f>
        <v>2353.9499999999998</v>
      </c>
      <c r="N146" s="8">
        <f t="shared" si="106"/>
        <v>1.2594695232826928E-3</v>
      </c>
    </row>
    <row r="147" spans="1:14" ht="26.1" customHeight="1" x14ac:dyDescent="0.2">
      <c r="A147" s="5" t="s">
        <v>407</v>
      </c>
      <c r="B147" s="7" t="s">
        <v>410</v>
      </c>
      <c r="C147" s="5" t="s">
        <v>28</v>
      </c>
      <c r="D147" s="5" t="s">
        <v>411</v>
      </c>
      <c r="E147" s="6" t="s">
        <v>23</v>
      </c>
      <c r="F147" s="24">
        <v>100</v>
      </c>
      <c r="G147" s="21">
        <v>6.22</v>
      </c>
      <c r="H147" s="21">
        <v>3.9</v>
      </c>
      <c r="I147" s="21">
        <v>3.82</v>
      </c>
      <c r="J147" s="21">
        <f t="shared" si="120"/>
        <v>7.72</v>
      </c>
      <c r="K147" s="21">
        <f t="shared" si="124"/>
        <v>390</v>
      </c>
      <c r="L147" s="21">
        <f t="shared" si="125"/>
        <v>382</v>
      </c>
      <c r="M147" s="31">
        <f t="shared" si="126"/>
        <v>772</v>
      </c>
      <c r="N147" s="8">
        <f t="shared" si="106"/>
        <v>4.1305485332069031E-4</v>
      </c>
    </row>
    <row r="148" spans="1:14" ht="26.1" customHeight="1" x14ac:dyDescent="0.2">
      <c r="A148" s="5" t="s">
        <v>412</v>
      </c>
      <c r="B148" s="7" t="s">
        <v>413</v>
      </c>
      <c r="C148" s="5" t="s">
        <v>294</v>
      </c>
      <c r="D148" s="5" t="s">
        <v>414</v>
      </c>
      <c r="E148" s="6" t="s">
        <v>265</v>
      </c>
      <c r="F148" s="24">
        <v>9</v>
      </c>
      <c r="G148" s="21">
        <v>172.98</v>
      </c>
      <c r="H148" s="21">
        <v>142.5</v>
      </c>
      <c r="I148" s="21">
        <v>72.42</v>
      </c>
      <c r="J148" s="21">
        <f t="shared" si="120"/>
        <v>214.92</v>
      </c>
      <c r="K148" s="21">
        <f t="shared" si="124"/>
        <v>1282.5</v>
      </c>
      <c r="L148" s="21">
        <f t="shared" si="125"/>
        <v>651.78</v>
      </c>
      <c r="M148" s="31">
        <f t="shared" si="126"/>
        <v>1934.28</v>
      </c>
      <c r="N148" s="8">
        <f t="shared" si="106"/>
        <v>1.0349271265299804E-3</v>
      </c>
    </row>
    <row r="149" spans="1:14" ht="24" customHeight="1" x14ac:dyDescent="0.2">
      <c r="A149" s="5" t="s">
        <v>415</v>
      </c>
      <c r="B149" s="7" t="s">
        <v>416</v>
      </c>
      <c r="C149" s="5" t="s">
        <v>21</v>
      </c>
      <c r="D149" s="5" t="s">
        <v>417</v>
      </c>
      <c r="E149" s="6" t="s">
        <v>60</v>
      </c>
      <c r="F149" s="24">
        <v>1</v>
      </c>
      <c r="G149" s="21">
        <v>1088.8399999999999</v>
      </c>
      <c r="H149" s="21">
        <v>68.11</v>
      </c>
      <c r="I149" s="21">
        <v>1284.77</v>
      </c>
      <c r="J149" s="21">
        <f t="shared" si="120"/>
        <v>1352.88</v>
      </c>
      <c r="K149" s="21">
        <f t="shared" si="124"/>
        <v>68.11</v>
      </c>
      <c r="L149" s="21">
        <f t="shared" si="125"/>
        <v>1284.77</v>
      </c>
      <c r="M149" s="31">
        <f t="shared" si="126"/>
        <v>1352.8799999999999</v>
      </c>
      <c r="N149" s="8">
        <f t="shared" si="106"/>
        <v>7.238518781871703E-4</v>
      </c>
    </row>
    <row r="150" spans="1:14" ht="26.1" customHeight="1" x14ac:dyDescent="0.2">
      <c r="A150" s="5" t="s">
        <v>418</v>
      </c>
      <c r="B150" s="7" t="s">
        <v>419</v>
      </c>
      <c r="C150" s="5" t="s">
        <v>21</v>
      </c>
      <c r="D150" s="5" t="s">
        <v>420</v>
      </c>
      <c r="E150" s="6" t="s">
        <v>60</v>
      </c>
      <c r="F150" s="24">
        <v>1</v>
      </c>
      <c r="G150" s="21">
        <v>1690.12</v>
      </c>
      <c r="H150" s="21">
        <v>93.41</v>
      </c>
      <c r="I150" s="21">
        <v>2006.56</v>
      </c>
      <c r="J150" s="21">
        <f t="shared" si="120"/>
        <v>2099.9699999999998</v>
      </c>
      <c r="K150" s="21">
        <f t="shared" si="124"/>
        <v>93.41</v>
      </c>
      <c r="L150" s="21">
        <f t="shared" si="125"/>
        <v>2006.56</v>
      </c>
      <c r="M150" s="31">
        <f t="shared" si="126"/>
        <v>2099.9699999999998</v>
      </c>
      <c r="N150" s="8">
        <f t="shared" si="106"/>
        <v>1.12357875690136E-3</v>
      </c>
    </row>
    <row r="151" spans="1:14" ht="24" customHeight="1" x14ac:dyDescent="0.2">
      <c r="A151" s="5" t="s">
        <v>421</v>
      </c>
      <c r="B151" s="7" t="s">
        <v>422</v>
      </c>
      <c r="C151" s="5" t="s">
        <v>21</v>
      </c>
      <c r="D151" s="5" t="s">
        <v>423</v>
      </c>
      <c r="E151" s="6" t="s">
        <v>60</v>
      </c>
      <c r="F151" s="24">
        <v>1</v>
      </c>
      <c r="G151" s="21">
        <v>1015.16</v>
      </c>
      <c r="H151" s="21">
        <v>168.53</v>
      </c>
      <c r="I151" s="21">
        <v>1092.8</v>
      </c>
      <c r="J151" s="21">
        <f t="shared" si="120"/>
        <v>1261.33</v>
      </c>
      <c r="K151" s="21">
        <f t="shared" si="124"/>
        <v>168.53</v>
      </c>
      <c r="L151" s="21">
        <f t="shared" si="125"/>
        <v>1092.8</v>
      </c>
      <c r="M151" s="31">
        <f t="shared" si="126"/>
        <v>1261.33</v>
      </c>
      <c r="N151" s="8">
        <f t="shared" si="106"/>
        <v>6.7486849499868691E-4</v>
      </c>
    </row>
    <row r="152" spans="1:14" ht="26.1" customHeight="1" x14ac:dyDescent="0.2">
      <c r="A152" s="5" t="s">
        <v>424</v>
      </c>
      <c r="B152" s="7" t="s">
        <v>425</v>
      </c>
      <c r="C152" s="5" t="s">
        <v>21</v>
      </c>
      <c r="D152" s="5" t="s">
        <v>426</v>
      </c>
      <c r="E152" s="6" t="s">
        <v>60</v>
      </c>
      <c r="F152" s="24">
        <v>2</v>
      </c>
      <c r="G152" s="21">
        <v>12.3</v>
      </c>
      <c r="H152" s="21">
        <v>8.93</v>
      </c>
      <c r="I152" s="21">
        <v>6.35</v>
      </c>
      <c r="J152" s="21">
        <f t="shared" si="120"/>
        <v>15.28</v>
      </c>
      <c r="K152" s="21">
        <f t="shared" si="124"/>
        <v>17.86</v>
      </c>
      <c r="L152" s="21">
        <f t="shared" si="125"/>
        <v>12.7</v>
      </c>
      <c r="M152" s="31">
        <f t="shared" si="126"/>
        <v>30.56</v>
      </c>
      <c r="N152" s="8">
        <f t="shared" si="106"/>
        <v>1.6350979685855306E-5</v>
      </c>
    </row>
    <row r="153" spans="1:14" ht="39" customHeight="1" x14ac:dyDescent="0.2">
      <c r="A153" s="5" t="s">
        <v>427</v>
      </c>
      <c r="B153" s="7" t="s">
        <v>428</v>
      </c>
      <c r="C153" s="5" t="s">
        <v>294</v>
      </c>
      <c r="D153" s="5" t="s">
        <v>429</v>
      </c>
      <c r="E153" s="6" t="s">
        <v>265</v>
      </c>
      <c r="F153" s="24">
        <v>2</v>
      </c>
      <c r="G153" s="21">
        <v>170.13</v>
      </c>
      <c r="H153" s="21">
        <v>142.5</v>
      </c>
      <c r="I153" s="21">
        <v>68.88</v>
      </c>
      <c r="J153" s="21">
        <f t="shared" si="120"/>
        <v>211.38</v>
      </c>
      <c r="K153" s="21">
        <f t="shared" si="124"/>
        <v>285</v>
      </c>
      <c r="L153" s="21">
        <f t="shared" si="125"/>
        <v>137.76</v>
      </c>
      <c r="M153" s="31">
        <f t="shared" si="126"/>
        <v>422.76</v>
      </c>
      <c r="N153" s="8">
        <f t="shared" si="106"/>
        <v>2.2619568625628891E-4</v>
      </c>
    </row>
    <row r="154" spans="1:14" ht="24" customHeight="1" x14ac:dyDescent="0.2">
      <c r="A154" s="5" t="s">
        <v>430</v>
      </c>
      <c r="B154" s="7" t="s">
        <v>431</v>
      </c>
      <c r="C154" s="5" t="s">
        <v>21</v>
      </c>
      <c r="D154" s="5" t="s">
        <v>432</v>
      </c>
      <c r="E154" s="6" t="s">
        <v>60</v>
      </c>
      <c r="F154" s="24">
        <v>1</v>
      </c>
      <c r="G154" s="21">
        <v>681.88</v>
      </c>
      <c r="H154" s="21">
        <v>591.71</v>
      </c>
      <c r="I154" s="21">
        <v>255.52</v>
      </c>
      <c r="J154" s="21">
        <f t="shared" si="120"/>
        <v>847.23</v>
      </c>
      <c r="K154" s="21">
        <f t="shared" si="124"/>
        <v>591.71</v>
      </c>
      <c r="L154" s="21">
        <f t="shared" si="125"/>
        <v>255.52</v>
      </c>
      <c r="M154" s="31">
        <f t="shared" si="126"/>
        <v>847.23</v>
      </c>
      <c r="N154" s="8">
        <f t="shared" si="106"/>
        <v>4.5330629971358609E-4</v>
      </c>
    </row>
    <row r="155" spans="1:14" ht="26.1" customHeight="1" x14ac:dyDescent="0.2">
      <c r="A155" s="5" t="s">
        <v>433</v>
      </c>
      <c r="B155" s="7" t="s">
        <v>434</v>
      </c>
      <c r="C155" s="5" t="s">
        <v>21</v>
      </c>
      <c r="D155" s="5" t="s">
        <v>435</v>
      </c>
      <c r="E155" s="6" t="s">
        <v>60</v>
      </c>
      <c r="F155" s="24">
        <v>3</v>
      </c>
      <c r="G155" s="21">
        <v>650.23</v>
      </c>
      <c r="H155" s="21">
        <v>221.53</v>
      </c>
      <c r="I155" s="21">
        <v>586.38</v>
      </c>
      <c r="J155" s="21">
        <f t="shared" si="120"/>
        <v>807.91</v>
      </c>
      <c r="K155" s="21">
        <f t="shared" si="124"/>
        <v>664.59</v>
      </c>
      <c r="L155" s="21">
        <f t="shared" si="125"/>
        <v>1759.1399999999999</v>
      </c>
      <c r="M155" s="31">
        <f t="shared" si="126"/>
        <v>2423.73</v>
      </c>
      <c r="N155" s="8">
        <f t="shared" si="106"/>
        <v>1.2968049736255915E-3</v>
      </c>
    </row>
    <row r="156" spans="1:14" ht="24" customHeight="1" x14ac:dyDescent="0.2">
      <c r="A156" s="2" t="s">
        <v>436</v>
      </c>
      <c r="B156" s="2"/>
      <c r="C156" s="2"/>
      <c r="D156" s="2" t="s">
        <v>437</v>
      </c>
      <c r="E156" s="2"/>
      <c r="F156" s="3"/>
      <c r="G156" s="19"/>
      <c r="H156" s="19"/>
      <c r="I156" s="19"/>
      <c r="J156" s="19"/>
      <c r="K156" s="19"/>
      <c r="L156" s="19"/>
      <c r="M156" s="20">
        <f>M157+M171+M181+M199+M205+M208</f>
        <v>232069.67999999993</v>
      </c>
      <c r="N156" s="4">
        <f t="shared" si="106"/>
        <v>0.12416775600075065</v>
      </c>
    </row>
    <row r="157" spans="1:14" ht="24" customHeight="1" x14ac:dyDescent="0.2">
      <c r="A157" s="25" t="s">
        <v>438</v>
      </c>
      <c r="B157" s="25"/>
      <c r="C157" s="25"/>
      <c r="D157" s="25" t="s">
        <v>439</v>
      </c>
      <c r="E157" s="25"/>
      <c r="F157" s="26"/>
      <c r="G157" s="27"/>
      <c r="H157" s="27"/>
      <c r="I157" s="27"/>
      <c r="J157" s="27"/>
      <c r="K157" s="27"/>
      <c r="L157" s="27"/>
      <c r="M157" s="28">
        <f>SUM(M158:M170)</f>
        <v>94763.42</v>
      </c>
      <c r="N157" s="29">
        <f t="shared" si="106"/>
        <v>5.0702707964076388E-2</v>
      </c>
    </row>
    <row r="158" spans="1:14" ht="26.1" customHeight="1" x14ac:dyDescent="0.2">
      <c r="A158" s="5" t="s">
        <v>440</v>
      </c>
      <c r="B158" s="7" t="s">
        <v>441</v>
      </c>
      <c r="C158" s="5" t="s">
        <v>28</v>
      </c>
      <c r="D158" s="5" t="s">
        <v>442</v>
      </c>
      <c r="E158" s="6" t="s">
        <v>60</v>
      </c>
      <c r="F158" s="24">
        <v>3</v>
      </c>
      <c r="G158" s="21">
        <v>487.37</v>
      </c>
      <c r="H158" s="21">
        <v>32.65</v>
      </c>
      <c r="I158" s="21">
        <v>572.9</v>
      </c>
      <c r="J158" s="21">
        <f t="shared" ref="J158:J170" si="127">TRUNC(G158 * (1 + 24.25 / 100), 2)</f>
        <v>605.54999999999995</v>
      </c>
      <c r="K158" s="21">
        <f t="shared" ref="K158" si="128">F158*H158</f>
        <v>97.949999999999989</v>
      </c>
      <c r="L158" s="21">
        <f t="shared" ref="L158" si="129">I158*F158</f>
        <v>1718.6999999999998</v>
      </c>
      <c r="M158" s="31">
        <f t="shared" ref="M158" si="130">K158+L158</f>
        <v>1816.6499999999999</v>
      </c>
      <c r="N158" s="8">
        <f t="shared" si="106"/>
        <v>9.7198976591325386E-4</v>
      </c>
    </row>
    <row r="159" spans="1:14" ht="26.1" customHeight="1" x14ac:dyDescent="0.2">
      <c r="A159" s="5" t="s">
        <v>443</v>
      </c>
      <c r="B159" s="7" t="s">
        <v>444</v>
      </c>
      <c r="C159" s="5" t="s">
        <v>28</v>
      </c>
      <c r="D159" s="5" t="s">
        <v>445</v>
      </c>
      <c r="E159" s="6" t="s">
        <v>60</v>
      </c>
      <c r="F159" s="24">
        <v>3</v>
      </c>
      <c r="G159" s="21">
        <v>41.53</v>
      </c>
      <c r="H159" s="21">
        <v>5.6</v>
      </c>
      <c r="I159" s="21">
        <v>46</v>
      </c>
      <c r="J159" s="21">
        <f t="shared" si="127"/>
        <v>51.6</v>
      </c>
      <c r="K159" s="21">
        <f t="shared" ref="K159:K170" si="131">F159*H159</f>
        <v>16.799999999999997</v>
      </c>
      <c r="L159" s="21">
        <f t="shared" ref="L159:L170" si="132">I159*F159</f>
        <v>138</v>
      </c>
      <c r="M159" s="31">
        <f t="shared" ref="M159:M170" si="133">K159+L159</f>
        <v>154.80000000000001</v>
      </c>
      <c r="N159" s="8">
        <f t="shared" si="106"/>
        <v>8.2824988722853446E-5</v>
      </c>
    </row>
    <row r="160" spans="1:14" ht="51.95" customHeight="1" x14ac:dyDescent="0.2">
      <c r="A160" s="5" t="s">
        <v>446</v>
      </c>
      <c r="B160" s="7" t="s">
        <v>447</v>
      </c>
      <c r="C160" s="5" t="s">
        <v>28</v>
      </c>
      <c r="D160" s="5" t="s">
        <v>448</v>
      </c>
      <c r="E160" s="6" t="s">
        <v>60</v>
      </c>
      <c r="F160" s="24">
        <v>4</v>
      </c>
      <c r="G160" s="21">
        <v>775.29</v>
      </c>
      <c r="H160" s="21">
        <v>46.38</v>
      </c>
      <c r="I160" s="21">
        <v>916.91</v>
      </c>
      <c r="J160" s="21">
        <f t="shared" si="127"/>
        <v>963.29</v>
      </c>
      <c r="K160" s="21">
        <f t="shared" si="131"/>
        <v>185.52</v>
      </c>
      <c r="L160" s="21">
        <f t="shared" si="132"/>
        <v>3667.64</v>
      </c>
      <c r="M160" s="31">
        <f t="shared" si="133"/>
        <v>3853.16</v>
      </c>
      <c r="N160" s="8">
        <f t="shared" si="106"/>
        <v>2.0616145577994184E-3</v>
      </c>
    </row>
    <row r="161" spans="1:14" ht="39" customHeight="1" x14ac:dyDescent="0.2">
      <c r="A161" s="5" t="s">
        <v>449</v>
      </c>
      <c r="B161" s="7" t="s">
        <v>450</v>
      </c>
      <c r="C161" s="5" t="s">
        <v>28</v>
      </c>
      <c r="D161" s="5" t="s">
        <v>451</v>
      </c>
      <c r="E161" s="6" t="s">
        <v>60</v>
      </c>
      <c r="F161" s="24">
        <v>19</v>
      </c>
      <c r="G161" s="21">
        <v>147.85</v>
      </c>
      <c r="H161" s="21">
        <v>15.59</v>
      </c>
      <c r="I161" s="21">
        <v>168.11</v>
      </c>
      <c r="J161" s="21">
        <f t="shared" si="127"/>
        <v>183.7</v>
      </c>
      <c r="K161" s="21">
        <f t="shared" si="131"/>
        <v>296.20999999999998</v>
      </c>
      <c r="L161" s="21">
        <f t="shared" si="132"/>
        <v>3194.09</v>
      </c>
      <c r="M161" s="31">
        <f t="shared" si="133"/>
        <v>3490.3</v>
      </c>
      <c r="N161" s="8">
        <f t="shared" si="106"/>
        <v>1.8674680758357584E-3</v>
      </c>
    </row>
    <row r="162" spans="1:14" ht="39" customHeight="1" x14ac:dyDescent="0.2">
      <c r="A162" s="5" t="s">
        <v>452</v>
      </c>
      <c r="B162" s="7" t="s">
        <v>453</v>
      </c>
      <c r="C162" s="5" t="s">
        <v>28</v>
      </c>
      <c r="D162" s="5" t="s">
        <v>454</v>
      </c>
      <c r="E162" s="6" t="s">
        <v>60</v>
      </c>
      <c r="F162" s="24">
        <v>20</v>
      </c>
      <c r="G162" s="21">
        <v>54.49</v>
      </c>
      <c r="H162" s="21">
        <v>11.55</v>
      </c>
      <c r="I162" s="21">
        <v>56.15</v>
      </c>
      <c r="J162" s="21">
        <f t="shared" si="127"/>
        <v>67.7</v>
      </c>
      <c r="K162" s="21">
        <f t="shared" si="131"/>
        <v>231</v>
      </c>
      <c r="L162" s="21">
        <f t="shared" si="132"/>
        <v>1123</v>
      </c>
      <c r="M162" s="31">
        <f t="shared" si="133"/>
        <v>1354</v>
      </c>
      <c r="N162" s="8">
        <f t="shared" si="106"/>
        <v>7.244511287515734E-4</v>
      </c>
    </row>
    <row r="163" spans="1:14" ht="26.1" customHeight="1" x14ac:dyDescent="0.2">
      <c r="A163" s="5" t="s">
        <v>455</v>
      </c>
      <c r="B163" s="7" t="s">
        <v>456</v>
      </c>
      <c r="C163" s="5" t="s">
        <v>28</v>
      </c>
      <c r="D163" s="5" t="s">
        <v>457</v>
      </c>
      <c r="E163" s="6" t="s">
        <v>60</v>
      </c>
      <c r="F163" s="24">
        <v>20</v>
      </c>
      <c r="G163" s="21">
        <v>73.260000000000005</v>
      </c>
      <c r="H163" s="21">
        <v>11.55</v>
      </c>
      <c r="I163" s="21">
        <v>79.47</v>
      </c>
      <c r="J163" s="21">
        <f t="shared" si="127"/>
        <v>91.02</v>
      </c>
      <c r="K163" s="21">
        <f t="shared" si="131"/>
        <v>231</v>
      </c>
      <c r="L163" s="21">
        <f t="shared" si="132"/>
        <v>1589.4</v>
      </c>
      <c r="M163" s="31">
        <f t="shared" si="133"/>
        <v>1820.4</v>
      </c>
      <c r="N163" s="8">
        <f t="shared" si="106"/>
        <v>9.7399618521371066E-4</v>
      </c>
    </row>
    <row r="164" spans="1:14" ht="51.95" customHeight="1" x14ac:dyDescent="0.2">
      <c r="A164" s="5" t="s">
        <v>458</v>
      </c>
      <c r="B164" s="7" t="s">
        <v>459</v>
      </c>
      <c r="C164" s="5" t="s">
        <v>28</v>
      </c>
      <c r="D164" s="5" t="s">
        <v>460</v>
      </c>
      <c r="E164" s="6" t="s">
        <v>60</v>
      </c>
      <c r="F164" s="24">
        <v>1</v>
      </c>
      <c r="G164" s="21">
        <v>979.82</v>
      </c>
      <c r="H164" s="21">
        <v>83.06</v>
      </c>
      <c r="I164" s="21">
        <v>1134.3599999999999</v>
      </c>
      <c r="J164" s="21">
        <f t="shared" si="127"/>
        <v>1217.42</v>
      </c>
      <c r="K164" s="21">
        <f t="shared" si="131"/>
        <v>83.06</v>
      </c>
      <c r="L164" s="21">
        <f t="shared" si="132"/>
        <v>1134.3599999999999</v>
      </c>
      <c r="M164" s="31">
        <f t="shared" si="133"/>
        <v>1217.4199999999998</v>
      </c>
      <c r="N164" s="8">
        <f t="shared" si="106"/>
        <v>6.5137466260320562E-4</v>
      </c>
    </row>
    <row r="165" spans="1:14" ht="39" customHeight="1" x14ac:dyDescent="0.2">
      <c r="A165" s="5" t="s">
        <v>461</v>
      </c>
      <c r="B165" s="7" t="s">
        <v>462</v>
      </c>
      <c r="C165" s="5" t="s">
        <v>28</v>
      </c>
      <c r="D165" s="5" t="s">
        <v>463</v>
      </c>
      <c r="E165" s="6" t="s">
        <v>60</v>
      </c>
      <c r="F165" s="24">
        <v>8</v>
      </c>
      <c r="G165" s="21">
        <v>439.83</v>
      </c>
      <c r="H165" s="21">
        <v>34.700000000000003</v>
      </c>
      <c r="I165" s="21">
        <v>511.78</v>
      </c>
      <c r="J165" s="21">
        <f t="shared" si="127"/>
        <v>546.48</v>
      </c>
      <c r="K165" s="21">
        <f t="shared" si="131"/>
        <v>277.60000000000002</v>
      </c>
      <c r="L165" s="21">
        <f t="shared" si="132"/>
        <v>4094.24</v>
      </c>
      <c r="M165" s="31">
        <f t="shared" si="133"/>
        <v>4371.84</v>
      </c>
      <c r="N165" s="8">
        <f t="shared" si="106"/>
        <v>2.3391317745356565E-3</v>
      </c>
    </row>
    <row r="166" spans="1:14" ht="39" customHeight="1" x14ac:dyDescent="0.2">
      <c r="A166" s="5" t="s">
        <v>464</v>
      </c>
      <c r="B166" s="7" t="s">
        <v>465</v>
      </c>
      <c r="C166" s="5" t="s">
        <v>28</v>
      </c>
      <c r="D166" s="5" t="s">
        <v>466</v>
      </c>
      <c r="E166" s="6" t="s">
        <v>60</v>
      </c>
      <c r="F166" s="24">
        <v>5</v>
      </c>
      <c r="G166" s="21">
        <v>421.22</v>
      </c>
      <c r="H166" s="21">
        <v>34.700000000000003</v>
      </c>
      <c r="I166" s="21">
        <v>488.66</v>
      </c>
      <c r="J166" s="21">
        <f t="shared" si="127"/>
        <v>523.36</v>
      </c>
      <c r="K166" s="21">
        <f t="shared" si="131"/>
        <v>173.5</v>
      </c>
      <c r="L166" s="21">
        <f t="shared" si="132"/>
        <v>2443.3000000000002</v>
      </c>
      <c r="M166" s="31">
        <f t="shared" si="133"/>
        <v>2616.8000000000002</v>
      </c>
      <c r="N166" s="8">
        <f t="shared" si="106"/>
        <v>1.4001061401160396E-3</v>
      </c>
    </row>
    <row r="167" spans="1:14" ht="39" customHeight="1" x14ac:dyDescent="0.2">
      <c r="A167" s="5" t="s">
        <v>467</v>
      </c>
      <c r="B167" s="7" t="s">
        <v>468</v>
      </c>
      <c r="C167" s="5" t="s">
        <v>28</v>
      </c>
      <c r="D167" s="5" t="s">
        <v>469</v>
      </c>
      <c r="E167" s="6" t="s">
        <v>60</v>
      </c>
      <c r="F167" s="24">
        <v>8</v>
      </c>
      <c r="G167" s="21">
        <v>393.26</v>
      </c>
      <c r="H167" s="21">
        <v>34.700000000000003</v>
      </c>
      <c r="I167" s="21">
        <v>453.92</v>
      </c>
      <c r="J167" s="21">
        <f t="shared" si="127"/>
        <v>488.62</v>
      </c>
      <c r="K167" s="21">
        <f t="shared" si="131"/>
        <v>277.60000000000002</v>
      </c>
      <c r="L167" s="21">
        <f t="shared" si="132"/>
        <v>3631.36</v>
      </c>
      <c r="M167" s="31">
        <f t="shared" si="133"/>
        <v>3908.96</v>
      </c>
      <c r="N167" s="8">
        <f t="shared" si="106"/>
        <v>2.0914700769902143E-3</v>
      </c>
    </row>
    <row r="168" spans="1:14" ht="26.1" customHeight="1" x14ac:dyDescent="0.2">
      <c r="A168" s="5" t="s">
        <v>470</v>
      </c>
      <c r="B168" s="7" t="s">
        <v>471</v>
      </c>
      <c r="C168" s="5" t="s">
        <v>28</v>
      </c>
      <c r="D168" s="5" t="s">
        <v>472</v>
      </c>
      <c r="E168" s="6" t="s">
        <v>60</v>
      </c>
      <c r="F168" s="24">
        <v>19</v>
      </c>
      <c r="G168" s="21">
        <v>2848.49</v>
      </c>
      <c r="H168" s="21">
        <v>23.6</v>
      </c>
      <c r="I168" s="21">
        <v>3515.64</v>
      </c>
      <c r="J168" s="21">
        <f t="shared" si="127"/>
        <v>3539.24</v>
      </c>
      <c r="K168" s="21">
        <f t="shared" si="131"/>
        <v>448.40000000000003</v>
      </c>
      <c r="L168" s="21">
        <f t="shared" si="132"/>
        <v>66797.16</v>
      </c>
      <c r="M168" s="31">
        <f t="shared" si="133"/>
        <v>67245.56</v>
      </c>
      <c r="N168" s="8">
        <f t="shared" si="106"/>
        <v>3.5979410521072119E-2</v>
      </c>
    </row>
    <row r="169" spans="1:14" ht="39" customHeight="1" x14ac:dyDescent="0.2">
      <c r="A169" s="5" t="s">
        <v>473</v>
      </c>
      <c r="B169" s="7" t="s">
        <v>474</v>
      </c>
      <c r="C169" s="5" t="s">
        <v>28</v>
      </c>
      <c r="D169" s="5" t="s">
        <v>475</v>
      </c>
      <c r="E169" s="6" t="s">
        <v>60</v>
      </c>
      <c r="F169" s="24">
        <v>10</v>
      </c>
      <c r="G169" s="21">
        <v>204.72</v>
      </c>
      <c r="H169" s="21">
        <v>6.09</v>
      </c>
      <c r="I169" s="21">
        <v>248.27</v>
      </c>
      <c r="J169" s="21">
        <f t="shared" si="127"/>
        <v>254.36</v>
      </c>
      <c r="K169" s="21">
        <f t="shared" si="131"/>
        <v>60.9</v>
      </c>
      <c r="L169" s="21">
        <f t="shared" si="132"/>
        <v>2482.7000000000003</v>
      </c>
      <c r="M169" s="31">
        <f t="shared" si="133"/>
        <v>2543.6000000000004</v>
      </c>
      <c r="N169" s="8">
        <f t="shared" si="106"/>
        <v>1.3609408353711244E-3</v>
      </c>
    </row>
    <row r="170" spans="1:14" ht="26.1" customHeight="1" x14ac:dyDescent="0.2">
      <c r="A170" s="5" t="s">
        <v>476</v>
      </c>
      <c r="B170" s="7" t="s">
        <v>477</v>
      </c>
      <c r="C170" s="5" t="s">
        <v>28</v>
      </c>
      <c r="D170" s="5" t="s">
        <v>478</v>
      </c>
      <c r="E170" s="6" t="s">
        <v>60</v>
      </c>
      <c r="F170" s="24">
        <v>3</v>
      </c>
      <c r="G170" s="21">
        <v>99.25</v>
      </c>
      <c r="H170" s="21">
        <v>16.34</v>
      </c>
      <c r="I170" s="21">
        <v>106.97</v>
      </c>
      <c r="J170" s="21">
        <f t="shared" si="127"/>
        <v>123.31</v>
      </c>
      <c r="K170" s="21">
        <f t="shared" si="131"/>
        <v>49.019999999999996</v>
      </c>
      <c r="L170" s="21">
        <f t="shared" si="132"/>
        <v>320.90999999999997</v>
      </c>
      <c r="M170" s="31">
        <f t="shared" si="133"/>
        <v>369.92999999999995</v>
      </c>
      <c r="N170" s="8">
        <f t="shared" si="106"/>
        <v>1.979292511514546E-4</v>
      </c>
    </row>
    <row r="171" spans="1:14" ht="24" customHeight="1" x14ac:dyDescent="0.2">
      <c r="A171" s="25" t="s">
        <v>479</v>
      </c>
      <c r="B171" s="25"/>
      <c r="C171" s="25"/>
      <c r="D171" s="25" t="s">
        <v>480</v>
      </c>
      <c r="E171" s="25"/>
      <c r="F171" s="26"/>
      <c r="G171" s="27"/>
      <c r="H171" s="27"/>
      <c r="I171" s="27"/>
      <c r="J171" s="27"/>
      <c r="K171" s="27"/>
      <c r="L171" s="27"/>
      <c r="M171" s="28">
        <f>SUM(M172:M180)</f>
        <v>74790.999999999985</v>
      </c>
      <c r="N171" s="29">
        <f t="shared" si="106"/>
        <v>4.0016561573455622E-2</v>
      </c>
    </row>
    <row r="172" spans="1:14" ht="26.1" customHeight="1" x14ac:dyDescent="0.2">
      <c r="A172" s="5" t="s">
        <v>481</v>
      </c>
      <c r="B172" s="7" t="s">
        <v>482</v>
      </c>
      <c r="C172" s="5" t="s">
        <v>28</v>
      </c>
      <c r="D172" s="5" t="s">
        <v>483</v>
      </c>
      <c r="E172" s="6" t="s">
        <v>60</v>
      </c>
      <c r="F172" s="24">
        <v>1</v>
      </c>
      <c r="G172" s="21">
        <v>2183.96</v>
      </c>
      <c r="H172" s="21">
        <v>17.809999999999999</v>
      </c>
      <c r="I172" s="21">
        <v>2695.76</v>
      </c>
      <c r="J172" s="21">
        <f t="shared" ref="J172:J180" si="134">TRUNC(G172 * (1 + 24.25 / 100), 2)</f>
        <v>2713.57</v>
      </c>
      <c r="K172" s="21">
        <f t="shared" ref="K172" si="135">F172*H172</f>
        <v>17.809999999999999</v>
      </c>
      <c r="L172" s="21">
        <f t="shared" ref="L172" si="136">I172*F172</f>
        <v>2695.76</v>
      </c>
      <c r="M172" s="31">
        <f t="shared" ref="M172" si="137">K172+L172</f>
        <v>2713.57</v>
      </c>
      <c r="N172" s="8">
        <f t="shared" si="106"/>
        <v>1.4518824589707586E-3</v>
      </c>
    </row>
    <row r="173" spans="1:14" ht="26.1" customHeight="1" x14ac:dyDescent="0.2">
      <c r="A173" s="5" t="s">
        <v>484</v>
      </c>
      <c r="B173" s="7" t="s">
        <v>485</v>
      </c>
      <c r="C173" s="5" t="s">
        <v>28</v>
      </c>
      <c r="D173" s="5" t="s">
        <v>486</v>
      </c>
      <c r="E173" s="6" t="s">
        <v>60</v>
      </c>
      <c r="F173" s="24">
        <v>1</v>
      </c>
      <c r="G173" s="21">
        <v>152.24</v>
      </c>
      <c r="H173" s="21">
        <v>30.81</v>
      </c>
      <c r="I173" s="21">
        <v>158.34</v>
      </c>
      <c r="J173" s="21">
        <f t="shared" si="134"/>
        <v>189.15</v>
      </c>
      <c r="K173" s="21">
        <f t="shared" ref="K173:K180" si="138">F173*H173</f>
        <v>30.81</v>
      </c>
      <c r="L173" s="21">
        <f t="shared" ref="L173:L180" si="139">I173*F173</f>
        <v>158.34</v>
      </c>
      <c r="M173" s="31">
        <f t="shared" ref="M173:M180" si="140">K173+L173</f>
        <v>189.15</v>
      </c>
      <c r="N173" s="8">
        <f t="shared" si="106"/>
        <v>1.0120378951503701E-4</v>
      </c>
    </row>
    <row r="174" spans="1:14" ht="26.1" customHeight="1" x14ac:dyDescent="0.2">
      <c r="A174" s="5" t="s">
        <v>487</v>
      </c>
      <c r="B174" s="7" t="s">
        <v>488</v>
      </c>
      <c r="C174" s="5" t="s">
        <v>28</v>
      </c>
      <c r="D174" s="5" t="s">
        <v>489</v>
      </c>
      <c r="E174" s="6" t="s">
        <v>60</v>
      </c>
      <c r="F174" s="24">
        <v>1</v>
      </c>
      <c r="G174" s="21">
        <v>122.46</v>
      </c>
      <c r="H174" s="21">
        <v>34.380000000000003</v>
      </c>
      <c r="I174" s="21">
        <v>117.77</v>
      </c>
      <c r="J174" s="21">
        <f t="shared" si="134"/>
        <v>152.15</v>
      </c>
      <c r="K174" s="21">
        <f t="shared" si="138"/>
        <v>34.380000000000003</v>
      </c>
      <c r="L174" s="21">
        <f t="shared" si="139"/>
        <v>117.77</v>
      </c>
      <c r="M174" s="31">
        <f t="shared" si="140"/>
        <v>152.15</v>
      </c>
      <c r="N174" s="8">
        <f t="shared" si="106"/>
        <v>8.1407119083864028E-5</v>
      </c>
    </row>
    <row r="175" spans="1:14" ht="26.1" customHeight="1" x14ac:dyDescent="0.2">
      <c r="A175" s="5" t="s">
        <v>490</v>
      </c>
      <c r="B175" s="7" t="s">
        <v>491</v>
      </c>
      <c r="C175" s="5" t="s">
        <v>28</v>
      </c>
      <c r="D175" s="5" t="s">
        <v>492</v>
      </c>
      <c r="E175" s="6" t="s">
        <v>60</v>
      </c>
      <c r="F175" s="24">
        <v>1</v>
      </c>
      <c r="G175" s="21">
        <v>21.18</v>
      </c>
      <c r="H175" s="21">
        <v>13.35</v>
      </c>
      <c r="I175" s="21">
        <v>12.96</v>
      </c>
      <c r="J175" s="21">
        <f t="shared" si="134"/>
        <v>26.31</v>
      </c>
      <c r="K175" s="21">
        <f t="shared" si="138"/>
        <v>13.35</v>
      </c>
      <c r="L175" s="21">
        <f t="shared" si="139"/>
        <v>12.96</v>
      </c>
      <c r="M175" s="31">
        <f t="shared" si="140"/>
        <v>26.310000000000002</v>
      </c>
      <c r="N175" s="8">
        <f t="shared" si="106"/>
        <v>1.4077037812004356E-5</v>
      </c>
    </row>
    <row r="176" spans="1:14" ht="26.1" customHeight="1" x14ac:dyDescent="0.2">
      <c r="A176" s="5" t="s">
        <v>493</v>
      </c>
      <c r="B176" s="7" t="s">
        <v>494</v>
      </c>
      <c r="C176" s="5" t="s">
        <v>28</v>
      </c>
      <c r="D176" s="5" t="s">
        <v>495</v>
      </c>
      <c r="E176" s="6" t="s">
        <v>60</v>
      </c>
      <c r="F176" s="24">
        <v>1</v>
      </c>
      <c r="G176" s="21">
        <v>75.739999999999995</v>
      </c>
      <c r="H176" s="21">
        <v>33.090000000000003</v>
      </c>
      <c r="I176" s="21">
        <v>61.01</v>
      </c>
      <c r="J176" s="21">
        <f t="shared" si="134"/>
        <v>94.1</v>
      </c>
      <c r="K176" s="21">
        <f t="shared" si="138"/>
        <v>33.090000000000003</v>
      </c>
      <c r="L176" s="21">
        <f t="shared" si="139"/>
        <v>61.01</v>
      </c>
      <c r="M176" s="31">
        <f t="shared" si="140"/>
        <v>94.1</v>
      </c>
      <c r="N176" s="8">
        <f t="shared" si="106"/>
        <v>5.0347748312793984E-5</v>
      </c>
    </row>
    <row r="177" spans="1:14" ht="26.1" customHeight="1" x14ac:dyDescent="0.2">
      <c r="A177" s="5" t="s">
        <v>496</v>
      </c>
      <c r="B177" s="7" t="s">
        <v>497</v>
      </c>
      <c r="C177" s="5" t="s">
        <v>21</v>
      </c>
      <c r="D177" s="5" t="s">
        <v>498</v>
      </c>
      <c r="E177" s="6" t="s">
        <v>60</v>
      </c>
      <c r="F177" s="24">
        <v>3</v>
      </c>
      <c r="G177" s="21">
        <v>19112.560000000001</v>
      </c>
      <c r="H177" s="21">
        <v>189.5</v>
      </c>
      <c r="I177" s="21">
        <v>23557.85</v>
      </c>
      <c r="J177" s="21">
        <f t="shared" si="134"/>
        <v>23747.35</v>
      </c>
      <c r="K177" s="21">
        <f t="shared" si="138"/>
        <v>568.5</v>
      </c>
      <c r="L177" s="21">
        <f t="shared" si="139"/>
        <v>70673.549999999988</v>
      </c>
      <c r="M177" s="31">
        <f t="shared" si="140"/>
        <v>71242.049999999988</v>
      </c>
      <c r="N177" s="8">
        <f t="shared" si="106"/>
        <v>3.8117713099760725E-2</v>
      </c>
    </row>
    <row r="178" spans="1:14" ht="26.1" customHeight="1" x14ac:dyDescent="0.2">
      <c r="A178" s="5" t="s">
        <v>499</v>
      </c>
      <c r="B178" s="7" t="s">
        <v>500</v>
      </c>
      <c r="C178" s="5" t="s">
        <v>28</v>
      </c>
      <c r="D178" s="5" t="s">
        <v>501</v>
      </c>
      <c r="E178" s="6" t="s">
        <v>60</v>
      </c>
      <c r="F178" s="24">
        <v>1</v>
      </c>
      <c r="G178" s="21">
        <v>135.26</v>
      </c>
      <c r="H178" s="21">
        <v>44.96</v>
      </c>
      <c r="I178" s="21">
        <v>123.1</v>
      </c>
      <c r="J178" s="21">
        <f t="shared" si="134"/>
        <v>168.06</v>
      </c>
      <c r="K178" s="21">
        <f t="shared" si="138"/>
        <v>44.96</v>
      </c>
      <c r="L178" s="21">
        <f t="shared" si="139"/>
        <v>123.1</v>
      </c>
      <c r="M178" s="31">
        <f t="shared" si="140"/>
        <v>168.06</v>
      </c>
      <c r="N178" s="8">
        <f t="shared" si="106"/>
        <v>8.9919687369268415E-5</v>
      </c>
    </row>
    <row r="179" spans="1:14" ht="26.1" customHeight="1" x14ac:dyDescent="0.2">
      <c r="A179" s="5" t="s">
        <v>502</v>
      </c>
      <c r="B179" s="7" t="s">
        <v>503</v>
      </c>
      <c r="C179" s="5" t="s">
        <v>28</v>
      </c>
      <c r="D179" s="5" t="s">
        <v>504</v>
      </c>
      <c r="E179" s="6" t="s">
        <v>60</v>
      </c>
      <c r="F179" s="24">
        <v>1</v>
      </c>
      <c r="G179" s="21">
        <v>70.63</v>
      </c>
      <c r="H179" s="21">
        <v>28.55</v>
      </c>
      <c r="I179" s="21">
        <v>59.2</v>
      </c>
      <c r="J179" s="21">
        <f t="shared" si="134"/>
        <v>87.75</v>
      </c>
      <c r="K179" s="21">
        <f t="shared" si="138"/>
        <v>28.55</v>
      </c>
      <c r="L179" s="21">
        <f t="shared" si="139"/>
        <v>59.2</v>
      </c>
      <c r="M179" s="31">
        <f t="shared" si="140"/>
        <v>87.75</v>
      </c>
      <c r="N179" s="8">
        <f t="shared" si="106"/>
        <v>4.6950211630687275E-5</v>
      </c>
    </row>
    <row r="180" spans="1:14" ht="26.1" customHeight="1" x14ac:dyDescent="0.2">
      <c r="A180" s="5" t="s">
        <v>505</v>
      </c>
      <c r="B180" s="7" t="s">
        <v>506</v>
      </c>
      <c r="C180" s="5" t="s">
        <v>28</v>
      </c>
      <c r="D180" s="5" t="s">
        <v>507</v>
      </c>
      <c r="E180" s="6" t="s">
        <v>60</v>
      </c>
      <c r="F180" s="24">
        <v>1</v>
      </c>
      <c r="G180" s="21">
        <v>94.86</v>
      </c>
      <c r="H180" s="21">
        <v>28.55</v>
      </c>
      <c r="I180" s="21">
        <v>89.31</v>
      </c>
      <c r="J180" s="21">
        <f t="shared" si="134"/>
        <v>117.86</v>
      </c>
      <c r="K180" s="21">
        <f t="shared" si="138"/>
        <v>28.55</v>
      </c>
      <c r="L180" s="21">
        <f t="shared" si="139"/>
        <v>89.31</v>
      </c>
      <c r="M180" s="31">
        <f t="shared" si="140"/>
        <v>117.86</v>
      </c>
      <c r="N180" s="8">
        <f t="shared" si="106"/>
        <v>6.3060421000487777E-5</v>
      </c>
    </row>
    <row r="181" spans="1:14" ht="24" customHeight="1" x14ac:dyDescent="0.2">
      <c r="A181" s="25" t="s">
        <v>508</v>
      </c>
      <c r="B181" s="25"/>
      <c r="C181" s="25"/>
      <c r="D181" s="25" t="s">
        <v>509</v>
      </c>
      <c r="E181" s="25"/>
      <c r="F181" s="26"/>
      <c r="G181" s="27"/>
      <c r="H181" s="27"/>
      <c r="I181" s="27"/>
      <c r="J181" s="27"/>
      <c r="K181" s="27"/>
      <c r="L181" s="27"/>
      <c r="M181" s="28">
        <f>SUM(M182:M198)</f>
        <v>21993.42</v>
      </c>
      <c r="N181" s="29">
        <f t="shared" si="106"/>
        <v>1.1767472632280227E-2</v>
      </c>
    </row>
    <row r="182" spans="1:14" ht="39" customHeight="1" x14ac:dyDescent="0.2">
      <c r="A182" s="5" t="s">
        <v>510</v>
      </c>
      <c r="B182" s="7" t="s">
        <v>511</v>
      </c>
      <c r="C182" s="5" t="s">
        <v>28</v>
      </c>
      <c r="D182" s="5" t="s">
        <v>512</v>
      </c>
      <c r="E182" s="6" t="s">
        <v>60</v>
      </c>
      <c r="F182" s="24">
        <v>2</v>
      </c>
      <c r="G182" s="21">
        <v>107.78</v>
      </c>
      <c r="H182" s="21">
        <v>11.69</v>
      </c>
      <c r="I182" s="21">
        <v>122.22</v>
      </c>
      <c r="J182" s="21">
        <f t="shared" ref="J182:J198" si="141">TRUNC(G182 * (1 + 24.25 / 100), 2)</f>
        <v>133.91</v>
      </c>
      <c r="K182" s="21">
        <f t="shared" ref="K182" si="142">F182*H182</f>
        <v>23.38</v>
      </c>
      <c r="L182" s="21">
        <f t="shared" ref="L182" si="143">I182*F182</f>
        <v>244.44</v>
      </c>
      <c r="M182" s="31">
        <f t="shared" ref="M182" si="144">K182+L182</f>
        <v>267.82</v>
      </c>
      <c r="N182" s="8">
        <f t="shared" si="106"/>
        <v>1.4329579121288508E-4</v>
      </c>
    </row>
    <row r="183" spans="1:14" ht="39" customHeight="1" x14ac:dyDescent="0.2">
      <c r="A183" s="5" t="s">
        <v>513</v>
      </c>
      <c r="B183" s="7" t="s">
        <v>514</v>
      </c>
      <c r="C183" s="5" t="s">
        <v>28</v>
      </c>
      <c r="D183" s="5" t="s">
        <v>515</v>
      </c>
      <c r="E183" s="6" t="s">
        <v>60</v>
      </c>
      <c r="F183" s="24">
        <v>1</v>
      </c>
      <c r="G183" s="21">
        <v>102.59</v>
      </c>
      <c r="H183" s="21">
        <v>9.66</v>
      </c>
      <c r="I183" s="21">
        <v>117.8</v>
      </c>
      <c r="J183" s="21">
        <f t="shared" si="141"/>
        <v>127.46</v>
      </c>
      <c r="K183" s="21">
        <f t="shared" ref="K183:K198" si="145">F183*H183</f>
        <v>9.66</v>
      </c>
      <c r="L183" s="21">
        <f t="shared" ref="L183:L198" si="146">I183*F183</f>
        <v>117.8</v>
      </c>
      <c r="M183" s="31">
        <f t="shared" ref="M183:M198" si="147">K183+L183</f>
        <v>127.46</v>
      </c>
      <c r="N183" s="8">
        <f t="shared" si="106"/>
        <v>6.819685440965698E-5</v>
      </c>
    </row>
    <row r="184" spans="1:14" ht="39" customHeight="1" x14ac:dyDescent="0.2">
      <c r="A184" s="5" t="s">
        <v>516</v>
      </c>
      <c r="B184" s="7" t="s">
        <v>517</v>
      </c>
      <c r="C184" s="5" t="s">
        <v>28</v>
      </c>
      <c r="D184" s="5" t="s">
        <v>518</v>
      </c>
      <c r="E184" s="6" t="s">
        <v>60</v>
      </c>
      <c r="F184" s="24">
        <v>1</v>
      </c>
      <c r="G184" s="21">
        <v>189.91</v>
      </c>
      <c r="H184" s="21">
        <v>16.55</v>
      </c>
      <c r="I184" s="21">
        <v>219.41</v>
      </c>
      <c r="J184" s="21">
        <f t="shared" si="141"/>
        <v>235.96</v>
      </c>
      <c r="K184" s="21">
        <f t="shared" si="145"/>
        <v>16.55</v>
      </c>
      <c r="L184" s="21">
        <f t="shared" si="146"/>
        <v>219.41</v>
      </c>
      <c r="M184" s="31">
        <f t="shared" si="147"/>
        <v>235.96</v>
      </c>
      <c r="N184" s="8">
        <f t="shared" si="106"/>
        <v>1.2624925283620479E-4</v>
      </c>
    </row>
    <row r="185" spans="1:14" ht="39" customHeight="1" x14ac:dyDescent="0.2">
      <c r="A185" s="5" t="s">
        <v>519</v>
      </c>
      <c r="B185" s="7" t="s">
        <v>520</v>
      </c>
      <c r="C185" s="5" t="s">
        <v>28</v>
      </c>
      <c r="D185" s="5" t="s">
        <v>521</v>
      </c>
      <c r="E185" s="6" t="s">
        <v>60</v>
      </c>
      <c r="F185" s="24">
        <v>2</v>
      </c>
      <c r="G185" s="21">
        <v>99.95</v>
      </c>
      <c r="H185" s="21">
        <v>9.66</v>
      </c>
      <c r="I185" s="21">
        <v>114.52</v>
      </c>
      <c r="J185" s="21">
        <f t="shared" si="141"/>
        <v>124.18</v>
      </c>
      <c r="K185" s="21">
        <f t="shared" si="145"/>
        <v>19.32</v>
      </c>
      <c r="L185" s="21">
        <f t="shared" si="146"/>
        <v>229.04</v>
      </c>
      <c r="M185" s="31">
        <f t="shared" si="147"/>
        <v>248.35999999999999</v>
      </c>
      <c r="N185" s="8">
        <f t="shared" si="106"/>
        <v>1.3288381265638165E-4</v>
      </c>
    </row>
    <row r="186" spans="1:14" ht="39" customHeight="1" x14ac:dyDescent="0.2">
      <c r="A186" s="5" t="s">
        <v>522</v>
      </c>
      <c r="B186" s="7" t="s">
        <v>523</v>
      </c>
      <c r="C186" s="5" t="s">
        <v>28</v>
      </c>
      <c r="D186" s="5" t="s">
        <v>524</v>
      </c>
      <c r="E186" s="6" t="s">
        <v>60</v>
      </c>
      <c r="F186" s="24">
        <v>20</v>
      </c>
      <c r="G186" s="21">
        <v>113.56</v>
      </c>
      <c r="H186" s="21">
        <v>11.69</v>
      </c>
      <c r="I186" s="21">
        <v>129.4</v>
      </c>
      <c r="J186" s="21">
        <f t="shared" si="141"/>
        <v>141.09</v>
      </c>
      <c r="K186" s="21">
        <f t="shared" si="145"/>
        <v>233.79999999999998</v>
      </c>
      <c r="L186" s="21">
        <f t="shared" si="146"/>
        <v>2588</v>
      </c>
      <c r="M186" s="31">
        <f t="shared" si="147"/>
        <v>2821.8</v>
      </c>
      <c r="N186" s="8">
        <f t="shared" si="106"/>
        <v>1.5097903952076734E-3</v>
      </c>
    </row>
    <row r="187" spans="1:14" ht="26.1" customHeight="1" x14ac:dyDescent="0.2">
      <c r="A187" s="5" t="s">
        <v>525</v>
      </c>
      <c r="B187" s="7" t="s">
        <v>526</v>
      </c>
      <c r="C187" s="5" t="s">
        <v>28</v>
      </c>
      <c r="D187" s="5" t="s">
        <v>527</v>
      </c>
      <c r="E187" s="6" t="s">
        <v>60</v>
      </c>
      <c r="F187" s="24">
        <v>1</v>
      </c>
      <c r="G187" s="21">
        <v>127.43</v>
      </c>
      <c r="H187" s="21">
        <v>13.91</v>
      </c>
      <c r="I187" s="21">
        <v>144.41999999999999</v>
      </c>
      <c r="J187" s="21">
        <f t="shared" si="141"/>
        <v>158.33000000000001</v>
      </c>
      <c r="K187" s="21">
        <f t="shared" si="145"/>
        <v>13.91</v>
      </c>
      <c r="L187" s="21">
        <f t="shared" si="146"/>
        <v>144.41999999999999</v>
      </c>
      <c r="M187" s="31">
        <f t="shared" si="147"/>
        <v>158.32999999999998</v>
      </c>
      <c r="N187" s="8">
        <f t="shared" si="106"/>
        <v>8.4713698091016702E-5</v>
      </c>
    </row>
    <row r="188" spans="1:14" ht="26.1" customHeight="1" x14ac:dyDescent="0.2">
      <c r="A188" s="5" t="s">
        <v>528</v>
      </c>
      <c r="B188" s="7" t="s">
        <v>529</v>
      </c>
      <c r="C188" s="5" t="s">
        <v>28</v>
      </c>
      <c r="D188" s="5" t="s">
        <v>530</v>
      </c>
      <c r="E188" s="6" t="s">
        <v>60</v>
      </c>
      <c r="F188" s="24">
        <v>3</v>
      </c>
      <c r="G188" s="21">
        <v>100.62</v>
      </c>
      <c r="H188" s="21">
        <v>10.68</v>
      </c>
      <c r="I188" s="21">
        <v>114.34</v>
      </c>
      <c r="J188" s="21">
        <f t="shared" si="141"/>
        <v>125.02</v>
      </c>
      <c r="K188" s="21">
        <f t="shared" si="145"/>
        <v>32.04</v>
      </c>
      <c r="L188" s="21">
        <f t="shared" si="146"/>
        <v>343.02</v>
      </c>
      <c r="M188" s="31">
        <f t="shared" si="147"/>
        <v>375.06</v>
      </c>
      <c r="N188" s="8">
        <f t="shared" si="106"/>
        <v>2.0067403275447941E-4</v>
      </c>
    </row>
    <row r="189" spans="1:14" ht="26.1" customHeight="1" x14ac:dyDescent="0.2">
      <c r="A189" s="5" t="s">
        <v>531</v>
      </c>
      <c r="B189" s="7" t="s">
        <v>532</v>
      </c>
      <c r="C189" s="5" t="s">
        <v>28</v>
      </c>
      <c r="D189" s="5" t="s">
        <v>533</v>
      </c>
      <c r="E189" s="6" t="s">
        <v>60</v>
      </c>
      <c r="F189" s="24">
        <v>1</v>
      </c>
      <c r="G189" s="21">
        <v>351.58</v>
      </c>
      <c r="H189" s="21">
        <v>24.04</v>
      </c>
      <c r="I189" s="21">
        <v>412.79</v>
      </c>
      <c r="J189" s="21">
        <f t="shared" si="141"/>
        <v>436.83</v>
      </c>
      <c r="K189" s="21">
        <f t="shared" si="145"/>
        <v>24.04</v>
      </c>
      <c r="L189" s="21">
        <f t="shared" si="146"/>
        <v>412.79</v>
      </c>
      <c r="M189" s="31">
        <f t="shared" si="147"/>
        <v>436.83000000000004</v>
      </c>
      <c r="N189" s="8">
        <f t="shared" si="106"/>
        <v>2.3372377147160256E-4</v>
      </c>
    </row>
    <row r="190" spans="1:14" ht="39" customHeight="1" x14ac:dyDescent="0.2">
      <c r="A190" s="5" t="s">
        <v>534</v>
      </c>
      <c r="B190" s="7" t="s">
        <v>535</v>
      </c>
      <c r="C190" s="5" t="s">
        <v>28</v>
      </c>
      <c r="D190" s="5" t="s">
        <v>536</v>
      </c>
      <c r="E190" s="6" t="s">
        <v>60</v>
      </c>
      <c r="F190" s="24">
        <v>2</v>
      </c>
      <c r="G190" s="21">
        <v>3629.87</v>
      </c>
      <c r="H190" s="21">
        <v>235.17</v>
      </c>
      <c r="I190" s="21">
        <v>4274.9399999999996</v>
      </c>
      <c r="J190" s="21">
        <f t="shared" si="141"/>
        <v>4510.1099999999997</v>
      </c>
      <c r="K190" s="21">
        <f t="shared" si="145"/>
        <v>470.34</v>
      </c>
      <c r="L190" s="21">
        <f t="shared" si="146"/>
        <v>8549.8799999999992</v>
      </c>
      <c r="M190" s="31">
        <f t="shared" si="147"/>
        <v>9020.2199999999993</v>
      </c>
      <c r="N190" s="8">
        <f t="shared" si="106"/>
        <v>4.8262249339641929E-3</v>
      </c>
    </row>
    <row r="191" spans="1:14" ht="26.1" customHeight="1" x14ac:dyDescent="0.2">
      <c r="A191" s="5" t="s">
        <v>537</v>
      </c>
      <c r="B191" s="7" t="s">
        <v>488</v>
      </c>
      <c r="C191" s="5" t="s">
        <v>28</v>
      </c>
      <c r="D191" s="5" t="s">
        <v>489</v>
      </c>
      <c r="E191" s="6" t="s">
        <v>60</v>
      </c>
      <c r="F191" s="24">
        <v>1</v>
      </c>
      <c r="G191" s="21">
        <v>122.46</v>
      </c>
      <c r="H191" s="21">
        <v>34.380000000000003</v>
      </c>
      <c r="I191" s="21">
        <v>117.77</v>
      </c>
      <c r="J191" s="21">
        <f t="shared" si="141"/>
        <v>152.15</v>
      </c>
      <c r="K191" s="21">
        <f t="shared" si="145"/>
        <v>34.380000000000003</v>
      </c>
      <c r="L191" s="21">
        <f t="shared" si="146"/>
        <v>117.77</v>
      </c>
      <c r="M191" s="31">
        <f t="shared" si="147"/>
        <v>152.15</v>
      </c>
      <c r="N191" s="8">
        <f t="shared" ref="N191:N253" si="148">M191 / 1869001.16</f>
        <v>8.1407119083864028E-5</v>
      </c>
    </row>
    <row r="192" spans="1:14" ht="26.1" customHeight="1" x14ac:dyDescent="0.2">
      <c r="A192" s="5" t="s">
        <v>538</v>
      </c>
      <c r="B192" s="7" t="s">
        <v>539</v>
      </c>
      <c r="C192" s="5" t="s">
        <v>28</v>
      </c>
      <c r="D192" s="5" t="s">
        <v>540</v>
      </c>
      <c r="E192" s="6" t="s">
        <v>60</v>
      </c>
      <c r="F192" s="24">
        <v>13</v>
      </c>
      <c r="G192" s="21">
        <v>75.45</v>
      </c>
      <c r="H192" s="21">
        <v>25.67</v>
      </c>
      <c r="I192" s="21">
        <v>68.069999999999993</v>
      </c>
      <c r="J192" s="21">
        <f t="shared" si="141"/>
        <v>93.74</v>
      </c>
      <c r="K192" s="21">
        <f t="shared" si="145"/>
        <v>333.71000000000004</v>
      </c>
      <c r="L192" s="21">
        <f t="shared" si="146"/>
        <v>884.90999999999985</v>
      </c>
      <c r="M192" s="31">
        <f t="shared" si="147"/>
        <v>1218.6199999999999</v>
      </c>
      <c r="N192" s="8">
        <f t="shared" si="148"/>
        <v>6.5201671677935175E-4</v>
      </c>
    </row>
    <row r="193" spans="1:14" ht="26.1" customHeight="1" x14ac:dyDescent="0.2">
      <c r="A193" s="5" t="s">
        <v>541</v>
      </c>
      <c r="B193" s="7" t="s">
        <v>542</v>
      </c>
      <c r="C193" s="5" t="s">
        <v>28</v>
      </c>
      <c r="D193" s="5" t="s">
        <v>543</v>
      </c>
      <c r="E193" s="6" t="s">
        <v>60</v>
      </c>
      <c r="F193" s="24">
        <v>8</v>
      </c>
      <c r="G193" s="21">
        <v>170.96</v>
      </c>
      <c r="H193" s="21">
        <v>79.34</v>
      </c>
      <c r="I193" s="21">
        <v>133.07</v>
      </c>
      <c r="J193" s="21">
        <f t="shared" si="141"/>
        <v>212.41</v>
      </c>
      <c r="K193" s="21">
        <f t="shared" si="145"/>
        <v>634.72</v>
      </c>
      <c r="L193" s="21">
        <f t="shared" si="146"/>
        <v>1064.56</v>
      </c>
      <c r="M193" s="31">
        <f t="shared" si="147"/>
        <v>1699.28</v>
      </c>
      <c r="N193" s="8">
        <f t="shared" si="148"/>
        <v>9.0919151703469246E-4</v>
      </c>
    </row>
    <row r="194" spans="1:14" ht="26.1" customHeight="1" x14ac:dyDescent="0.2">
      <c r="A194" s="5" t="s">
        <v>544</v>
      </c>
      <c r="B194" s="7" t="s">
        <v>545</v>
      </c>
      <c r="C194" s="5" t="s">
        <v>21</v>
      </c>
      <c r="D194" s="5" t="s">
        <v>546</v>
      </c>
      <c r="E194" s="6" t="s">
        <v>60</v>
      </c>
      <c r="F194" s="24">
        <v>1</v>
      </c>
      <c r="G194" s="21">
        <v>236.66</v>
      </c>
      <c r="H194" s="21">
        <v>177.33</v>
      </c>
      <c r="I194" s="21">
        <v>116.72</v>
      </c>
      <c r="J194" s="21">
        <f t="shared" si="141"/>
        <v>294.05</v>
      </c>
      <c r="K194" s="21">
        <f t="shared" si="145"/>
        <v>177.33</v>
      </c>
      <c r="L194" s="21">
        <f t="shared" si="146"/>
        <v>116.72</v>
      </c>
      <c r="M194" s="31">
        <f t="shared" si="147"/>
        <v>294.05</v>
      </c>
      <c r="N194" s="8">
        <f t="shared" si="148"/>
        <v>1.5733002541314637E-4</v>
      </c>
    </row>
    <row r="195" spans="1:14" ht="39" customHeight="1" x14ac:dyDescent="0.2">
      <c r="A195" s="5" t="s">
        <v>547</v>
      </c>
      <c r="B195" s="7" t="s">
        <v>548</v>
      </c>
      <c r="C195" s="5" t="s">
        <v>28</v>
      </c>
      <c r="D195" s="5" t="s">
        <v>549</v>
      </c>
      <c r="E195" s="6" t="s">
        <v>60</v>
      </c>
      <c r="F195" s="24">
        <v>5</v>
      </c>
      <c r="G195" s="21">
        <v>18.95</v>
      </c>
      <c r="H195" s="21">
        <v>8.73</v>
      </c>
      <c r="I195" s="21">
        <v>14.81</v>
      </c>
      <c r="J195" s="21">
        <f t="shared" si="141"/>
        <v>23.54</v>
      </c>
      <c r="K195" s="21">
        <f t="shared" si="145"/>
        <v>43.650000000000006</v>
      </c>
      <c r="L195" s="21">
        <f t="shared" si="146"/>
        <v>74.05</v>
      </c>
      <c r="M195" s="31">
        <f t="shared" si="147"/>
        <v>117.7</v>
      </c>
      <c r="N195" s="8">
        <f t="shared" si="148"/>
        <v>6.297481377700162E-5</v>
      </c>
    </row>
    <row r="196" spans="1:14" ht="26.1" customHeight="1" x14ac:dyDescent="0.2">
      <c r="A196" s="5" t="s">
        <v>550</v>
      </c>
      <c r="B196" s="7" t="s">
        <v>551</v>
      </c>
      <c r="C196" s="5" t="s">
        <v>28</v>
      </c>
      <c r="D196" s="5" t="s">
        <v>552</v>
      </c>
      <c r="E196" s="6" t="s">
        <v>60</v>
      </c>
      <c r="F196" s="24">
        <v>8</v>
      </c>
      <c r="G196" s="21">
        <v>397.74</v>
      </c>
      <c r="H196" s="21">
        <v>41.43</v>
      </c>
      <c r="I196" s="21">
        <v>452.76</v>
      </c>
      <c r="J196" s="21">
        <f t="shared" si="141"/>
        <v>494.19</v>
      </c>
      <c r="K196" s="21">
        <f t="shared" si="145"/>
        <v>331.44</v>
      </c>
      <c r="L196" s="21">
        <f t="shared" si="146"/>
        <v>3622.08</v>
      </c>
      <c r="M196" s="31">
        <f t="shared" si="147"/>
        <v>3953.52</v>
      </c>
      <c r="N196" s="8">
        <f t="shared" si="148"/>
        <v>2.1153116887311081E-3</v>
      </c>
    </row>
    <row r="197" spans="1:14" ht="26.1" customHeight="1" x14ac:dyDescent="0.2">
      <c r="A197" s="5" t="s">
        <v>553</v>
      </c>
      <c r="B197" s="7" t="s">
        <v>554</v>
      </c>
      <c r="C197" s="5" t="s">
        <v>28</v>
      </c>
      <c r="D197" s="5" t="s">
        <v>555</v>
      </c>
      <c r="E197" s="6" t="s">
        <v>60</v>
      </c>
      <c r="F197" s="24">
        <v>7</v>
      </c>
      <c r="G197" s="21">
        <v>66.95</v>
      </c>
      <c r="H197" s="21">
        <v>5.57</v>
      </c>
      <c r="I197" s="21">
        <v>77.61</v>
      </c>
      <c r="J197" s="21">
        <f t="shared" si="141"/>
        <v>83.18</v>
      </c>
      <c r="K197" s="21">
        <f t="shared" si="145"/>
        <v>38.99</v>
      </c>
      <c r="L197" s="21">
        <f t="shared" si="146"/>
        <v>543.27</v>
      </c>
      <c r="M197" s="31">
        <f t="shared" si="147"/>
        <v>582.26</v>
      </c>
      <c r="N197" s="8">
        <f t="shared" si="148"/>
        <v>3.1153538716904811E-4</v>
      </c>
    </row>
    <row r="198" spans="1:14" ht="26.1" customHeight="1" x14ac:dyDescent="0.2">
      <c r="A198" s="5" t="s">
        <v>556</v>
      </c>
      <c r="B198" s="7" t="s">
        <v>557</v>
      </c>
      <c r="C198" s="5" t="s">
        <v>28</v>
      </c>
      <c r="D198" s="5" t="s">
        <v>558</v>
      </c>
      <c r="E198" s="6" t="s">
        <v>60</v>
      </c>
      <c r="F198" s="24">
        <v>20</v>
      </c>
      <c r="G198" s="21">
        <v>11.43</v>
      </c>
      <c r="H198" s="21">
        <v>5.57</v>
      </c>
      <c r="I198" s="21">
        <v>8.6300000000000008</v>
      </c>
      <c r="J198" s="21">
        <f t="shared" si="141"/>
        <v>14.2</v>
      </c>
      <c r="K198" s="21">
        <f t="shared" si="145"/>
        <v>111.4</v>
      </c>
      <c r="L198" s="21">
        <f t="shared" si="146"/>
        <v>172.60000000000002</v>
      </c>
      <c r="M198" s="31">
        <f t="shared" si="147"/>
        <v>284</v>
      </c>
      <c r="N198" s="8">
        <f t="shared" si="148"/>
        <v>1.5195282168792233E-4</v>
      </c>
    </row>
    <row r="199" spans="1:14" ht="24" customHeight="1" x14ac:dyDescent="0.2">
      <c r="A199" s="25" t="s">
        <v>753</v>
      </c>
      <c r="B199" s="25"/>
      <c r="C199" s="25"/>
      <c r="D199" s="25" t="s">
        <v>559</v>
      </c>
      <c r="E199" s="25"/>
      <c r="F199" s="26"/>
      <c r="G199" s="27"/>
      <c r="H199" s="27"/>
      <c r="I199" s="27"/>
      <c r="J199" s="27"/>
      <c r="K199" s="27"/>
      <c r="L199" s="27"/>
      <c r="M199" s="28">
        <f>SUM(M200:M204)</f>
        <v>25924.019999999997</v>
      </c>
      <c r="N199" s="29">
        <f t="shared" si="148"/>
        <v>1.3870521086246944E-2</v>
      </c>
    </row>
    <row r="200" spans="1:14" ht="65.099999999999994" customHeight="1" x14ac:dyDescent="0.2">
      <c r="A200" s="5" t="s">
        <v>754</v>
      </c>
      <c r="B200" s="7" t="s">
        <v>560</v>
      </c>
      <c r="C200" s="5" t="s">
        <v>28</v>
      </c>
      <c r="D200" s="5" t="s">
        <v>561</v>
      </c>
      <c r="E200" s="6" t="s">
        <v>60</v>
      </c>
      <c r="F200" s="24">
        <v>16</v>
      </c>
      <c r="G200" s="21">
        <v>227.87</v>
      </c>
      <c r="H200" s="21">
        <v>123.62</v>
      </c>
      <c r="I200" s="21">
        <v>159.5</v>
      </c>
      <c r="J200" s="21">
        <f>TRUNC(G200 * (1 + 24.25 / 100), 2)</f>
        <v>283.12</v>
      </c>
      <c r="K200" s="21">
        <f t="shared" ref="K200" si="149">F200*H200</f>
        <v>1977.92</v>
      </c>
      <c r="L200" s="21">
        <f t="shared" ref="L200" si="150">I200*F200</f>
        <v>2552</v>
      </c>
      <c r="M200" s="31">
        <f t="shared" ref="M200" si="151">K200+L200</f>
        <v>4529.92</v>
      </c>
      <c r="N200" s="8">
        <f t="shared" si="148"/>
        <v>2.4237117113399759E-3</v>
      </c>
    </row>
    <row r="201" spans="1:14" ht="26.1" customHeight="1" x14ac:dyDescent="0.2">
      <c r="A201" s="5" t="s">
        <v>755</v>
      </c>
      <c r="B201" s="7" t="s">
        <v>562</v>
      </c>
      <c r="C201" s="5" t="s">
        <v>28</v>
      </c>
      <c r="D201" s="5" t="s">
        <v>563</v>
      </c>
      <c r="E201" s="6" t="s">
        <v>23</v>
      </c>
      <c r="F201" s="24">
        <v>110</v>
      </c>
      <c r="G201" s="21">
        <v>79.760000000000005</v>
      </c>
      <c r="H201" s="21">
        <v>57.65</v>
      </c>
      <c r="I201" s="21">
        <v>41.45</v>
      </c>
      <c r="J201" s="21">
        <f>TRUNC(G201 * (1 + 24.25 / 100), 2)</f>
        <v>99.1</v>
      </c>
      <c r="K201" s="21">
        <f t="shared" ref="K201:K204" si="152">F201*H201</f>
        <v>6341.5</v>
      </c>
      <c r="L201" s="21">
        <f t="shared" ref="L201:L204" si="153">I201*F201</f>
        <v>4559.5</v>
      </c>
      <c r="M201" s="31">
        <f t="shared" ref="M201:M204" si="154">K201+L201</f>
        <v>10901</v>
      </c>
      <c r="N201" s="8">
        <f t="shared" si="148"/>
        <v>5.8325271451409909E-3</v>
      </c>
    </row>
    <row r="202" spans="1:14" ht="26.1" customHeight="1" x14ac:dyDescent="0.2">
      <c r="A202" s="5" t="s">
        <v>756</v>
      </c>
      <c r="B202" s="7" t="s">
        <v>564</v>
      </c>
      <c r="C202" s="5" t="s">
        <v>28</v>
      </c>
      <c r="D202" s="5" t="s">
        <v>565</v>
      </c>
      <c r="E202" s="6" t="s">
        <v>23</v>
      </c>
      <c r="F202" s="24">
        <v>35</v>
      </c>
      <c r="G202" s="21">
        <v>43</v>
      </c>
      <c r="H202" s="21">
        <v>31.73</v>
      </c>
      <c r="I202" s="21">
        <v>21.69</v>
      </c>
      <c r="J202" s="21">
        <f>TRUNC(G202 * (1 + 24.25 / 100), 2)</f>
        <v>53.42</v>
      </c>
      <c r="K202" s="21">
        <f t="shared" si="152"/>
        <v>1110.55</v>
      </c>
      <c r="L202" s="21">
        <f t="shared" si="153"/>
        <v>759.15000000000009</v>
      </c>
      <c r="M202" s="31">
        <f t="shared" si="154"/>
        <v>1869.7</v>
      </c>
      <c r="N202" s="8">
        <f t="shared" si="148"/>
        <v>1.0003739109503817E-3</v>
      </c>
    </row>
    <row r="203" spans="1:14" ht="26.1" customHeight="1" x14ac:dyDescent="0.2">
      <c r="A203" s="5" t="s">
        <v>757</v>
      </c>
      <c r="B203" s="7" t="s">
        <v>566</v>
      </c>
      <c r="C203" s="5" t="s">
        <v>28</v>
      </c>
      <c r="D203" s="5" t="s">
        <v>567</v>
      </c>
      <c r="E203" s="6" t="s">
        <v>23</v>
      </c>
      <c r="F203" s="24">
        <v>110</v>
      </c>
      <c r="G203" s="21">
        <v>56.05</v>
      </c>
      <c r="H203" s="21">
        <v>39.67</v>
      </c>
      <c r="I203" s="21">
        <v>29.97</v>
      </c>
      <c r="J203" s="21">
        <f>TRUNC(G203 * (1 + 24.25 / 100), 2)</f>
        <v>69.64</v>
      </c>
      <c r="K203" s="21">
        <f t="shared" si="152"/>
        <v>4363.7</v>
      </c>
      <c r="L203" s="21">
        <f t="shared" si="153"/>
        <v>3296.7</v>
      </c>
      <c r="M203" s="31">
        <f t="shared" si="154"/>
        <v>7660.4</v>
      </c>
      <c r="N203" s="8">
        <f t="shared" si="148"/>
        <v>4.0986598424583107E-3</v>
      </c>
    </row>
    <row r="204" spans="1:14" ht="26.1" customHeight="1" x14ac:dyDescent="0.2">
      <c r="A204" s="5" t="s">
        <v>758</v>
      </c>
      <c r="B204" s="7" t="s">
        <v>568</v>
      </c>
      <c r="C204" s="5" t="s">
        <v>28</v>
      </c>
      <c r="D204" s="5" t="s">
        <v>569</v>
      </c>
      <c r="E204" s="6" t="s">
        <v>23</v>
      </c>
      <c r="F204" s="24">
        <v>10</v>
      </c>
      <c r="G204" s="21">
        <v>77.510000000000005</v>
      </c>
      <c r="H204" s="21">
        <v>55.53</v>
      </c>
      <c r="I204" s="21">
        <v>40.770000000000003</v>
      </c>
      <c r="J204" s="21">
        <f>TRUNC(G204 * (1 + 24.25 / 100), 2)</f>
        <v>96.3</v>
      </c>
      <c r="K204" s="21">
        <f t="shared" si="152"/>
        <v>555.29999999999995</v>
      </c>
      <c r="L204" s="21">
        <f t="shared" si="153"/>
        <v>407.70000000000005</v>
      </c>
      <c r="M204" s="31">
        <f t="shared" si="154"/>
        <v>963</v>
      </c>
      <c r="N204" s="8">
        <f t="shared" si="148"/>
        <v>5.1524847635728592E-4</v>
      </c>
    </row>
    <row r="205" spans="1:14" ht="24" customHeight="1" x14ac:dyDescent="0.2">
      <c r="A205" s="25" t="s">
        <v>759</v>
      </c>
      <c r="B205" s="25"/>
      <c r="C205" s="25"/>
      <c r="D205" s="25" t="s">
        <v>570</v>
      </c>
      <c r="E205" s="25"/>
      <c r="F205" s="26"/>
      <c r="G205" s="27"/>
      <c r="H205" s="27"/>
      <c r="I205" s="27"/>
      <c r="J205" s="27"/>
      <c r="K205" s="27"/>
      <c r="L205" s="27"/>
      <c r="M205" s="28">
        <f>SUM(M206:M207)</f>
        <v>13661.46</v>
      </c>
      <c r="N205" s="29">
        <f t="shared" si="148"/>
        <v>7.3094978710446599E-3</v>
      </c>
    </row>
    <row r="206" spans="1:14" ht="65.099999999999994" customHeight="1" x14ac:dyDescent="0.2">
      <c r="A206" s="5" t="s">
        <v>760</v>
      </c>
      <c r="B206" s="7" t="s">
        <v>560</v>
      </c>
      <c r="C206" s="5" t="s">
        <v>28</v>
      </c>
      <c r="D206" s="5" t="s">
        <v>561</v>
      </c>
      <c r="E206" s="6" t="s">
        <v>60</v>
      </c>
      <c r="F206" s="24">
        <v>8</v>
      </c>
      <c r="G206" s="21">
        <v>227.87</v>
      </c>
      <c r="H206" s="21">
        <v>123.62</v>
      </c>
      <c r="I206" s="21">
        <v>159.5</v>
      </c>
      <c r="J206" s="21">
        <f>TRUNC(G206 * (1 + 24.25 / 100), 2)</f>
        <v>283.12</v>
      </c>
      <c r="K206" s="21">
        <f t="shared" ref="K206:K207" si="155">F206*H206</f>
        <v>988.96</v>
      </c>
      <c r="L206" s="21">
        <f t="shared" ref="L206:L207" si="156">I206*F206</f>
        <v>1276</v>
      </c>
      <c r="M206" s="31">
        <f t="shared" ref="M206:M207" si="157">K206+L206</f>
        <v>2264.96</v>
      </c>
      <c r="N206" s="8">
        <f t="shared" si="148"/>
        <v>1.211855855669988E-3</v>
      </c>
    </row>
    <row r="207" spans="1:14" ht="26.1" customHeight="1" x14ac:dyDescent="0.2">
      <c r="A207" s="5" t="s">
        <v>761</v>
      </c>
      <c r="B207" s="7" t="s">
        <v>562</v>
      </c>
      <c r="C207" s="5" t="s">
        <v>28</v>
      </c>
      <c r="D207" s="5" t="s">
        <v>563</v>
      </c>
      <c r="E207" s="6" t="s">
        <v>23</v>
      </c>
      <c r="F207" s="24">
        <v>115</v>
      </c>
      <c r="G207" s="21">
        <v>79.760000000000005</v>
      </c>
      <c r="H207" s="21">
        <v>57.65</v>
      </c>
      <c r="I207" s="21">
        <v>41.45</v>
      </c>
      <c r="J207" s="21">
        <f>TRUNC(G207 * (1 + 24.25 / 100), 2)</f>
        <v>99.1</v>
      </c>
      <c r="K207" s="21">
        <f t="shared" si="155"/>
        <v>6629.75</v>
      </c>
      <c r="L207" s="21">
        <f t="shared" si="156"/>
        <v>4766.75</v>
      </c>
      <c r="M207" s="31">
        <f t="shared" si="157"/>
        <v>11396.5</v>
      </c>
      <c r="N207" s="8">
        <f t="shared" si="148"/>
        <v>6.0976420153746724E-3</v>
      </c>
    </row>
    <row r="208" spans="1:14" ht="24" customHeight="1" x14ac:dyDescent="0.2">
      <c r="A208" s="25" t="s">
        <v>762</v>
      </c>
      <c r="B208" s="25"/>
      <c r="C208" s="25"/>
      <c r="D208" s="25" t="s">
        <v>571</v>
      </c>
      <c r="E208" s="25"/>
      <c r="F208" s="26"/>
      <c r="G208" s="27"/>
      <c r="H208" s="27"/>
      <c r="I208" s="27"/>
      <c r="J208" s="27"/>
      <c r="K208" s="27"/>
      <c r="L208" s="27"/>
      <c r="M208" s="28">
        <f>SUM(M209:M212)</f>
        <v>936.36</v>
      </c>
      <c r="N208" s="29">
        <f t="shared" si="148"/>
        <v>5.0099487364684144E-4</v>
      </c>
    </row>
    <row r="209" spans="1:14" ht="65.099999999999994" customHeight="1" x14ac:dyDescent="0.2">
      <c r="A209" s="5" t="s">
        <v>763</v>
      </c>
      <c r="B209" s="7" t="s">
        <v>560</v>
      </c>
      <c r="C209" s="5" t="s">
        <v>28</v>
      </c>
      <c r="D209" s="5" t="s">
        <v>561</v>
      </c>
      <c r="E209" s="6" t="s">
        <v>60</v>
      </c>
      <c r="F209" s="24">
        <v>1</v>
      </c>
      <c r="G209" s="21">
        <v>227.87</v>
      </c>
      <c r="H209" s="21">
        <v>123.62</v>
      </c>
      <c r="I209" s="21">
        <v>159.5</v>
      </c>
      <c r="J209" s="21">
        <f>TRUNC(G209 * (1 + 24.25 / 100), 2)</f>
        <v>283.12</v>
      </c>
      <c r="K209" s="21">
        <f t="shared" ref="K209:K212" si="158">F209*H209</f>
        <v>123.62</v>
      </c>
      <c r="L209" s="21">
        <f t="shared" ref="L209:L212" si="159">I209*F209</f>
        <v>159.5</v>
      </c>
      <c r="M209" s="31">
        <f t="shared" ref="M209:M212" si="160">K209+L209</f>
        <v>283.12</v>
      </c>
      <c r="N209" s="8">
        <f t="shared" si="148"/>
        <v>1.5148198195874849E-4</v>
      </c>
    </row>
    <row r="210" spans="1:14" ht="26.1" customHeight="1" x14ac:dyDescent="0.2">
      <c r="A210" s="5" t="s">
        <v>764</v>
      </c>
      <c r="B210" s="7" t="s">
        <v>562</v>
      </c>
      <c r="C210" s="5" t="s">
        <v>28</v>
      </c>
      <c r="D210" s="5" t="s">
        <v>572</v>
      </c>
      <c r="E210" s="6" t="s">
        <v>23</v>
      </c>
      <c r="F210" s="24">
        <v>2</v>
      </c>
      <c r="G210" s="21">
        <v>79.760000000000005</v>
      </c>
      <c r="H210" s="21">
        <v>57.65</v>
      </c>
      <c r="I210" s="21">
        <v>41.45</v>
      </c>
      <c r="J210" s="21">
        <f>TRUNC(G210 * (1 + 24.25 / 100), 2)</f>
        <v>99.1</v>
      </c>
      <c r="K210" s="21">
        <f t="shared" si="158"/>
        <v>115.3</v>
      </c>
      <c r="L210" s="21">
        <f t="shared" si="159"/>
        <v>82.9</v>
      </c>
      <c r="M210" s="31">
        <f t="shared" si="160"/>
        <v>198.2</v>
      </c>
      <c r="N210" s="8">
        <f t="shared" si="148"/>
        <v>1.0604594809347255E-4</v>
      </c>
    </row>
    <row r="211" spans="1:14" ht="26.1" customHeight="1" x14ac:dyDescent="0.2">
      <c r="A211" s="5" t="s">
        <v>765</v>
      </c>
      <c r="B211" s="7" t="s">
        <v>564</v>
      </c>
      <c r="C211" s="5" t="s">
        <v>28</v>
      </c>
      <c r="D211" s="5" t="s">
        <v>565</v>
      </c>
      <c r="E211" s="6" t="s">
        <v>23</v>
      </c>
      <c r="F211" s="24">
        <v>2</v>
      </c>
      <c r="G211" s="21">
        <v>43</v>
      </c>
      <c r="H211" s="21">
        <v>31.73</v>
      </c>
      <c r="I211" s="21">
        <v>21.69</v>
      </c>
      <c r="J211" s="21">
        <f>TRUNC(G211 * (1 + 24.25 / 100), 2)</f>
        <v>53.42</v>
      </c>
      <c r="K211" s="21">
        <f t="shared" si="158"/>
        <v>63.46</v>
      </c>
      <c r="L211" s="21">
        <f t="shared" si="159"/>
        <v>43.38</v>
      </c>
      <c r="M211" s="31">
        <f t="shared" si="160"/>
        <v>106.84</v>
      </c>
      <c r="N211" s="8">
        <f t="shared" si="148"/>
        <v>5.7164223482878955E-5</v>
      </c>
    </row>
    <row r="212" spans="1:14" ht="26.1" customHeight="1" x14ac:dyDescent="0.2">
      <c r="A212" s="5" t="s">
        <v>766</v>
      </c>
      <c r="B212" s="7" t="s">
        <v>566</v>
      </c>
      <c r="C212" s="5" t="s">
        <v>28</v>
      </c>
      <c r="D212" s="5" t="s">
        <v>567</v>
      </c>
      <c r="E212" s="6" t="s">
        <v>23</v>
      </c>
      <c r="F212" s="24">
        <v>5</v>
      </c>
      <c r="G212" s="21">
        <v>56.05</v>
      </c>
      <c r="H212" s="21">
        <v>39.67</v>
      </c>
      <c r="I212" s="21">
        <v>29.97</v>
      </c>
      <c r="J212" s="21">
        <f>TRUNC(G212 * (1 + 24.25 / 100), 2)</f>
        <v>69.64</v>
      </c>
      <c r="K212" s="21">
        <f t="shared" si="158"/>
        <v>198.35000000000002</v>
      </c>
      <c r="L212" s="21">
        <f t="shared" si="159"/>
        <v>149.85</v>
      </c>
      <c r="M212" s="31">
        <f t="shared" si="160"/>
        <v>348.20000000000005</v>
      </c>
      <c r="N212" s="8">
        <f t="shared" si="148"/>
        <v>1.8630272011174143E-4</v>
      </c>
    </row>
    <row r="213" spans="1:14" ht="26.1" customHeight="1" x14ac:dyDescent="0.2">
      <c r="A213" s="2" t="s">
        <v>573</v>
      </c>
      <c r="B213" s="2"/>
      <c r="C213" s="2"/>
      <c r="D213" s="2" t="s">
        <v>574</v>
      </c>
      <c r="E213" s="2"/>
      <c r="F213" s="3"/>
      <c r="G213" s="19"/>
      <c r="H213" s="19"/>
      <c r="I213" s="19"/>
      <c r="J213" s="19"/>
      <c r="K213" s="19"/>
      <c r="L213" s="19"/>
      <c r="M213" s="20">
        <f>SUM(M214:M262)</f>
        <v>12311.240000000002</v>
      </c>
      <c r="N213" s="4">
        <f t="shared" si="148"/>
        <v>6.5870692129479484E-3</v>
      </c>
    </row>
    <row r="214" spans="1:14" ht="51.95" customHeight="1" x14ac:dyDescent="0.2">
      <c r="A214" s="5" t="s">
        <v>575</v>
      </c>
      <c r="B214" s="7" t="s">
        <v>576</v>
      </c>
      <c r="C214" s="5" t="s">
        <v>28</v>
      </c>
      <c r="D214" s="5" t="s">
        <v>577</v>
      </c>
      <c r="E214" s="6" t="s">
        <v>60</v>
      </c>
      <c r="F214" s="24">
        <v>1</v>
      </c>
      <c r="G214" s="21">
        <v>311.55</v>
      </c>
      <c r="H214" s="21">
        <v>123.52</v>
      </c>
      <c r="I214" s="21">
        <v>263.58</v>
      </c>
      <c r="J214" s="21">
        <f t="shared" ref="J214:J245" si="161">TRUNC(G214 * (1 + 24.25 / 100), 2)</f>
        <v>387.1</v>
      </c>
      <c r="K214" s="21">
        <f t="shared" ref="K214" si="162">F214*H214</f>
        <v>123.52</v>
      </c>
      <c r="L214" s="21">
        <f t="shared" ref="L214" si="163">I214*F214</f>
        <v>263.58</v>
      </c>
      <c r="M214" s="31">
        <f t="shared" ref="M214" si="164">K214+L214</f>
        <v>387.09999999999997</v>
      </c>
      <c r="N214" s="8">
        <f t="shared" si="148"/>
        <v>2.0711597632181244E-4</v>
      </c>
    </row>
    <row r="215" spans="1:14" ht="39" customHeight="1" x14ac:dyDescent="0.2">
      <c r="A215" s="5" t="s">
        <v>578</v>
      </c>
      <c r="B215" s="7" t="s">
        <v>579</v>
      </c>
      <c r="C215" s="5" t="s">
        <v>28</v>
      </c>
      <c r="D215" s="5" t="s">
        <v>580</v>
      </c>
      <c r="E215" s="6" t="s">
        <v>23</v>
      </c>
      <c r="F215" s="24">
        <v>65</v>
      </c>
      <c r="G215" s="21">
        <v>13.03</v>
      </c>
      <c r="H215" s="21">
        <v>8.3699999999999992</v>
      </c>
      <c r="I215" s="21">
        <v>7.81</v>
      </c>
      <c r="J215" s="21">
        <f t="shared" si="161"/>
        <v>16.18</v>
      </c>
      <c r="K215" s="21">
        <f t="shared" ref="K215:K262" si="165">F215*H215</f>
        <v>544.04999999999995</v>
      </c>
      <c r="L215" s="21">
        <f t="shared" ref="L215:L262" si="166">I215*F215</f>
        <v>507.65</v>
      </c>
      <c r="M215" s="31">
        <f t="shared" ref="M215:M262" si="167">K215+L215</f>
        <v>1051.6999999999998</v>
      </c>
      <c r="N215" s="8">
        <f t="shared" si="148"/>
        <v>5.627069808774222E-4</v>
      </c>
    </row>
    <row r="216" spans="1:14" ht="39" customHeight="1" x14ac:dyDescent="0.2">
      <c r="A216" s="5" t="s">
        <v>581</v>
      </c>
      <c r="B216" s="7" t="s">
        <v>582</v>
      </c>
      <c r="C216" s="5" t="s">
        <v>28</v>
      </c>
      <c r="D216" s="5" t="s">
        <v>583</v>
      </c>
      <c r="E216" s="6" t="s">
        <v>23</v>
      </c>
      <c r="F216" s="24">
        <v>39</v>
      </c>
      <c r="G216" s="21">
        <v>21.57</v>
      </c>
      <c r="H216" s="21">
        <v>17.329999999999998</v>
      </c>
      <c r="I216" s="21">
        <v>9.4700000000000006</v>
      </c>
      <c r="J216" s="21">
        <f t="shared" si="161"/>
        <v>26.8</v>
      </c>
      <c r="K216" s="21">
        <f t="shared" si="165"/>
        <v>675.86999999999989</v>
      </c>
      <c r="L216" s="21">
        <f t="shared" si="166"/>
        <v>369.33000000000004</v>
      </c>
      <c r="M216" s="31">
        <f t="shared" si="167"/>
        <v>1045.1999999999998</v>
      </c>
      <c r="N216" s="8">
        <f t="shared" si="148"/>
        <v>5.5922918742329721E-4</v>
      </c>
    </row>
    <row r="217" spans="1:14" ht="39" customHeight="1" x14ac:dyDescent="0.2">
      <c r="A217" s="5" t="s">
        <v>584</v>
      </c>
      <c r="B217" s="7" t="s">
        <v>585</v>
      </c>
      <c r="C217" s="5" t="s">
        <v>28</v>
      </c>
      <c r="D217" s="5" t="s">
        <v>586</v>
      </c>
      <c r="E217" s="6" t="s">
        <v>23</v>
      </c>
      <c r="F217" s="24">
        <v>52</v>
      </c>
      <c r="G217" s="21">
        <v>34.07</v>
      </c>
      <c r="H217" s="21">
        <v>23.96</v>
      </c>
      <c r="I217" s="21">
        <v>18.37</v>
      </c>
      <c r="J217" s="21">
        <f t="shared" si="161"/>
        <v>42.33</v>
      </c>
      <c r="K217" s="21">
        <f t="shared" si="165"/>
        <v>1245.92</v>
      </c>
      <c r="L217" s="21">
        <f t="shared" si="166"/>
        <v>955.24</v>
      </c>
      <c r="M217" s="31">
        <f t="shared" si="167"/>
        <v>2201.16</v>
      </c>
      <c r="N217" s="8">
        <f t="shared" si="148"/>
        <v>1.1777199753048842E-3</v>
      </c>
    </row>
    <row r="218" spans="1:14" ht="39" customHeight="1" x14ac:dyDescent="0.2">
      <c r="A218" s="5" t="s">
        <v>587</v>
      </c>
      <c r="B218" s="7" t="s">
        <v>588</v>
      </c>
      <c r="C218" s="5" t="s">
        <v>28</v>
      </c>
      <c r="D218" s="5" t="s">
        <v>589</v>
      </c>
      <c r="E218" s="6" t="s">
        <v>23</v>
      </c>
      <c r="F218" s="24">
        <v>5</v>
      </c>
      <c r="G218" s="21">
        <v>27.37</v>
      </c>
      <c r="H218" s="21">
        <v>11.83</v>
      </c>
      <c r="I218" s="21">
        <v>22.17</v>
      </c>
      <c r="J218" s="21">
        <f t="shared" si="161"/>
        <v>34</v>
      </c>
      <c r="K218" s="21">
        <f t="shared" si="165"/>
        <v>59.15</v>
      </c>
      <c r="L218" s="21">
        <f t="shared" si="166"/>
        <v>110.85000000000001</v>
      </c>
      <c r="M218" s="31">
        <f t="shared" si="167"/>
        <v>170</v>
      </c>
      <c r="N218" s="8">
        <f t="shared" si="148"/>
        <v>9.0957674954038017E-5</v>
      </c>
    </row>
    <row r="219" spans="1:14" ht="39" customHeight="1" x14ac:dyDescent="0.2">
      <c r="A219" s="5" t="s">
        <v>590</v>
      </c>
      <c r="B219" s="7" t="s">
        <v>591</v>
      </c>
      <c r="C219" s="5" t="s">
        <v>28</v>
      </c>
      <c r="D219" s="5" t="s">
        <v>592</v>
      </c>
      <c r="E219" s="6" t="s">
        <v>23</v>
      </c>
      <c r="F219" s="24">
        <v>31</v>
      </c>
      <c r="G219" s="21">
        <v>31.19</v>
      </c>
      <c r="H219" s="21">
        <v>14.14</v>
      </c>
      <c r="I219" s="21">
        <v>24.61</v>
      </c>
      <c r="J219" s="21">
        <f t="shared" si="161"/>
        <v>38.75</v>
      </c>
      <c r="K219" s="21">
        <f t="shared" si="165"/>
        <v>438.34000000000003</v>
      </c>
      <c r="L219" s="21">
        <f t="shared" si="166"/>
        <v>762.91</v>
      </c>
      <c r="M219" s="31">
        <f t="shared" si="167"/>
        <v>1201.25</v>
      </c>
      <c r="N219" s="8">
        <f t="shared" si="148"/>
        <v>6.4272298257963634E-4</v>
      </c>
    </row>
    <row r="220" spans="1:14" ht="26.1" customHeight="1" x14ac:dyDescent="0.2">
      <c r="A220" s="5" t="s">
        <v>593</v>
      </c>
      <c r="B220" s="7" t="s">
        <v>594</v>
      </c>
      <c r="C220" s="5" t="s">
        <v>28</v>
      </c>
      <c r="D220" s="5" t="s">
        <v>595</v>
      </c>
      <c r="E220" s="6" t="s">
        <v>23</v>
      </c>
      <c r="F220" s="24">
        <v>7</v>
      </c>
      <c r="G220" s="21">
        <v>48.89</v>
      </c>
      <c r="H220" s="21">
        <v>2.59</v>
      </c>
      <c r="I220" s="21">
        <v>58.15</v>
      </c>
      <c r="J220" s="21">
        <f t="shared" si="161"/>
        <v>60.74</v>
      </c>
      <c r="K220" s="21">
        <f t="shared" si="165"/>
        <v>18.13</v>
      </c>
      <c r="L220" s="21">
        <f t="shared" si="166"/>
        <v>407.05</v>
      </c>
      <c r="M220" s="31">
        <f t="shared" si="167"/>
        <v>425.18</v>
      </c>
      <c r="N220" s="8">
        <f t="shared" si="148"/>
        <v>2.2749049551151697E-4</v>
      </c>
    </row>
    <row r="221" spans="1:14" ht="39" customHeight="1" x14ac:dyDescent="0.2">
      <c r="A221" s="5" t="s">
        <v>596</v>
      </c>
      <c r="B221" s="7" t="s">
        <v>597</v>
      </c>
      <c r="C221" s="5" t="s">
        <v>28</v>
      </c>
      <c r="D221" s="5" t="s">
        <v>598</v>
      </c>
      <c r="E221" s="6" t="s">
        <v>60</v>
      </c>
      <c r="F221" s="24">
        <v>8</v>
      </c>
      <c r="G221" s="21">
        <v>11.7</v>
      </c>
      <c r="H221" s="21">
        <v>9.23</v>
      </c>
      <c r="I221" s="21">
        <v>5.3</v>
      </c>
      <c r="J221" s="21">
        <f t="shared" si="161"/>
        <v>14.53</v>
      </c>
      <c r="K221" s="21">
        <f t="shared" si="165"/>
        <v>73.84</v>
      </c>
      <c r="L221" s="21">
        <f t="shared" si="166"/>
        <v>42.4</v>
      </c>
      <c r="M221" s="31">
        <f t="shared" si="167"/>
        <v>116.24000000000001</v>
      </c>
      <c r="N221" s="8">
        <f t="shared" si="148"/>
        <v>6.2193647862690475E-5</v>
      </c>
    </row>
    <row r="222" spans="1:14" ht="39" customHeight="1" x14ac:dyDescent="0.2">
      <c r="A222" s="5" t="s">
        <v>599</v>
      </c>
      <c r="B222" s="7" t="s">
        <v>600</v>
      </c>
      <c r="C222" s="5" t="s">
        <v>28</v>
      </c>
      <c r="D222" s="5" t="s">
        <v>601</v>
      </c>
      <c r="E222" s="6" t="s">
        <v>60</v>
      </c>
      <c r="F222" s="24">
        <v>1</v>
      </c>
      <c r="G222" s="21">
        <v>13.83</v>
      </c>
      <c r="H222" s="21">
        <v>10.7</v>
      </c>
      <c r="I222" s="21">
        <v>6.48</v>
      </c>
      <c r="J222" s="21">
        <f t="shared" si="161"/>
        <v>17.18</v>
      </c>
      <c r="K222" s="21">
        <f t="shared" si="165"/>
        <v>10.7</v>
      </c>
      <c r="L222" s="21">
        <f t="shared" si="166"/>
        <v>6.48</v>
      </c>
      <c r="M222" s="31">
        <f t="shared" si="167"/>
        <v>17.18</v>
      </c>
      <c r="N222" s="8">
        <f t="shared" si="148"/>
        <v>9.1920756218257242E-6</v>
      </c>
    </row>
    <row r="223" spans="1:14" ht="39" customHeight="1" x14ac:dyDescent="0.2">
      <c r="A223" s="5" t="s">
        <v>602</v>
      </c>
      <c r="B223" s="7" t="s">
        <v>603</v>
      </c>
      <c r="C223" s="5" t="s">
        <v>28</v>
      </c>
      <c r="D223" s="5" t="s">
        <v>604</v>
      </c>
      <c r="E223" s="6" t="s">
        <v>60</v>
      </c>
      <c r="F223" s="24">
        <v>1</v>
      </c>
      <c r="G223" s="21">
        <v>30.93</v>
      </c>
      <c r="H223" s="21">
        <v>16.170000000000002</v>
      </c>
      <c r="I223" s="21">
        <v>22.26</v>
      </c>
      <c r="J223" s="21">
        <f t="shared" si="161"/>
        <v>38.43</v>
      </c>
      <c r="K223" s="21">
        <f t="shared" si="165"/>
        <v>16.170000000000002</v>
      </c>
      <c r="L223" s="21">
        <f t="shared" si="166"/>
        <v>22.26</v>
      </c>
      <c r="M223" s="31">
        <f t="shared" si="167"/>
        <v>38.430000000000007</v>
      </c>
      <c r="N223" s="8">
        <f t="shared" si="148"/>
        <v>2.0561784991080481E-5</v>
      </c>
    </row>
    <row r="224" spans="1:14" ht="26.1" customHeight="1" x14ac:dyDescent="0.2">
      <c r="A224" s="5" t="s">
        <v>605</v>
      </c>
      <c r="B224" s="7" t="s">
        <v>606</v>
      </c>
      <c r="C224" s="5" t="s">
        <v>28</v>
      </c>
      <c r="D224" s="5" t="s">
        <v>607</v>
      </c>
      <c r="E224" s="6" t="s">
        <v>60</v>
      </c>
      <c r="F224" s="24">
        <v>1</v>
      </c>
      <c r="G224" s="21">
        <v>82.16</v>
      </c>
      <c r="H224" s="21">
        <v>13</v>
      </c>
      <c r="I224" s="21">
        <v>89.08</v>
      </c>
      <c r="J224" s="21">
        <f t="shared" si="161"/>
        <v>102.08</v>
      </c>
      <c r="K224" s="21">
        <f t="shared" si="165"/>
        <v>13</v>
      </c>
      <c r="L224" s="21">
        <f t="shared" si="166"/>
        <v>89.08</v>
      </c>
      <c r="M224" s="31">
        <f t="shared" si="167"/>
        <v>102.08</v>
      </c>
      <c r="N224" s="8">
        <f t="shared" si="148"/>
        <v>5.4617408584165886E-5</v>
      </c>
    </row>
    <row r="225" spans="1:14" ht="39" customHeight="1" x14ac:dyDescent="0.2">
      <c r="A225" s="5" t="s">
        <v>608</v>
      </c>
      <c r="B225" s="7" t="s">
        <v>609</v>
      </c>
      <c r="C225" s="5" t="s">
        <v>28</v>
      </c>
      <c r="D225" s="5" t="s">
        <v>610</v>
      </c>
      <c r="E225" s="6" t="s">
        <v>60</v>
      </c>
      <c r="F225" s="24">
        <v>2</v>
      </c>
      <c r="G225" s="21">
        <v>15.6</v>
      </c>
      <c r="H225" s="21">
        <v>9.9600000000000009</v>
      </c>
      <c r="I225" s="21">
        <v>9.42</v>
      </c>
      <c r="J225" s="21">
        <f t="shared" si="161"/>
        <v>19.38</v>
      </c>
      <c r="K225" s="21">
        <f t="shared" si="165"/>
        <v>19.920000000000002</v>
      </c>
      <c r="L225" s="21">
        <f t="shared" si="166"/>
        <v>18.84</v>
      </c>
      <c r="M225" s="31">
        <f t="shared" si="167"/>
        <v>38.760000000000005</v>
      </c>
      <c r="N225" s="8">
        <f t="shared" si="148"/>
        <v>2.073834988952067E-5</v>
      </c>
    </row>
    <row r="226" spans="1:14" ht="39" customHeight="1" x14ac:dyDescent="0.2">
      <c r="A226" s="5" t="s">
        <v>611</v>
      </c>
      <c r="B226" s="7" t="s">
        <v>612</v>
      </c>
      <c r="C226" s="5" t="s">
        <v>28</v>
      </c>
      <c r="D226" s="5" t="s">
        <v>613</v>
      </c>
      <c r="E226" s="6" t="s">
        <v>60</v>
      </c>
      <c r="F226" s="24">
        <v>10</v>
      </c>
      <c r="G226" s="21">
        <v>20.93</v>
      </c>
      <c r="H226" s="21">
        <v>11.73</v>
      </c>
      <c r="I226" s="21">
        <v>14.27</v>
      </c>
      <c r="J226" s="21">
        <f t="shared" si="161"/>
        <v>26</v>
      </c>
      <c r="K226" s="21">
        <f t="shared" si="165"/>
        <v>117.30000000000001</v>
      </c>
      <c r="L226" s="21">
        <f t="shared" si="166"/>
        <v>142.69999999999999</v>
      </c>
      <c r="M226" s="31">
        <f t="shared" si="167"/>
        <v>260</v>
      </c>
      <c r="N226" s="8">
        <f t="shared" si="148"/>
        <v>1.3911173816499932E-4</v>
      </c>
    </row>
    <row r="227" spans="1:14" ht="39" customHeight="1" x14ac:dyDescent="0.2">
      <c r="A227" s="5" t="s">
        <v>614</v>
      </c>
      <c r="B227" s="7" t="s">
        <v>615</v>
      </c>
      <c r="C227" s="5" t="s">
        <v>28</v>
      </c>
      <c r="D227" s="5" t="s">
        <v>616</v>
      </c>
      <c r="E227" s="6" t="s">
        <v>60</v>
      </c>
      <c r="F227" s="24">
        <v>1</v>
      </c>
      <c r="G227" s="21">
        <v>24.38</v>
      </c>
      <c r="H227" s="21">
        <v>12.47</v>
      </c>
      <c r="I227" s="21">
        <v>17.82</v>
      </c>
      <c r="J227" s="21">
        <f t="shared" si="161"/>
        <v>30.29</v>
      </c>
      <c r="K227" s="21">
        <f t="shared" si="165"/>
        <v>12.47</v>
      </c>
      <c r="L227" s="21">
        <f t="shared" si="166"/>
        <v>17.82</v>
      </c>
      <c r="M227" s="31">
        <f t="shared" si="167"/>
        <v>30.29</v>
      </c>
      <c r="N227" s="8">
        <f t="shared" si="148"/>
        <v>1.6206517496222422E-5</v>
      </c>
    </row>
    <row r="228" spans="1:14" ht="39" customHeight="1" x14ac:dyDescent="0.2">
      <c r="A228" s="5" t="s">
        <v>617</v>
      </c>
      <c r="B228" s="7" t="s">
        <v>618</v>
      </c>
      <c r="C228" s="5" t="s">
        <v>28</v>
      </c>
      <c r="D228" s="5" t="s">
        <v>619</v>
      </c>
      <c r="E228" s="6" t="s">
        <v>60</v>
      </c>
      <c r="F228" s="24">
        <v>2</v>
      </c>
      <c r="G228" s="21">
        <v>20.78</v>
      </c>
      <c r="H228" s="21">
        <v>6.96</v>
      </c>
      <c r="I228" s="21">
        <v>18.850000000000001</v>
      </c>
      <c r="J228" s="21">
        <f t="shared" si="161"/>
        <v>25.81</v>
      </c>
      <c r="K228" s="21">
        <f t="shared" si="165"/>
        <v>13.92</v>
      </c>
      <c r="L228" s="21">
        <f t="shared" si="166"/>
        <v>37.700000000000003</v>
      </c>
      <c r="M228" s="31">
        <f t="shared" si="167"/>
        <v>51.620000000000005</v>
      </c>
      <c r="N228" s="8">
        <f t="shared" si="148"/>
        <v>2.7619030477220253E-5</v>
      </c>
    </row>
    <row r="229" spans="1:14" ht="39" customHeight="1" x14ac:dyDescent="0.2">
      <c r="A229" s="5" t="s">
        <v>620</v>
      </c>
      <c r="B229" s="7" t="s">
        <v>621</v>
      </c>
      <c r="C229" s="5" t="s">
        <v>28</v>
      </c>
      <c r="D229" s="5" t="s">
        <v>622</v>
      </c>
      <c r="E229" s="6" t="s">
        <v>60</v>
      </c>
      <c r="F229" s="24">
        <v>5</v>
      </c>
      <c r="G229" s="21">
        <v>26.49</v>
      </c>
      <c r="H229" s="21">
        <v>7.51</v>
      </c>
      <c r="I229" s="21">
        <v>25.4</v>
      </c>
      <c r="J229" s="21">
        <f t="shared" si="161"/>
        <v>32.909999999999997</v>
      </c>
      <c r="K229" s="21">
        <f t="shared" si="165"/>
        <v>37.549999999999997</v>
      </c>
      <c r="L229" s="21">
        <f t="shared" si="166"/>
        <v>127</v>
      </c>
      <c r="M229" s="31">
        <f t="shared" si="167"/>
        <v>164.55</v>
      </c>
      <c r="N229" s="8">
        <f t="shared" si="148"/>
        <v>8.8041678904040929E-5</v>
      </c>
    </row>
    <row r="230" spans="1:14" ht="39" customHeight="1" x14ac:dyDescent="0.2">
      <c r="A230" s="5" t="s">
        <v>623</v>
      </c>
      <c r="B230" s="7" t="s">
        <v>624</v>
      </c>
      <c r="C230" s="5" t="s">
        <v>28</v>
      </c>
      <c r="D230" s="5" t="s">
        <v>625</v>
      </c>
      <c r="E230" s="6" t="s">
        <v>60</v>
      </c>
      <c r="F230" s="24">
        <v>1</v>
      </c>
      <c r="G230" s="21">
        <v>30.92</v>
      </c>
      <c r="H230" s="21">
        <v>8.17</v>
      </c>
      <c r="I230" s="21">
        <v>30.24</v>
      </c>
      <c r="J230" s="21">
        <f t="shared" si="161"/>
        <v>38.409999999999997</v>
      </c>
      <c r="K230" s="21">
        <f t="shared" si="165"/>
        <v>8.17</v>
      </c>
      <c r="L230" s="21">
        <f t="shared" si="166"/>
        <v>30.24</v>
      </c>
      <c r="M230" s="31">
        <f t="shared" si="167"/>
        <v>38.409999999999997</v>
      </c>
      <c r="N230" s="8">
        <f t="shared" si="148"/>
        <v>2.0551084088144705E-5</v>
      </c>
    </row>
    <row r="231" spans="1:14" ht="39" customHeight="1" x14ac:dyDescent="0.2">
      <c r="A231" s="5" t="s">
        <v>626</v>
      </c>
      <c r="B231" s="7" t="s">
        <v>627</v>
      </c>
      <c r="C231" s="5" t="s">
        <v>28</v>
      </c>
      <c r="D231" s="5" t="s">
        <v>628</v>
      </c>
      <c r="E231" s="6" t="s">
        <v>60</v>
      </c>
      <c r="F231" s="24">
        <v>1</v>
      </c>
      <c r="G231" s="21">
        <v>62.36</v>
      </c>
      <c r="H231" s="21">
        <v>10.98</v>
      </c>
      <c r="I231" s="21">
        <v>66.5</v>
      </c>
      <c r="J231" s="21">
        <f t="shared" si="161"/>
        <v>77.48</v>
      </c>
      <c r="K231" s="21">
        <f t="shared" si="165"/>
        <v>10.98</v>
      </c>
      <c r="L231" s="21">
        <f t="shared" si="166"/>
        <v>66.5</v>
      </c>
      <c r="M231" s="31">
        <f t="shared" si="167"/>
        <v>77.48</v>
      </c>
      <c r="N231" s="8">
        <f t="shared" si="148"/>
        <v>4.1455297973169802E-5</v>
      </c>
    </row>
    <row r="232" spans="1:14" ht="39" customHeight="1" x14ac:dyDescent="0.2">
      <c r="A232" s="5" t="s">
        <v>629</v>
      </c>
      <c r="B232" s="7" t="s">
        <v>630</v>
      </c>
      <c r="C232" s="5" t="s">
        <v>28</v>
      </c>
      <c r="D232" s="5" t="s">
        <v>631</v>
      </c>
      <c r="E232" s="6" t="s">
        <v>60</v>
      </c>
      <c r="F232" s="24">
        <v>23</v>
      </c>
      <c r="G232" s="21">
        <v>6.21</v>
      </c>
      <c r="H232" s="21">
        <v>3.04</v>
      </c>
      <c r="I232" s="21">
        <v>4.67</v>
      </c>
      <c r="J232" s="21">
        <f t="shared" si="161"/>
        <v>7.71</v>
      </c>
      <c r="K232" s="21">
        <f t="shared" si="165"/>
        <v>69.92</v>
      </c>
      <c r="L232" s="21">
        <f t="shared" si="166"/>
        <v>107.41</v>
      </c>
      <c r="M232" s="31">
        <f t="shared" si="167"/>
        <v>177.32999999999998</v>
      </c>
      <c r="N232" s="8">
        <f t="shared" si="148"/>
        <v>9.4879555879997412E-5</v>
      </c>
    </row>
    <row r="233" spans="1:14" ht="39" customHeight="1" x14ac:dyDescent="0.2">
      <c r="A233" s="5" t="s">
        <v>632</v>
      </c>
      <c r="B233" s="7" t="s">
        <v>633</v>
      </c>
      <c r="C233" s="5" t="s">
        <v>28</v>
      </c>
      <c r="D233" s="5" t="s">
        <v>634</v>
      </c>
      <c r="E233" s="6" t="s">
        <v>60</v>
      </c>
      <c r="F233" s="24">
        <v>3</v>
      </c>
      <c r="G233" s="21">
        <v>7.45</v>
      </c>
      <c r="H233" s="21">
        <v>5.35</v>
      </c>
      <c r="I233" s="21">
        <v>3.9</v>
      </c>
      <c r="J233" s="21">
        <f t="shared" si="161"/>
        <v>9.25</v>
      </c>
      <c r="K233" s="21">
        <f t="shared" si="165"/>
        <v>16.049999999999997</v>
      </c>
      <c r="L233" s="21">
        <f t="shared" si="166"/>
        <v>11.7</v>
      </c>
      <c r="M233" s="31">
        <f t="shared" si="167"/>
        <v>27.749999999999996</v>
      </c>
      <c r="N233" s="8">
        <f t="shared" si="148"/>
        <v>1.4847502823379734E-5</v>
      </c>
    </row>
    <row r="234" spans="1:14" ht="39" customHeight="1" x14ac:dyDescent="0.2">
      <c r="A234" s="5" t="s">
        <v>635</v>
      </c>
      <c r="B234" s="7" t="s">
        <v>636</v>
      </c>
      <c r="C234" s="5" t="s">
        <v>28</v>
      </c>
      <c r="D234" s="5" t="s">
        <v>637</v>
      </c>
      <c r="E234" s="6" t="s">
        <v>60</v>
      </c>
      <c r="F234" s="24">
        <v>2</v>
      </c>
      <c r="G234" s="21">
        <v>30.99</v>
      </c>
      <c r="H234" s="21">
        <v>6.37</v>
      </c>
      <c r="I234" s="21">
        <v>32.130000000000003</v>
      </c>
      <c r="J234" s="21">
        <f t="shared" si="161"/>
        <v>38.5</v>
      </c>
      <c r="K234" s="21">
        <f t="shared" si="165"/>
        <v>12.74</v>
      </c>
      <c r="L234" s="21">
        <f t="shared" si="166"/>
        <v>64.260000000000005</v>
      </c>
      <c r="M234" s="31">
        <f t="shared" si="167"/>
        <v>77</v>
      </c>
      <c r="N234" s="8">
        <f t="shared" si="148"/>
        <v>4.1198476302711337E-5</v>
      </c>
    </row>
    <row r="235" spans="1:14" ht="39" customHeight="1" x14ac:dyDescent="0.2">
      <c r="A235" s="5" t="s">
        <v>638</v>
      </c>
      <c r="B235" s="7" t="s">
        <v>639</v>
      </c>
      <c r="C235" s="5" t="s">
        <v>28</v>
      </c>
      <c r="D235" s="5" t="s">
        <v>640</v>
      </c>
      <c r="E235" s="6" t="s">
        <v>60</v>
      </c>
      <c r="F235" s="24">
        <v>4</v>
      </c>
      <c r="G235" s="21">
        <v>7.53</v>
      </c>
      <c r="H235" s="21">
        <v>4.9800000000000004</v>
      </c>
      <c r="I235" s="21">
        <v>4.37</v>
      </c>
      <c r="J235" s="21">
        <f t="shared" si="161"/>
        <v>9.35</v>
      </c>
      <c r="K235" s="21">
        <f t="shared" si="165"/>
        <v>19.920000000000002</v>
      </c>
      <c r="L235" s="21">
        <f t="shared" si="166"/>
        <v>17.48</v>
      </c>
      <c r="M235" s="31">
        <f t="shared" si="167"/>
        <v>37.400000000000006</v>
      </c>
      <c r="N235" s="8">
        <f t="shared" si="148"/>
        <v>2.0010688489888368E-5</v>
      </c>
    </row>
    <row r="236" spans="1:14" ht="39" customHeight="1" x14ac:dyDescent="0.2">
      <c r="A236" s="5" t="s">
        <v>641</v>
      </c>
      <c r="B236" s="7" t="s">
        <v>642</v>
      </c>
      <c r="C236" s="5" t="s">
        <v>28</v>
      </c>
      <c r="D236" s="5" t="s">
        <v>643</v>
      </c>
      <c r="E236" s="6" t="s">
        <v>60</v>
      </c>
      <c r="F236" s="24">
        <v>11</v>
      </c>
      <c r="G236" s="21">
        <v>15.66</v>
      </c>
      <c r="H236" s="21">
        <v>8.7899999999999991</v>
      </c>
      <c r="I236" s="21">
        <v>10.66</v>
      </c>
      <c r="J236" s="21">
        <f t="shared" si="161"/>
        <v>19.45</v>
      </c>
      <c r="K236" s="21">
        <f t="shared" si="165"/>
        <v>96.69</v>
      </c>
      <c r="L236" s="21">
        <f t="shared" si="166"/>
        <v>117.26</v>
      </c>
      <c r="M236" s="31">
        <f t="shared" si="167"/>
        <v>213.95</v>
      </c>
      <c r="N236" s="8">
        <f t="shared" si="148"/>
        <v>1.1447290915539078E-4</v>
      </c>
    </row>
    <row r="237" spans="1:14" ht="39" customHeight="1" x14ac:dyDescent="0.2">
      <c r="A237" s="5" t="s">
        <v>644</v>
      </c>
      <c r="B237" s="7" t="s">
        <v>645</v>
      </c>
      <c r="C237" s="5" t="s">
        <v>28</v>
      </c>
      <c r="D237" s="5" t="s">
        <v>646</v>
      </c>
      <c r="E237" s="6" t="s">
        <v>60</v>
      </c>
      <c r="F237" s="24">
        <v>12</v>
      </c>
      <c r="G237" s="21">
        <v>8.43</v>
      </c>
      <c r="H237" s="21">
        <v>6.92</v>
      </c>
      <c r="I237" s="21">
        <v>3.55</v>
      </c>
      <c r="J237" s="21">
        <f t="shared" si="161"/>
        <v>10.47</v>
      </c>
      <c r="K237" s="21">
        <f t="shared" si="165"/>
        <v>83.039999999999992</v>
      </c>
      <c r="L237" s="21">
        <f t="shared" si="166"/>
        <v>42.599999999999994</v>
      </c>
      <c r="M237" s="31">
        <f t="shared" si="167"/>
        <v>125.63999999999999</v>
      </c>
      <c r="N237" s="8">
        <f t="shared" si="148"/>
        <v>6.7223072242501969E-5</v>
      </c>
    </row>
    <row r="238" spans="1:14" ht="39" customHeight="1" x14ac:dyDescent="0.2">
      <c r="A238" s="5" t="s">
        <v>647</v>
      </c>
      <c r="B238" s="7" t="s">
        <v>648</v>
      </c>
      <c r="C238" s="5" t="s">
        <v>28</v>
      </c>
      <c r="D238" s="5" t="s">
        <v>649</v>
      </c>
      <c r="E238" s="6" t="s">
        <v>60</v>
      </c>
      <c r="F238" s="24">
        <v>20</v>
      </c>
      <c r="G238" s="21">
        <v>10.039999999999999</v>
      </c>
      <c r="H238" s="21">
        <v>8.02</v>
      </c>
      <c r="I238" s="21">
        <v>4.45</v>
      </c>
      <c r="J238" s="21">
        <f t="shared" si="161"/>
        <v>12.47</v>
      </c>
      <c r="K238" s="21">
        <f t="shared" si="165"/>
        <v>160.39999999999998</v>
      </c>
      <c r="L238" s="21">
        <f t="shared" si="166"/>
        <v>89</v>
      </c>
      <c r="M238" s="31">
        <f t="shared" si="167"/>
        <v>249.39999999999998</v>
      </c>
      <c r="N238" s="8">
        <f t="shared" si="148"/>
        <v>1.3344025960904164E-4</v>
      </c>
    </row>
    <row r="239" spans="1:14" ht="39" customHeight="1" x14ac:dyDescent="0.2">
      <c r="A239" s="5" t="s">
        <v>650</v>
      </c>
      <c r="B239" s="7" t="s">
        <v>651</v>
      </c>
      <c r="C239" s="5" t="s">
        <v>28</v>
      </c>
      <c r="D239" s="5" t="s">
        <v>652</v>
      </c>
      <c r="E239" s="6" t="s">
        <v>60</v>
      </c>
      <c r="F239" s="24">
        <v>3</v>
      </c>
      <c r="G239" s="21">
        <v>13.78</v>
      </c>
      <c r="H239" s="21">
        <v>9.56</v>
      </c>
      <c r="I239" s="21">
        <v>7.56</v>
      </c>
      <c r="J239" s="21">
        <f t="shared" si="161"/>
        <v>17.12</v>
      </c>
      <c r="K239" s="21">
        <f t="shared" si="165"/>
        <v>28.68</v>
      </c>
      <c r="L239" s="21">
        <f t="shared" si="166"/>
        <v>22.68</v>
      </c>
      <c r="M239" s="31">
        <f t="shared" si="167"/>
        <v>51.36</v>
      </c>
      <c r="N239" s="8">
        <f t="shared" si="148"/>
        <v>2.7479918739055251E-5</v>
      </c>
    </row>
    <row r="240" spans="1:14" ht="39" customHeight="1" x14ac:dyDescent="0.2">
      <c r="A240" s="5" t="s">
        <v>653</v>
      </c>
      <c r="B240" s="7" t="s">
        <v>654</v>
      </c>
      <c r="C240" s="5" t="s">
        <v>28</v>
      </c>
      <c r="D240" s="5" t="s">
        <v>655</v>
      </c>
      <c r="E240" s="6" t="s">
        <v>60</v>
      </c>
      <c r="F240" s="24">
        <v>2</v>
      </c>
      <c r="G240" s="21">
        <v>14.95</v>
      </c>
      <c r="H240" s="21">
        <v>6.72</v>
      </c>
      <c r="I240" s="21">
        <v>11.85</v>
      </c>
      <c r="J240" s="21">
        <f t="shared" si="161"/>
        <v>18.57</v>
      </c>
      <c r="K240" s="21">
        <f t="shared" si="165"/>
        <v>13.44</v>
      </c>
      <c r="L240" s="21">
        <f t="shared" si="166"/>
        <v>23.7</v>
      </c>
      <c r="M240" s="31">
        <f t="shared" si="167"/>
        <v>37.14</v>
      </c>
      <c r="N240" s="8">
        <f t="shared" si="148"/>
        <v>1.9871576751723366E-5</v>
      </c>
    </row>
    <row r="241" spans="1:14" ht="39" customHeight="1" x14ac:dyDescent="0.2">
      <c r="A241" s="5" t="s">
        <v>656</v>
      </c>
      <c r="B241" s="7" t="s">
        <v>657</v>
      </c>
      <c r="C241" s="5" t="s">
        <v>28</v>
      </c>
      <c r="D241" s="5" t="s">
        <v>658</v>
      </c>
      <c r="E241" s="6" t="s">
        <v>60</v>
      </c>
      <c r="F241" s="24">
        <v>1</v>
      </c>
      <c r="G241" s="21">
        <v>105.18</v>
      </c>
      <c r="H241" s="21">
        <v>9.76</v>
      </c>
      <c r="I241" s="21">
        <v>120.92</v>
      </c>
      <c r="J241" s="21">
        <f t="shared" si="161"/>
        <v>130.68</v>
      </c>
      <c r="K241" s="21">
        <f t="shared" si="165"/>
        <v>9.76</v>
      </c>
      <c r="L241" s="21">
        <f t="shared" si="166"/>
        <v>120.92</v>
      </c>
      <c r="M241" s="31">
        <f t="shared" si="167"/>
        <v>130.68</v>
      </c>
      <c r="N241" s="8">
        <f t="shared" si="148"/>
        <v>6.9919699782315813E-5</v>
      </c>
    </row>
    <row r="242" spans="1:14" ht="39" customHeight="1" x14ac:dyDescent="0.2">
      <c r="A242" s="5" t="s">
        <v>659</v>
      </c>
      <c r="B242" s="7" t="s">
        <v>660</v>
      </c>
      <c r="C242" s="5" t="s">
        <v>28</v>
      </c>
      <c r="D242" s="5" t="s">
        <v>661</v>
      </c>
      <c r="E242" s="6" t="s">
        <v>60</v>
      </c>
      <c r="F242" s="24">
        <v>3</v>
      </c>
      <c r="G242" s="21">
        <v>6.68</v>
      </c>
      <c r="H242" s="21">
        <v>4.9800000000000004</v>
      </c>
      <c r="I242" s="21">
        <v>3.31</v>
      </c>
      <c r="J242" s="21">
        <f t="shared" si="161"/>
        <v>8.2899999999999991</v>
      </c>
      <c r="K242" s="21">
        <f t="shared" si="165"/>
        <v>14.940000000000001</v>
      </c>
      <c r="L242" s="21">
        <f t="shared" si="166"/>
        <v>9.93</v>
      </c>
      <c r="M242" s="31">
        <f t="shared" si="167"/>
        <v>24.87</v>
      </c>
      <c r="N242" s="8">
        <f t="shared" si="148"/>
        <v>1.3306572800628975E-5</v>
      </c>
    </row>
    <row r="243" spans="1:14" ht="39" customHeight="1" x14ac:dyDescent="0.2">
      <c r="A243" s="5" t="s">
        <v>662</v>
      </c>
      <c r="B243" s="7" t="s">
        <v>663</v>
      </c>
      <c r="C243" s="5" t="s">
        <v>28</v>
      </c>
      <c r="D243" s="5" t="s">
        <v>664</v>
      </c>
      <c r="E243" s="6" t="s">
        <v>60</v>
      </c>
      <c r="F243" s="24">
        <v>2</v>
      </c>
      <c r="G243" s="21">
        <v>8.3000000000000007</v>
      </c>
      <c r="H243" s="21">
        <v>5.86</v>
      </c>
      <c r="I243" s="21">
        <v>4.45</v>
      </c>
      <c r="J243" s="21">
        <f t="shared" si="161"/>
        <v>10.31</v>
      </c>
      <c r="K243" s="21">
        <f t="shared" si="165"/>
        <v>11.72</v>
      </c>
      <c r="L243" s="21">
        <f t="shared" si="166"/>
        <v>8.9</v>
      </c>
      <c r="M243" s="31">
        <f t="shared" si="167"/>
        <v>20.62</v>
      </c>
      <c r="N243" s="8">
        <f t="shared" si="148"/>
        <v>1.1032630926778023E-5</v>
      </c>
    </row>
    <row r="244" spans="1:14" ht="39" customHeight="1" x14ac:dyDescent="0.2">
      <c r="A244" s="5" t="s">
        <v>665</v>
      </c>
      <c r="B244" s="7" t="s">
        <v>666</v>
      </c>
      <c r="C244" s="5" t="s">
        <v>28</v>
      </c>
      <c r="D244" s="5" t="s">
        <v>667</v>
      </c>
      <c r="E244" s="6" t="s">
        <v>60</v>
      </c>
      <c r="F244" s="24">
        <v>2</v>
      </c>
      <c r="G244" s="21">
        <v>10.31</v>
      </c>
      <c r="H244" s="21">
        <v>6.23</v>
      </c>
      <c r="I244" s="21">
        <v>6.58</v>
      </c>
      <c r="J244" s="21">
        <f t="shared" si="161"/>
        <v>12.81</v>
      </c>
      <c r="K244" s="21">
        <f t="shared" si="165"/>
        <v>12.46</v>
      </c>
      <c r="L244" s="21">
        <f t="shared" si="166"/>
        <v>13.16</v>
      </c>
      <c r="M244" s="31">
        <f t="shared" si="167"/>
        <v>25.62</v>
      </c>
      <c r="N244" s="8">
        <f t="shared" si="148"/>
        <v>1.3707856660720318E-5</v>
      </c>
    </row>
    <row r="245" spans="1:14" ht="39" customHeight="1" x14ac:dyDescent="0.2">
      <c r="A245" s="5" t="s">
        <v>668</v>
      </c>
      <c r="B245" s="7" t="s">
        <v>669</v>
      </c>
      <c r="C245" s="5" t="s">
        <v>28</v>
      </c>
      <c r="D245" s="5" t="s">
        <v>670</v>
      </c>
      <c r="E245" s="6" t="s">
        <v>60</v>
      </c>
      <c r="F245" s="24">
        <v>1</v>
      </c>
      <c r="G245" s="21">
        <v>13.83</v>
      </c>
      <c r="H245" s="21">
        <v>7.42</v>
      </c>
      <c r="I245" s="21">
        <v>9.76</v>
      </c>
      <c r="J245" s="21">
        <f t="shared" si="161"/>
        <v>17.18</v>
      </c>
      <c r="K245" s="21">
        <f t="shared" si="165"/>
        <v>7.42</v>
      </c>
      <c r="L245" s="21">
        <f t="shared" si="166"/>
        <v>9.76</v>
      </c>
      <c r="M245" s="31">
        <f t="shared" si="167"/>
        <v>17.18</v>
      </c>
      <c r="N245" s="8">
        <f t="shared" si="148"/>
        <v>9.1920756218257242E-6</v>
      </c>
    </row>
    <row r="246" spans="1:14" ht="51.95" customHeight="1" x14ac:dyDescent="0.2">
      <c r="A246" s="5" t="s">
        <v>671</v>
      </c>
      <c r="B246" s="7" t="s">
        <v>672</v>
      </c>
      <c r="C246" s="5" t="s">
        <v>28</v>
      </c>
      <c r="D246" s="5" t="s">
        <v>673</v>
      </c>
      <c r="E246" s="6" t="s">
        <v>60</v>
      </c>
      <c r="F246" s="24">
        <v>5</v>
      </c>
      <c r="G246" s="21">
        <v>5.98</v>
      </c>
      <c r="H246" s="21">
        <v>4.24</v>
      </c>
      <c r="I246" s="21">
        <v>3.19</v>
      </c>
      <c r="J246" s="21">
        <f t="shared" ref="J246:J262" si="168">TRUNC(G246 * (1 + 24.25 / 100), 2)</f>
        <v>7.43</v>
      </c>
      <c r="K246" s="21">
        <f t="shared" si="165"/>
        <v>21.200000000000003</v>
      </c>
      <c r="L246" s="21">
        <f t="shared" si="166"/>
        <v>15.95</v>
      </c>
      <c r="M246" s="31">
        <f t="shared" si="167"/>
        <v>37.150000000000006</v>
      </c>
      <c r="N246" s="8">
        <f t="shared" si="148"/>
        <v>1.9876927203191254E-5</v>
      </c>
    </row>
    <row r="247" spans="1:14" ht="51.95" customHeight="1" x14ac:dyDescent="0.2">
      <c r="A247" s="5" t="s">
        <v>674</v>
      </c>
      <c r="B247" s="7" t="s">
        <v>675</v>
      </c>
      <c r="C247" s="5" t="s">
        <v>28</v>
      </c>
      <c r="D247" s="5" t="s">
        <v>676</v>
      </c>
      <c r="E247" s="6" t="s">
        <v>60</v>
      </c>
      <c r="F247" s="24">
        <v>42</v>
      </c>
      <c r="G247" s="21">
        <v>6.99</v>
      </c>
      <c r="H247" s="21">
        <v>4.9800000000000004</v>
      </c>
      <c r="I247" s="21">
        <v>3.7</v>
      </c>
      <c r="J247" s="21">
        <f t="shared" si="168"/>
        <v>8.68</v>
      </c>
      <c r="K247" s="21">
        <f t="shared" si="165"/>
        <v>209.16000000000003</v>
      </c>
      <c r="L247" s="21">
        <f t="shared" si="166"/>
        <v>155.4</v>
      </c>
      <c r="M247" s="31">
        <f t="shared" si="167"/>
        <v>364.56000000000006</v>
      </c>
      <c r="N247" s="8">
        <f t="shared" si="148"/>
        <v>1.9505605871320063E-4</v>
      </c>
    </row>
    <row r="248" spans="1:14" ht="51.95" customHeight="1" x14ac:dyDescent="0.2">
      <c r="A248" s="5" t="s">
        <v>677</v>
      </c>
      <c r="B248" s="7" t="s">
        <v>678</v>
      </c>
      <c r="C248" s="5" t="s">
        <v>28</v>
      </c>
      <c r="D248" s="5" t="s">
        <v>679</v>
      </c>
      <c r="E248" s="6" t="s">
        <v>60</v>
      </c>
      <c r="F248" s="24">
        <v>8</v>
      </c>
      <c r="G248" s="21">
        <v>11.99</v>
      </c>
      <c r="H248" s="21">
        <v>6.23</v>
      </c>
      <c r="I248" s="21">
        <v>8.66</v>
      </c>
      <c r="J248" s="21">
        <f t="shared" si="168"/>
        <v>14.89</v>
      </c>
      <c r="K248" s="21">
        <f t="shared" si="165"/>
        <v>49.84</v>
      </c>
      <c r="L248" s="21">
        <f t="shared" si="166"/>
        <v>69.28</v>
      </c>
      <c r="M248" s="31">
        <f t="shared" si="167"/>
        <v>119.12</v>
      </c>
      <c r="N248" s="8">
        <f t="shared" si="148"/>
        <v>6.3734577885441238E-5</v>
      </c>
    </row>
    <row r="249" spans="1:14" ht="51.95" customHeight="1" x14ac:dyDescent="0.2">
      <c r="A249" s="5" t="s">
        <v>680</v>
      </c>
      <c r="B249" s="7" t="s">
        <v>681</v>
      </c>
      <c r="C249" s="5" t="s">
        <v>28</v>
      </c>
      <c r="D249" s="5" t="s">
        <v>682</v>
      </c>
      <c r="E249" s="6" t="s">
        <v>60</v>
      </c>
      <c r="F249" s="24">
        <v>2</v>
      </c>
      <c r="G249" s="21">
        <v>14.35</v>
      </c>
      <c r="H249" s="21">
        <v>7.09</v>
      </c>
      <c r="I249" s="21">
        <v>10.73</v>
      </c>
      <c r="J249" s="21">
        <f t="shared" si="168"/>
        <v>17.82</v>
      </c>
      <c r="K249" s="21">
        <f t="shared" si="165"/>
        <v>14.18</v>
      </c>
      <c r="L249" s="21">
        <f t="shared" si="166"/>
        <v>21.46</v>
      </c>
      <c r="M249" s="31">
        <f t="shared" si="167"/>
        <v>35.64</v>
      </c>
      <c r="N249" s="8">
        <f t="shared" si="148"/>
        <v>1.9069009031540676E-5</v>
      </c>
    </row>
    <row r="250" spans="1:14" ht="51.95" customHeight="1" x14ac:dyDescent="0.2">
      <c r="A250" s="5" t="s">
        <v>683</v>
      </c>
      <c r="B250" s="7" t="s">
        <v>684</v>
      </c>
      <c r="C250" s="5" t="s">
        <v>28</v>
      </c>
      <c r="D250" s="5" t="s">
        <v>685</v>
      </c>
      <c r="E250" s="6" t="s">
        <v>60</v>
      </c>
      <c r="F250" s="24">
        <v>2</v>
      </c>
      <c r="G250" s="21">
        <v>31.25</v>
      </c>
      <c r="H250" s="21">
        <v>5.86</v>
      </c>
      <c r="I250" s="21">
        <v>32.96</v>
      </c>
      <c r="J250" s="21">
        <f t="shared" si="168"/>
        <v>38.82</v>
      </c>
      <c r="K250" s="21">
        <f t="shared" si="165"/>
        <v>11.72</v>
      </c>
      <c r="L250" s="21">
        <f t="shared" si="166"/>
        <v>65.92</v>
      </c>
      <c r="M250" s="31">
        <f t="shared" si="167"/>
        <v>77.64</v>
      </c>
      <c r="N250" s="8">
        <f t="shared" si="148"/>
        <v>4.1540905196655952E-5</v>
      </c>
    </row>
    <row r="251" spans="1:14" ht="26.1" customHeight="1" x14ac:dyDescent="0.2">
      <c r="A251" s="5" t="s">
        <v>686</v>
      </c>
      <c r="B251" s="7" t="s">
        <v>687</v>
      </c>
      <c r="C251" s="5" t="s">
        <v>28</v>
      </c>
      <c r="D251" s="5" t="s">
        <v>688</v>
      </c>
      <c r="E251" s="6" t="s">
        <v>60</v>
      </c>
      <c r="F251" s="24">
        <v>2</v>
      </c>
      <c r="G251" s="21">
        <v>24.83</v>
      </c>
      <c r="H251" s="21">
        <v>3.79</v>
      </c>
      <c r="I251" s="21">
        <v>27.06</v>
      </c>
      <c r="J251" s="21">
        <f t="shared" si="168"/>
        <v>30.85</v>
      </c>
      <c r="K251" s="21">
        <f t="shared" si="165"/>
        <v>7.58</v>
      </c>
      <c r="L251" s="21">
        <f t="shared" si="166"/>
        <v>54.12</v>
      </c>
      <c r="M251" s="31">
        <f t="shared" si="167"/>
        <v>61.699999999999996</v>
      </c>
      <c r="N251" s="8">
        <f t="shared" si="148"/>
        <v>3.3012285556847918E-5</v>
      </c>
    </row>
    <row r="252" spans="1:14" ht="39" customHeight="1" x14ac:dyDescent="0.2">
      <c r="A252" s="5" t="s">
        <v>689</v>
      </c>
      <c r="B252" s="7" t="s">
        <v>690</v>
      </c>
      <c r="C252" s="5" t="s">
        <v>28</v>
      </c>
      <c r="D252" s="5" t="s">
        <v>691</v>
      </c>
      <c r="E252" s="6" t="s">
        <v>60</v>
      </c>
      <c r="F252" s="24">
        <v>1</v>
      </c>
      <c r="G252" s="21">
        <v>241.09</v>
      </c>
      <c r="H252" s="21">
        <v>14.41</v>
      </c>
      <c r="I252" s="21">
        <v>285.14</v>
      </c>
      <c r="J252" s="21">
        <f t="shared" si="168"/>
        <v>299.55</v>
      </c>
      <c r="K252" s="21">
        <f t="shared" si="165"/>
        <v>14.41</v>
      </c>
      <c r="L252" s="21">
        <f t="shared" si="166"/>
        <v>285.14</v>
      </c>
      <c r="M252" s="31">
        <f t="shared" si="167"/>
        <v>299.55</v>
      </c>
      <c r="N252" s="8">
        <f t="shared" si="148"/>
        <v>1.6027277372048288E-4</v>
      </c>
    </row>
    <row r="253" spans="1:14" ht="39" customHeight="1" x14ac:dyDescent="0.2">
      <c r="A253" s="5" t="s">
        <v>692</v>
      </c>
      <c r="B253" s="7" t="s">
        <v>693</v>
      </c>
      <c r="C253" s="5" t="s">
        <v>28</v>
      </c>
      <c r="D253" s="5" t="s">
        <v>694</v>
      </c>
      <c r="E253" s="6" t="s">
        <v>60</v>
      </c>
      <c r="F253" s="24">
        <v>1</v>
      </c>
      <c r="G253" s="21">
        <v>11.42</v>
      </c>
      <c r="H253" s="21">
        <v>7.47</v>
      </c>
      <c r="I253" s="21">
        <v>6.71</v>
      </c>
      <c r="J253" s="21">
        <f t="shared" si="168"/>
        <v>14.18</v>
      </c>
      <c r="K253" s="21">
        <f t="shared" si="165"/>
        <v>7.47</v>
      </c>
      <c r="L253" s="21">
        <f t="shared" si="166"/>
        <v>6.71</v>
      </c>
      <c r="M253" s="31">
        <f t="shared" si="167"/>
        <v>14.18</v>
      </c>
      <c r="N253" s="8">
        <f t="shared" si="148"/>
        <v>7.5869401814603481E-6</v>
      </c>
    </row>
    <row r="254" spans="1:14" ht="39" customHeight="1" x14ac:dyDescent="0.2">
      <c r="A254" s="5" t="s">
        <v>695</v>
      </c>
      <c r="B254" s="7" t="s">
        <v>696</v>
      </c>
      <c r="C254" s="5" t="s">
        <v>28</v>
      </c>
      <c r="D254" s="5" t="s">
        <v>697</v>
      </c>
      <c r="E254" s="6" t="s">
        <v>60</v>
      </c>
      <c r="F254" s="24">
        <v>4</v>
      </c>
      <c r="G254" s="21">
        <v>13.61</v>
      </c>
      <c r="H254" s="21">
        <v>6.92</v>
      </c>
      <c r="I254" s="21">
        <v>9.99</v>
      </c>
      <c r="J254" s="21">
        <f t="shared" si="168"/>
        <v>16.91</v>
      </c>
      <c r="K254" s="21">
        <f t="shared" si="165"/>
        <v>27.68</v>
      </c>
      <c r="L254" s="21">
        <f t="shared" si="166"/>
        <v>39.96</v>
      </c>
      <c r="M254" s="31">
        <f t="shared" si="167"/>
        <v>67.64</v>
      </c>
      <c r="N254" s="8">
        <f t="shared" ref="N254:N284" si="169">M254 / 1869001.16</f>
        <v>3.6190453728771362E-5</v>
      </c>
    </row>
    <row r="255" spans="1:14" ht="39" customHeight="1" x14ac:dyDescent="0.2">
      <c r="A255" s="5" t="s">
        <v>698</v>
      </c>
      <c r="B255" s="7" t="s">
        <v>699</v>
      </c>
      <c r="C255" s="5" t="s">
        <v>28</v>
      </c>
      <c r="D255" s="5" t="s">
        <v>700</v>
      </c>
      <c r="E255" s="6" t="s">
        <v>60</v>
      </c>
      <c r="F255" s="24">
        <v>1</v>
      </c>
      <c r="G255" s="21">
        <v>16.989999999999998</v>
      </c>
      <c r="H255" s="21">
        <v>7.47</v>
      </c>
      <c r="I255" s="21">
        <v>13.64</v>
      </c>
      <c r="J255" s="21">
        <f t="shared" si="168"/>
        <v>21.11</v>
      </c>
      <c r="K255" s="21">
        <f t="shared" si="165"/>
        <v>7.47</v>
      </c>
      <c r="L255" s="21">
        <f t="shared" si="166"/>
        <v>13.64</v>
      </c>
      <c r="M255" s="31">
        <f t="shared" si="167"/>
        <v>21.11</v>
      </c>
      <c r="N255" s="8">
        <f t="shared" si="169"/>
        <v>1.1294803048704368E-5</v>
      </c>
    </row>
    <row r="256" spans="1:14" ht="39" customHeight="1" x14ac:dyDescent="0.2">
      <c r="A256" s="5" t="s">
        <v>701</v>
      </c>
      <c r="B256" s="7" t="s">
        <v>702</v>
      </c>
      <c r="C256" s="5" t="s">
        <v>28</v>
      </c>
      <c r="D256" s="5" t="s">
        <v>703</v>
      </c>
      <c r="E256" s="6" t="s">
        <v>60</v>
      </c>
      <c r="F256" s="24">
        <v>3</v>
      </c>
      <c r="G256" s="21">
        <v>7.65</v>
      </c>
      <c r="H256" s="21">
        <v>4.9800000000000004</v>
      </c>
      <c r="I256" s="21">
        <v>4.5199999999999996</v>
      </c>
      <c r="J256" s="21">
        <f t="shared" si="168"/>
        <v>9.5</v>
      </c>
      <c r="K256" s="21">
        <f t="shared" si="165"/>
        <v>14.940000000000001</v>
      </c>
      <c r="L256" s="21">
        <f t="shared" si="166"/>
        <v>13.559999999999999</v>
      </c>
      <c r="M256" s="31">
        <f t="shared" si="167"/>
        <v>28.5</v>
      </c>
      <c r="N256" s="8">
        <f t="shared" si="169"/>
        <v>1.524878668347108E-5</v>
      </c>
    </row>
    <row r="257" spans="1:14" ht="26.1" customHeight="1" x14ac:dyDescent="0.2">
      <c r="A257" s="5" t="s">
        <v>704</v>
      </c>
      <c r="B257" s="7" t="s">
        <v>705</v>
      </c>
      <c r="C257" s="5" t="s">
        <v>28</v>
      </c>
      <c r="D257" s="5" t="s">
        <v>706</v>
      </c>
      <c r="E257" s="6" t="s">
        <v>60</v>
      </c>
      <c r="F257" s="24">
        <v>5</v>
      </c>
      <c r="G257" s="21">
        <v>12.77</v>
      </c>
      <c r="H257" s="21">
        <v>10.57</v>
      </c>
      <c r="I257" s="21">
        <v>5.29</v>
      </c>
      <c r="J257" s="21">
        <f t="shared" si="168"/>
        <v>15.86</v>
      </c>
      <c r="K257" s="21">
        <f t="shared" si="165"/>
        <v>52.85</v>
      </c>
      <c r="L257" s="21">
        <f t="shared" si="166"/>
        <v>26.45</v>
      </c>
      <c r="M257" s="31">
        <f t="shared" si="167"/>
        <v>79.3</v>
      </c>
      <c r="N257" s="8">
        <f t="shared" si="169"/>
        <v>4.2429080140324793E-5</v>
      </c>
    </row>
    <row r="258" spans="1:14" ht="39" customHeight="1" x14ac:dyDescent="0.2">
      <c r="A258" s="5" t="s">
        <v>707</v>
      </c>
      <c r="B258" s="7" t="s">
        <v>693</v>
      </c>
      <c r="C258" s="5" t="s">
        <v>28</v>
      </c>
      <c r="D258" s="5" t="s">
        <v>694</v>
      </c>
      <c r="E258" s="6" t="s">
        <v>60</v>
      </c>
      <c r="F258" s="24">
        <v>1</v>
      </c>
      <c r="G258" s="21">
        <v>11.42</v>
      </c>
      <c r="H258" s="21">
        <v>7.47</v>
      </c>
      <c r="I258" s="21">
        <v>6.71</v>
      </c>
      <c r="J258" s="21">
        <f t="shared" si="168"/>
        <v>14.18</v>
      </c>
      <c r="K258" s="21">
        <f t="shared" si="165"/>
        <v>7.47</v>
      </c>
      <c r="L258" s="21">
        <f t="shared" si="166"/>
        <v>6.71</v>
      </c>
      <c r="M258" s="31">
        <f t="shared" si="167"/>
        <v>14.18</v>
      </c>
      <c r="N258" s="8">
        <f t="shared" si="169"/>
        <v>7.5869401814603481E-6</v>
      </c>
    </row>
    <row r="259" spans="1:14" ht="39" customHeight="1" x14ac:dyDescent="0.2">
      <c r="A259" s="5" t="s">
        <v>708</v>
      </c>
      <c r="B259" s="7" t="s">
        <v>709</v>
      </c>
      <c r="C259" s="5" t="s">
        <v>28</v>
      </c>
      <c r="D259" s="5" t="s">
        <v>710</v>
      </c>
      <c r="E259" s="6" t="s">
        <v>23</v>
      </c>
      <c r="F259" s="24">
        <v>92</v>
      </c>
      <c r="G259" s="21">
        <v>16.91</v>
      </c>
      <c r="H259" s="21">
        <v>12.82</v>
      </c>
      <c r="I259" s="21">
        <v>8.19</v>
      </c>
      <c r="J259" s="21">
        <f t="shared" si="168"/>
        <v>21.01</v>
      </c>
      <c r="K259" s="21">
        <f t="shared" si="165"/>
        <v>1179.44</v>
      </c>
      <c r="L259" s="21">
        <f t="shared" si="166"/>
        <v>753.4799999999999</v>
      </c>
      <c r="M259" s="31">
        <f t="shared" si="167"/>
        <v>1932.92</v>
      </c>
      <c r="N259" s="8">
        <f t="shared" si="169"/>
        <v>1.0341994651303481E-3</v>
      </c>
    </row>
    <row r="260" spans="1:14" ht="39" customHeight="1" x14ac:dyDescent="0.2">
      <c r="A260" s="5" t="s">
        <v>711</v>
      </c>
      <c r="B260" s="7" t="s">
        <v>712</v>
      </c>
      <c r="C260" s="5" t="s">
        <v>28</v>
      </c>
      <c r="D260" s="5" t="s">
        <v>713</v>
      </c>
      <c r="E260" s="6" t="s">
        <v>60</v>
      </c>
      <c r="F260" s="24">
        <v>10</v>
      </c>
      <c r="G260" s="21">
        <v>7.64</v>
      </c>
      <c r="H260" s="21">
        <v>5.55</v>
      </c>
      <c r="I260" s="21">
        <v>3.94</v>
      </c>
      <c r="J260" s="21">
        <f t="shared" si="168"/>
        <v>9.49</v>
      </c>
      <c r="K260" s="21">
        <f t="shared" si="165"/>
        <v>55.5</v>
      </c>
      <c r="L260" s="21">
        <f t="shared" si="166"/>
        <v>39.4</v>
      </c>
      <c r="M260" s="31">
        <f t="shared" si="167"/>
        <v>94.9</v>
      </c>
      <c r="N260" s="8">
        <f t="shared" si="169"/>
        <v>5.0775784430224757E-5</v>
      </c>
    </row>
    <row r="261" spans="1:14" ht="39" customHeight="1" x14ac:dyDescent="0.2">
      <c r="A261" s="5" t="s">
        <v>714</v>
      </c>
      <c r="B261" s="7" t="s">
        <v>715</v>
      </c>
      <c r="C261" s="5" t="s">
        <v>28</v>
      </c>
      <c r="D261" s="5" t="s">
        <v>716</v>
      </c>
      <c r="E261" s="6" t="s">
        <v>60</v>
      </c>
      <c r="F261" s="24">
        <v>42</v>
      </c>
      <c r="G261" s="21">
        <v>7.08</v>
      </c>
      <c r="H261" s="21">
        <v>5.55</v>
      </c>
      <c r="I261" s="21">
        <v>3.24</v>
      </c>
      <c r="J261" s="21">
        <f t="shared" si="168"/>
        <v>8.7899999999999991</v>
      </c>
      <c r="K261" s="21">
        <f t="shared" si="165"/>
        <v>233.1</v>
      </c>
      <c r="L261" s="21">
        <f t="shared" si="166"/>
        <v>136.08000000000001</v>
      </c>
      <c r="M261" s="31">
        <f t="shared" si="167"/>
        <v>369.18</v>
      </c>
      <c r="N261" s="8">
        <f t="shared" si="169"/>
        <v>1.9752796729136327E-4</v>
      </c>
    </row>
    <row r="262" spans="1:14" ht="39" customHeight="1" x14ac:dyDescent="0.2">
      <c r="A262" s="5" t="s">
        <v>717</v>
      </c>
      <c r="B262" s="7" t="s">
        <v>718</v>
      </c>
      <c r="C262" s="5" t="s">
        <v>28</v>
      </c>
      <c r="D262" s="5" t="s">
        <v>719</v>
      </c>
      <c r="E262" s="6" t="s">
        <v>60</v>
      </c>
      <c r="F262" s="24">
        <v>5</v>
      </c>
      <c r="G262" s="21">
        <v>9.89</v>
      </c>
      <c r="H262" s="21">
        <v>7.4</v>
      </c>
      <c r="I262" s="21">
        <v>4.88</v>
      </c>
      <c r="J262" s="21">
        <f t="shared" si="168"/>
        <v>12.28</v>
      </c>
      <c r="K262" s="21">
        <f t="shared" si="165"/>
        <v>37</v>
      </c>
      <c r="L262" s="21">
        <f t="shared" si="166"/>
        <v>24.4</v>
      </c>
      <c r="M262" s="31">
        <f t="shared" si="167"/>
        <v>61.4</v>
      </c>
      <c r="N262" s="8">
        <f t="shared" si="169"/>
        <v>3.285177201281138E-5</v>
      </c>
    </row>
    <row r="263" spans="1:14" ht="24" customHeight="1" x14ac:dyDescent="0.2">
      <c r="A263" s="2" t="s">
        <v>720</v>
      </c>
      <c r="B263" s="2"/>
      <c r="C263" s="2"/>
      <c r="D263" s="2" t="s">
        <v>721</v>
      </c>
      <c r="E263" s="2"/>
      <c r="F263" s="3"/>
      <c r="G263" s="19"/>
      <c r="H263" s="19"/>
      <c r="I263" s="19"/>
      <c r="J263" s="19"/>
      <c r="K263" s="19"/>
      <c r="L263" s="19"/>
      <c r="M263" s="20">
        <f>SUM(M264:M266)</f>
        <v>50773.310000000005</v>
      </c>
      <c r="N263" s="4">
        <f t="shared" si="169"/>
        <v>2.7166013101885933E-2</v>
      </c>
    </row>
    <row r="264" spans="1:14" ht="39" customHeight="1" x14ac:dyDescent="0.2">
      <c r="A264" s="5" t="s">
        <v>722</v>
      </c>
      <c r="B264" s="7" t="s">
        <v>723</v>
      </c>
      <c r="C264" s="5" t="s">
        <v>28</v>
      </c>
      <c r="D264" s="5" t="s">
        <v>724</v>
      </c>
      <c r="E264" s="6" t="s">
        <v>60</v>
      </c>
      <c r="F264" s="24">
        <v>12</v>
      </c>
      <c r="G264" s="21">
        <v>2454.31</v>
      </c>
      <c r="H264" s="21">
        <v>122.68</v>
      </c>
      <c r="I264" s="21">
        <v>2926.8</v>
      </c>
      <c r="J264" s="21">
        <f>TRUNC(G264 * (1 + 24.25 / 100), 2)</f>
        <v>3049.48</v>
      </c>
      <c r="K264" s="21">
        <f t="shared" ref="K264:K266" si="170">F264*H264</f>
        <v>1472.16</v>
      </c>
      <c r="L264" s="21">
        <f t="shared" ref="L264:L266" si="171">I264*F264</f>
        <v>35121.600000000006</v>
      </c>
      <c r="M264" s="31">
        <f t="shared" ref="M264:M266" si="172">K264+L264</f>
        <v>36593.760000000009</v>
      </c>
      <c r="N264" s="8">
        <f t="shared" si="169"/>
        <v>1.9579313690741642E-2</v>
      </c>
    </row>
    <row r="265" spans="1:14" ht="39" customHeight="1" x14ac:dyDescent="0.2">
      <c r="A265" s="5" t="s">
        <v>725</v>
      </c>
      <c r="B265" s="7" t="s">
        <v>726</v>
      </c>
      <c r="C265" s="5" t="s">
        <v>28</v>
      </c>
      <c r="D265" s="5" t="s">
        <v>727</v>
      </c>
      <c r="E265" s="6" t="s">
        <v>60</v>
      </c>
      <c r="F265" s="24">
        <v>2</v>
      </c>
      <c r="G265" s="21">
        <v>4622.13</v>
      </c>
      <c r="H265" s="21">
        <v>138.44999999999999</v>
      </c>
      <c r="I265" s="21">
        <v>5604.54</v>
      </c>
      <c r="J265" s="21">
        <f>TRUNC(G265 * (1 + 24.25 / 100), 2)</f>
        <v>5742.99</v>
      </c>
      <c r="K265" s="21">
        <f t="shared" si="170"/>
        <v>276.89999999999998</v>
      </c>
      <c r="L265" s="21">
        <f t="shared" si="171"/>
        <v>11209.08</v>
      </c>
      <c r="M265" s="31">
        <f t="shared" si="172"/>
        <v>11485.98</v>
      </c>
      <c r="N265" s="8">
        <f t="shared" si="169"/>
        <v>6.1455178551093033E-3</v>
      </c>
    </row>
    <row r="266" spans="1:14" ht="39" customHeight="1" x14ac:dyDescent="0.2">
      <c r="A266" s="5" t="s">
        <v>728</v>
      </c>
      <c r="B266" s="7" t="s">
        <v>729</v>
      </c>
      <c r="C266" s="5" t="s">
        <v>28</v>
      </c>
      <c r="D266" s="5" t="s">
        <v>730</v>
      </c>
      <c r="E266" s="6" t="s">
        <v>60</v>
      </c>
      <c r="F266" s="24">
        <v>1</v>
      </c>
      <c r="G266" s="21">
        <v>2167.87</v>
      </c>
      <c r="H266" s="21">
        <v>122.68</v>
      </c>
      <c r="I266" s="21">
        <v>2570.89</v>
      </c>
      <c r="J266" s="21">
        <f>TRUNC(G266 * (1 + 24.25 / 100), 2)</f>
        <v>2693.57</v>
      </c>
      <c r="K266" s="21">
        <f t="shared" si="170"/>
        <v>122.68</v>
      </c>
      <c r="L266" s="21">
        <f t="shared" si="171"/>
        <v>2570.89</v>
      </c>
      <c r="M266" s="31">
        <f t="shared" si="172"/>
        <v>2693.5699999999997</v>
      </c>
      <c r="N266" s="8">
        <f t="shared" si="169"/>
        <v>1.4411815560349892E-3</v>
      </c>
    </row>
    <row r="267" spans="1:14" ht="24" customHeight="1" x14ac:dyDescent="0.2">
      <c r="A267" s="42">
        <v>14</v>
      </c>
      <c r="B267" s="42"/>
      <c r="C267" s="42"/>
      <c r="D267" s="42" t="s">
        <v>767</v>
      </c>
      <c r="E267" s="42"/>
      <c r="F267" s="43"/>
      <c r="G267" s="42"/>
      <c r="H267" s="42"/>
      <c r="I267" s="42"/>
      <c r="J267" s="42"/>
      <c r="K267" s="42"/>
      <c r="L267" s="42"/>
      <c r="M267" s="54">
        <f>M268+M270+M272</f>
        <v>997.03</v>
      </c>
      <c r="N267" s="44">
        <f t="shared" ref="N267:N277" si="173">M267 / 1869998.19</f>
        <v>5.3317163905918007E-4</v>
      </c>
    </row>
    <row r="268" spans="1:14" ht="24" customHeight="1" x14ac:dyDescent="0.2">
      <c r="A268" s="50" t="s">
        <v>732</v>
      </c>
      <c r="B268" s="50"/>
      <c r="C268" s="50"/>
      <c r="D268" s="50" t="s">
        <v>769</v>
      </c>
      <c r="E268" s="50"/>
      <c r="F268" s="51"/>
      <c r="G268" s="50"/>
      <c r="H268" s="50"/>
      <c r="I268" s="50"/>
      <c r="J268" s="50"/>
      <c r="K268" s="50"/>
      <c r="L268" s="50"/>
      <c r="M268" s="55">
        <f>M269</f>
        <v>494.2</v>
      </c>
      <c r="N268" s="52">
        <f t="shared" si="173"/>
        <v>2.6427833066512219E-4</v>
      </c>
    </row>
    <row r="269" spans="1:14" ht="39" customHeight="1" x14ac:dyDescent="0.2">
      <c r="A269" s="45" t="s">
        <v>785</v>
      </c>
      <c r="B269" s="46" t="s">
        <v>770</v>
      </c>
      <c r="C269" s="45" t="s">
        <v>294</v>
      </c>
      <c r="D269" s="45" t="s">
        <v>771</v>
      </c>
      <c r="E269" s="47" t="s">
        <v>265</v>
      </c>
      <c r="F269" s="53">
        <v>2</v>
      </c>
      <c r="G269" s="48">
        <v>198.88</v>
      </c>
      <c r="H269" s="48">
        <v>1.69</v>
      </c>
      <c r="I269" s="48">
        <v>245.41</v>
      </c>
      <c r="J269" s="48">
        <f>TRUNC(G269 * (1 + 24.25 / 100), 2)</f>
        <v>247.1</v>
      </c>
      <c r="K269" s="21">
        <f t="shared" ref="K269" si="174">F269*H269</f>
        <v>3.38</v>
      </c>
      <c r="L269" s="21">
        <f t="shared" ref="L269" si="175">I269*F269</f>
        <v>490.82</v>
      </c>
      <c r="M269" s="31">
        <f t="shared" ref="M269" si="176">K269+L269</f>
        <v>494.2</v>
      </c>
      <c r="N269" s="49">
        <f t="shared" si="173"/>
        <v>2.6427833066512219E-4</v>
      </c>
    </row>
    <row r="270" spans="1:14" ht="24" customHeight="1" x14ac:dyDescent="0.2">
      <c r="A270" s="50" t="s">
        <v>735</v>
      </c>
      <c r="B270" s="50"/>
      <c r="C270" s="50"/>
      <c r="D270" s="50" t="s">
        <v>773</v>
      </c>
      <c r="E270" s="50"/>
      <c r="F270" s="51"/>
      <c r="G270" s="50"/>
      <c r="H270" s="50"/>
      <c r="I270" s="50"/>
      <c r="J270" s="50"/>
      <c r="K270" s="50"/>
      <c r="L270" s="50"/>
      <c r="M270" s="55">
        <f>M271</f>
        <v>264.42</v>
      </c>
      <c r="N270" s="52">
        <f t="shared" si="173"/>
        <v>1.4140120638298588E-4</v>
      </c>
    </row>
    <row r="271" spans="1:14" ht="51.95" customHeight="1" x14ac:dyDescent="0.2">
      <c r="A271" s="45" t="s">
        <v>786</v>
      </c>
      <c r="B271" s="46" t="s">
        <v>774</v>
      </c>
      <c r="C271" s="45" t="s">
        <v>294</v>
      </c>
      <c r="D271" s="45" t="s">
        <v>775</v>
      </c>
      <c r="E271" s="47" t="s">
        <v>776</v>
      </c>
      <c r="F271" s="53">
        <v>6</v>
      </c>
      <c r="G271" s="48">
        <v>35.47</v>
      </c>
      <c r="H271" s="48">
        <v>0</v>
      </c>
      <c r="I271" s="48">
        <v>44.07</v>
      </c>
      <c r="J271" s="48">
        <f>TRUNC(G271 * (1 + 24.25 / 100), 2)</f>
        <v>44.07</v>
      </c>
      <c r="K271" s="21">
        <f t="shared" ref="K271" si="177">F271*H271</f>
        <v>0</v>
      </c>
      <c r="L271" s="21">
        <f t="shared" ref="L271" si="178">I271*F271</f>
        <v>264.42</v>
      </c>
      <c r="M271" s="31">
        <f t="shared" ref="M271" si="179">K271+L271</f>
        <v>264.42</v>
      </c>
      <c r="N271" s="49">
        <f t="shared" si="173"/>
        <v>1.4140120638298588E-4</v>
      </c>
    </row>
    <row r="272" spans="1:14" ht="24" customHeight="1" x14ac:dyDescent="0.2">
      <c r="A272" s="50" t="s">
        <v>739</v>
      </c>
      <c r="B272" s="50"/>
      <c r="C272" s="50"/>
      <c r="D272" s="50" t="s">
        <v>778</v>
      </c>
      <c r="E272" s="50"/>
      <c r="F272" s="51"/>
      <c r="G272" s="50"/>
      <c r="H272" s="50"/>
      <c r="I272" s="50"/>
      <c r="J272" s="50"/>
      <c r="K272" s="50"/>
      <c r="L272" s="50"/>
      <c r="M272" s="55">
        <f>SUM(M273:M277)</f>
        <v>238.40999999999997</v>
      </c>
      <c r="N272" s="52">
        <f t="shared" si="173"/>
        <v>1.27492102011072E-4</v>
      </c>
    </row>
    <row r="273" spans="1:14" ht="39" customHeight="1" x14ac:dyDescent="0.2">
      <c r="A273" s="45" t="s">
        <v>787</v>
      </c>
      <c r="B273" s="46" t="s">
        <v>324</v>
      </c>
      <c r="C273" s="45" t="s">
        <v>28</v>
      </c>
      <c r="D273" s="45" t="s">
        <v>325</v>
      </c>
      <c r="E273" s="47" t="s">
        <v>60</v>
      </c>
      <c r="F273" s="53">
        <v>3</v>
      </c>
      <c r="G273" s="48">
        <v>19.47</v>
      </c>
      <c r="H273" s="48">
        <v>6.9</v>
      </c>
      <c r="I273" s="48">
        <v>17.29</v>
      </c>
      <c r="J273" s="48">
        <f>TRUNC(G273 * (1 + 24.25 / 100), 2)</f>
        <v>24.19</v>
      </c>
      <c r="K273" s="21">
        <f t="shared" ref="K273:K277" si="180">F273*H273</f>
        <v>20.700000000000003</v>
      </c>
      <c r="L273" s="21">
        <f t="shared" ref="L273:L277" si="181">I273*F273</f>
        <v>51.87</v>
      </c>
      <c r="M273" s="31">
        <f t="shared" ref="M273:M277" si="182">K273+L273</f>
        <v>72.569999999999993</v>
      </c>
      <c r="N273" s="49">
        <f t="shared" si="173"/>
        <v>3.8807524193379028E-5</v>
      </c>
    </row>
    <row r="274" spans="1:14" ht="39" customHeight="1" x14ac:dyDescent="0.2">
      <c r="A274" s="45" t="s">
        <v>788</v>
      </c>
      <c r="B274" s="46" t="s">
        <v>779</v>
      </c>
      <c r="C274" s="45" t="s">
        <v>28</v>
      </c>
      <c r="D274" s="45" t="s">
        <v>780</v>
      </c>
      <c r="E274" s="47" t="s">
        <v>23</v>
      </c>
      <c r="F274" s="53">
        <v>1</v>
      </c>
      <c r="G274" s="48">
        <v>34.15</v>
      </c>
      <c r="H274" s="48">
        <v>18.850000000000001</v>
      </c>
      <c r="I274" s="48">
        <v>23.58</v>
      </c>
      <c r="J274" s="48">
        <f>TRUNC(G274 * (1 + 24.25 / 100), 2)</f>
        <v>42.43</v>
      </c>
      <c r="K274" s="21">
        <f t="shared" si="180"/>
        <v>18.850000000000001</v>
      </c>
      <c r="L274" s="21">
        <f t="shared" si="181"/>
        <v>23.58</v>
      </c>
      <c r="M274" s="31">
        <f t="shared" si="182"/>
        <v>42.43</v>
      </c>
      <c r="N274" s="49">
        <f t="shared" si="173"/>
        <v>2.26898615340371E-5</v>
      </c>
    </row>
    <row r="275" spans="1:14" ht="26.1" customHeight="1" x14ac:dyDescent="0.2">
      <c r="A275" s="45" t="s">
        <v>789</v>
      </c>
      <c r="B275" s="46" t="s">
        <v>781</v>
      </c>
      <c r="C275" s="45" t="s">
        <v>28</v>
      </c>
      <c r="D275" s="45" t="s">
        <v>782</v>
      </c>
      <c r="E275" s="47" t="s">
        <v>60</v>
      </c>
      <c r="F275" s="53">
        <v>1</v>
      </c>
      <c r="G275" s="48">
        <v>43.95</v>
      </c>
      <c r="H275" s="48">
        <v>20.95</v>
      </c>
      <c r="I275" s="48">
        <v>33.65</v>
      </c>
      <c r="J275" s="48">
        <f>TRUNC(G275 * (1 + 24.25 / 100), 2)</f>
        <v>54.6</v>
      </c>
      <c r="K275" s="21">
        <f t="shared" si="180"/>
        <v>20.95</v>
      </c>
      <c r="L275" s="21">
        <f t="shared" si="181"/>
        <v>33.65</v>
      </c>
      <c r="M275" s="31">
        <f t="shared" si="182"/>
        <v>54.599999999999994</v>
      </c>
      <c r="N275" s="49">
        <f t="shared" si="173"/>
        <v>2.9197889223625396E-5</v>
      </c>
    </row>
    <row r="276" spans="1:14" ht="39" customHeight="1" x14ac:dyDescent="0.2">
      <c r="A276" s="45" t="s">
        <v>790</v>
      </c>
      <c r="B276" s="46" t="s">
        <v>339</v>
      </c>
      <c r="C276" s="45" t="s">
        <v>28</v>
      </c>
      <c r="D276" s="45" t="s">
        <v>340</v>
      </c>
      <c r="E276" s="47" t="s">
        <v>23</v>
      </c>
      <c r="F276" s="53">
        <v>1</v>
      </c>
      <c r="G276" s="48">
        <v>4.24</v>
      </c>
      <c r="H276" s="48">
        <v>1.51</v>
      </c>
      <c r="I276" s="48">
        <v>3.75</v>
      </c>
      <c r="J276" s="48">
        <f>TRUNC(G276 * (1 + 24.25 / 100), 2)</f>
        <v>5.26</v>
      </c>
      <c r="K276" s="21">
        <f t="shared" si="180"/>
        <v>1.51</v>
      </c>
      <c r="L276" s="21">
        <f t="shared" si="181"/>
        <v>3.75</v>
      </c>
      <c r="M276" s="31">
        <f t="shared" si="182"/>
        <v>5.26</v>
      </c>
      <c r="N276" s="49">
        <f t="shared" si="173"/>
        <v>2.8128369471844248E-6</v>
      </c>
    </row>
    <row r="277" spans="1:14" ht="26.1" customHeight="1" x14ac:dyDescent="0.2">
      <c r="A277" s="45" t="s">
        <v>791</v>
      </c>
      <c r="B277" s="46" t="s">
        <v>783</v>
      </c>
      <c r="C277" s="45" t="s">
        <v>28</v>
      </c>
      <c r="D277" s="45" t="s">
        <v>784</v>
      </c>
      <c r="E277" s="47" t="s">
        <v>60</v>
      </c>
      <c r="F277" s="53">
        <v>1</v>
      </c>
      <c r="G277" s="48">
        <v>51.15</v>
      </c>
      <c r="H277" s="48">
        <v>3.66</v>
      </c>
      <c r="I277" s="48">
        <v>59.89</v>
      </c>
      <c r="J277" s="48">
        <f>TRUNC(G277 * (1 + 24.25 / 100), 2)</f>
        <v>63.55</v>
      </c>
      <c r="K277" s="21">
        <f t="shared" si="180"/>
        <v>3.66</v>
      </c>
      <c r="L277" s="21">
        <f t="shared" si="181"/>
        <v>59.89</v>
      </c>
      <c r="M277" s="31">
        <f t="shared" si="182"/>
        <v>63.55</v>
      </c>
      <c r="N277" s="49">
        <f t="shared" si="173"/>
        <v>3.3983990112846044E-5</v>
      </c>
    </row>
    <row r="278" spans="1:14" ht="24" customHeight="1" x14ac:dyDescent="0.2">
      <c r="A278" s="2">
        <v>15</v>
      </c>
      <c r="B278" s="2"/>
      <c r="C278" s="2"/>
      <c r="D278" s="2" t="s">
        <v>731</v>
      </c>
      <c r="E278" s="2"/>
      <c r="F278" s="3"/>
      <c r="G278" s="19"/>
      <c r="H278" s="19"/>
      <c r="I278" s="19"/>
      <c r="J278" s="19"/>
      <c r="K278" s="19"/>
      <c r="L278" s="19"/>
      <c r="M278" s="20">
        <f>SUM(M279:M284)</f>
        <v>18933.652000000002</v>
      </c>
      <c r="N278" s="4">
        <f t="shared" si="169"/>
        <v>1.0130358613581599E-2</v>
      </c>
    </row>
    <row r="279" spans="1:14" ht="24" customHeight="1" x14ac:dyDescent="0.2">
      <c r="A279" s="5" t="s">
        <v>768</v>
      </c>
      <c r="B279" s="7" t="s">
        <v>733</v>
      </c>
      <c r="C279" s="5" t="s">
        <v>28</v>
      </c>
      <c r="D279" s="5" t="s">
        <v>734</v>
      </c>
      <c r="E279" s="6" t="s">
        <v>22</v>
      </c>
      <c r="F279" s="24">
        <v>459.85</v>
      </c>
      <c r="G279" s="21">
        <v>4.1500000000000004</v>
      </c>
      <c r="H279" s="21">
        <v>3</v>
      </c>
      <c r="I279" s="21">
        <v>2.15</v>
      </c>
      <c r="J279" s="21">
        <f t="shared" ref="J279:J284" si="183">TRUNC(G279 * (1 + 24.25 / 100), 2)</f>
        <v>5.15</v>
      </c>
      <c r="K279" s="21">
        <f t="shared" ref="K279" si="184">F279*H279</f>
        <v>1379.5500000000002</v>
      </c>
      <c r="L279" s="21">
        <f t="shared" ref="L279" si="185">I279*F279</f>
        <v>988.67750000000001</v>
      </c>
      <c r="M279" s="31">
        <f t="shared" ref="M279" si="186">K279+L279</f>
        <v>2368.2275</v>
      </c>
      <c r="N279" s="8">
        <f t="shared" si="169"/>
        <v>1.2671086303659652E-3</v>
      </c>
    </row>
    <row r="280" spans="1:14" ht="26.1" customHeight="1" x14ac:dyDescent="0.2">
      <c r="A280" s="5" t="s">
        <v>772</v>
      </c>
      <c r="B280" s="7" t="s">
        <v>736</v>
      </c>
      <c r="C280" s="5" t="s">
        <v>28</v>
      </c>
      <c r="D280" s="5" t="s">
        <v>737</v>
      </c>
      <c r="E280" s="6" t="s">
        <v>738</v>
      </c>
      <c r="F280" s="24">
        <v>58.86</v>
      </c>
      <c r="G280" s="21">
        <v>9.4600000000000009</v>
      </c>
      <c r="H280" s="21">
        <v>1.52</v>
      </c>
      <c r="I280" s="21">
        <v>10.23</v>
      </c>
      <c r="J280" s="21">
        <f t="shared" si="183"/>
        <v>11.75</v>
      </c>
      <c r="K280" s="21">
        <f t="shared" ref="K280:K284" si="187">F280*H280</f>
        <v>89.467200000000005</v>
      </c>
      <c r="L280" s="21">
        <f t="shared" ref="L280:L284" si="188">I280*F280</f>
        <v>602.13779999999997</v>
      </c>
      <c r="M280" s="31">
        <f t="shared" ref="M280:M284" si="189">K280+L280</f>
        <v>691.60500000000002</v>
      </c>
      <c r="N280" s="8">
        <f t="shared" si="169"/>
        <v>3.7003989874463217E-4</v>
      </c>
    </row>
    <row r="281" spans="1:14" ht="39" customHeight="1" x14ac:dyDescent="0.2">
      <c r="A281" s="5" t="s">
        <v>777</v>
      </c>
      <c r="B281" s="7" t="s">
        <v>740</v>
      </c>
      <c r="C281" s="5" t="s">
        <v>28</v>
      </c>
      <c r="D281" s="5" t="s">
        <v>741</v>
      </c>
      <c r="E281" s="6" t="s">
        <v>742</v>
      </c>
      <c r="F281" s="24">
        <v>588.6</v>
      </c>
      <c r="G281" s="21">
        <v>1.87</v>
      </c>
      <c r="H281" s="21">
        <v>0.25</v>
      </c>
      <c r="I281" s="21">
        <v>2.0699999999999998</v>
      </c>
      <c r="J281" s="21">
        <f t="shared" si="183"/>
        <v>2.3199999999999998</v>
      </c>
      <c r="K281" s="21">
        <f t="shared" si="187"/>
        <v>147.15</v>
      </c>
      <c r="L281" s="21">
        <f t="shared" si="188"/>
        <v>1218.402</v>
      </c>
      <c r="M281" s="31">
        <f t="shared" si="189"/>
        <v>1365.5520000000001</v>
      </c>
      <c r="N281" s="8">
        <f t="shared" si="169"/>
        <v>7.3063197028727374E-4</v>
      </c>
    </row>
    <row r="282" spans="1:14" ht="24" customHeight="1" x14ac:dyDescent="0.2">
      <c r="A282" s="5" t="s">
        <v>792</v>
      </c>
      <c r="B282" s="7" t="s">
        <v>743</v>
      </c>
      <c r="C282" s="5" t="s">
        <v>21</v>
      </c>
      <c r="D282" s="5" t="s">
        <v>744</v>
      </c>
      <c r="E282" s="6" t="s">
        <v>22</v>
      </c>
      <c r="F282" s="24">
        <v>459.85</v>
      </c>
      <c r="G282" s="21">
        <v>7.25</v>
      </c>
      <c r="H282" s="21">
        <v>0</v>
      </c>
      <c r="I282" s="21">
        <v>9</v>
      </c>
      <c r="J282" s="21">
        <f t="shared" si="183"/>
        <v>9</v>
      </c>
      <c r="K282" s="21">
        <f t="shared" si="187"/>
        <v>0</v>
      </c>
      <c r="L282" s="21">
        <f t="shared" si="188"/>
        <v>4138.6500000000005</v>
      </c>
      <c r="M282" s="31">
        <f t="shared" si="189"/>
        <v>4138.6500000000005</v>
      </c>
      <c r="N282" s="8">
        <f t="shared" si="169"/>
        <v>2.2143645967560559E-3</v>
      </c>
    </row>
    <row r="283" spans="1:14" ht="24" customHeight="1" x14ac:dyDescent="0.2">
      <c r="A283" s="5" t="s">
        <v>793</v>
      </c>
      <c r="B283" s="7" t="s">
        <v>745</v>
      </c>
      <c r="C283" s="5" t="s">
        <v>21</v>
      </c>
      <c r="D283" s="5" t="s">
        <v>746</v>
      </c>
      <c r="E283" s="6" t="s">
        <v>22</v>
      </c>
      <c r="F283" s="24">
        <v>459.85</v>
      </c>
      <c r="G283" s="21">
        <v>8.9499999999999993</v>
      </c>
      <c r="H283" s="21">
        <v>0</v>
      </c>
      <c r="I283" s="21">
        <v>11.12</v>
      </c>
      <c r="J283" s="21">
        <f t="shared" si="183"/>
        <v>11.12</v>
      </c>
      <c r="K283" s="21">
        <f t="shared" si="187"/>
        <v>0</v>
      </c>
      <c r="L283" s="21">
        <f t="shared" si="188"/>
        <v>5113.5320000000002</v>
      </c>
      <c r="M283" s="31">
        <f t="shared" si="189"/>
        <v>5113.5320000000002</v>
      </c>
      <c r="N283" s="8">
        <f t="shared" si="169"/>
        <v>2.7359704795474823E-3</v>
      </c>
    </row>
    <row r="284" spans="1:14" ht="24" customHeight="1" x14ac:dyDescent="0.2">
      <c r="A284" s="5" t="s">
        <v>794</v>
      </c>
      <c r="B284" s="7" t="s">
        <v>747</v>
      </c>
      <c r="C284" s="5" t="s">
        <v>21</v>
      </c>
      <c r="D284" s="5" t="s">
        <v>748</v>
      </c>
      <c r="E284" s="6" t="s">
        <v>22</v>
      </c>
      <c r="F284" s="24">
        <v>459.85</v>
      </c>
      <c r="G284" s="21">
        <v>9.1999999999999993</v>
      </c>
      <c r="H284" s="21">
        <v>0</v>
      </c>
      <c r="I284" s="21">
        <v>11.43</v>
      </c>
      <c r="J284" s="21">
        <f t="shared" si="183"/>
        <v>11.43</v>
      </c>
      <c r="K284" s="21">
        <f t="shared" si="187"/>
        <v>0</v>
      </c>
      <c r="L284" s="21">
        <f t="shared" si="188"/>
        <v>5256.0855000000001</v>
      </c>
      <c r="M284" s="31">
        <f t="shared" si="189"/>
        <v>5256.0855000000001</v>
      </c>
      <c r="N284" s="8">
        <f t="shared" si="169"/>
        <v>2.8122430378801906E-3</v>
      </c>
    </row>
    <row r="285" spans="1:14" x14ac:dyDescent="0.2">
      <c r="A285" s="15"/>
      <c r="B285" s="15"/>
      <c r="C285" s="15"/>
      <c r="D285" s="15"/>
      <c r="E285" s="15"/>
      <c r="F285" s="15"/>
      <c r="G285" s="15"/>
      <c r="H285" s="15"/>
      <c r="I285" s="15"/>
      <c r="J285" s="15" t="s">
        <v>749</v>
      </c>
      <c r="K285" s="23">
        <f>SUM(K6:K284)-0.01</f>
        <v>605491.62650000036</v>
      </c>
      <c r="L285" s="23">
        <f>SUM(L6:L284)</f>
        <v>1208798.5442999983</v>
      </c>
      <c r="M285" s="23">
        <f>M278+M263+M213+M156+M110+M91+M59+M55+M50+M42+M26+M12+M22+M6+M267</f>
        <v>1814290.1808</v>
      </c>
      <c r="N285" s="15"/>
    </row>
    <row r="286" spans="1:14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</row>
    <row r="287" spans="1:14" x14ac:dyDescent="0.2">
      <c r="A287" s="33"/>
      <c r="B287" s="33"/>
      <c r="C287" s="33"/>
      <c r="D287" s="16"/>
      <c r="E287" s="15"/>
      <c r="F287" s="15"/>
      <c r="G287" s="15"/>
      <c r="H287" s="15"/>
      <c r="I287" s="15"/>
      <c r="J287" s="34" t="s">
        <v>750</v>
      </c>
      <c r="K287" s="33"/>
      <c r="L287" s="56">
        <f>L289-L288</f>
        <v>1449679.5008</v>
      </c>
      <c r="M287" s="57"/>
      <c r="N287" s="57"/>
    </row>
    <row r="288" spans="1:14" x14ac:dyDescent="0.2">
      <c r="A288" s="33"/>
      <c r="B288" s="33"/>
      <c r="C288" s="33"/>
      <c r="D288" s="16"/>
      <c r="E288" s="15"/>
      <c r="F288" s="15"/>
      <c r="G288" s="15"/>
      <c r="H288" s="15"/>
      <c r="I288" s="15"/>
      <c r="J288" s="34" t="s">
        <v>751</v>
      </c>
      <c r="K288" s="33"/>
      <c r="L288" s="56">
        <v>364610.68</v>
      </c>
      <c r="M288" s="57"/>
      <c r="N288" s="57"/>
    </row>
    <row r="289" spans="1:14" x14ac:dyDescent="0.2">
      <c r="A289" s="33"/>
      <c r="B289" s="33"/>
      <c r="C289" s="33"/>
      <c r="D289" s="16"/>
      <c r="E289" s="15"/>
      <c r="F289" s="15"/>
      <c r="G289" s="15"/>
      <c r="H289" s="15"/>
      <c r="I289" s="15"/>
      <c r="J289" s="34" t="s">
        <v>752</v>
      </c>
      <c r="K289" s="33"/>
      <c r="L289" s="56">
        <f>M285</f>
        <v>1814290.1808</v>
      </c>
      <c r="M289" s="57"/>
      <c r="N289" s="57"/>
    </row>
    <row r="290" spans="1:14" ht="60" customHeight="1" x14ac:dyDescent="0.2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32"/>
      <c r="M290" s="14"/>
      <c r="N290" s="14"/>
    </row>
    <row r="291" spans="1:14" ht="69.95" customHeight="1" x14ac:dyDescent="0.2">
      <c r="A291" s="35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</row>
  </sheetData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289:C289"/>
    <mergeCell ref="J289:K289"/>
    <mergeCell ref="L289:N289"/>
    <mergeCell ref="A291:N291"/>
    <mergeCell ref="A287:C287"/>
    <mergeCell ref="J287:K287"/>
    <mergeCell ref="L287:N287"/>
    <mergeCell ref="A288:C288"/>
    <mergeCell ref="J288:K288"/>
    <mergeCell ref="L288:N288"/>
  </mergeCells>
  <phoneticPr fontId="27" type="noConversion"/>
  <pageMargins left="0.5" right="0.5" top="1" bottom="1" header="0.5" footer="0.5"/>
  <pageSetup paperSize="9" scale="60" fitToHeight="0" orientation="landscape" r:id="rId1"/>
  <headerFooter>
    <oddHeader>&amp;L &amp;CPrefeitura Municipal Guaíba
CNPJ: 88.811.922/0001-20 &amp;R</oddHeader>
    <oddFooter>&amp;L &amp;CAv Nestor de Moura Jardim  - Centro - Guaíba / RS
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Michele Silvania Terres da Silva</cp:lastModifiedBy>
  <cp:revision>0</cp:revision>
  <cp:lastPrinted>2024-09-30T14:43:46Z</cp:lastPrinted>
  <dcterms:created xsi:type="dcterms:W3CDTF">2024-09-27T16:47:32Z</dcterms:created>
  <dcterms:modified xsi:type="dcterms:W3CDTF">2024-09-30T20:10:31Z</dcterms:modified>
</cp:coreProperties>
</file>