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DITAIS\PREGÃO ELETRÔNICO\2026\PREGÃO ELETRÔNICO 010-2026 RP Cadastrador Educador Social Cozinheira Recpcionista - PD 10405-2026-ADEMIR\PLANILHAS\"/>
    </mc:Choice>
  </mc:AlternateContent>
  <xr:revisionPtr revIDLastSave="0" documentId="8_{2C1C9ED9-1392-4804-975E-4AFA874C6AE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CEPCIONISTA 40h" sheetId="1" r:id="rId1"/>
  </sheets>
  <definedNames>
    <definedName name="a" localSheetId="0">'RECEPCIONISTA 40h'!$A$1:$F$205</definedName>
    <definedName name="_xlnm.Print_Area" localSheetId="0">'RECEPCIONISTA 40h'!$B$2:$G$200</definedName>
    <definedName name="Z_70A25660_0865_4554_9397_819227EB43B3_.wvu.PrintArea" localSheetId="0">'RECEPCIONISTA 40h'!$B$1:$F$205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57" i="1" l="1"/>
  <c r="D12" i="1"/>
  <c r="F88" i="1" s="1"/>
  <c r="F162" i="1"/>
  <c r="F182" i="1" l="1"/>
  <c r="F187" i="1" s="1"/>
  <c r="F163" i="1"/>
  <c r="F167" i="1" s="1"/>
  <c r="F158" i="1"/>
  <c r="F166" i="1" s="1"/>
  <c r="F147" i="1"/>
  <c r="F151" i="1" s="1"/>
  <c r="F118" i="1"/>
  <c r="F113" i="1"/>
  <c r="F107" i="1"/>
  <c r="F90" i="1"/>
  <c r="F89" i="1"/>
  <c r="E84" i="1"/>
  <c r="E68" i="1"/>
  <c r="F58" i="1"/>
  <c r="F45" i="1"/>
  <c r="E141" i="1" s="1"/>
  <c r="E44" i="1"/>
  <c r="F44" i="1" s="1"/>
  <c r="E140" i="1" s="1"/>
  <c r="E43" i="1"/>
  <c r="F43" i="1" s="1"/>
  <c r="E139" i="1" s="1"/>
  <c r="F42" i="1"/>
  <c r="E138" i="1" s="1"/>
  <c r="F41" i="1"/>
  <c r="E137" i="1" s="1"/>
  <c r="F40" i="1"/>
  <c r="E136" i="1" s="1"/>
  <c r="E39" i="1"/>
  <c r="F39" i="1" s="1"/>
  <c r="E135" i="1" s="1"/>
  <c r="F38" i="1"/>
  <c r="E134" i="1" s="1"/>
  <c r="E37" i="1"/>
  <c r="F37" i="1" s="1"/>
  <c r="E133" i="1" s="1"/>
  <c r="E36" i="1"/>
  <c r="F36" i="1" s="1"/>
  <c r="E132" i="1" s="1"/>
  <c r="F35" i="1"/>
  <c r="E131" i="1" s="1"/>
  <c r="E34" i="1"/>
  <c r="F34" i="1" s="1"/>
  <c r="F24" i="1"/>
  <c r="F168" i="1" l="1"/>
  <c r="F175" i="1" s="1"/>
  <c r="F195" i="1" s="1"/>
  <c r="F93" i="1"/>
  <c r="F99" i="1" s="1"/>
  <c r="F56" i="1"/>
  <c r="F61" i="1" s="1"/>
  <c r="F62" i="1" s="1"/>
  <c r="E130" i="1"/>
  <c r="E142" i="1" s="1"/>
  <c r="F46" i="1"/>
  <c r="F63" i="1" l="1"/>
  <c r="F68" i="1" s="1"/>
  <c r="F69" i="1" l="1"/>
  <c r="F191" i="1"/>
  <c r="F171" i="1"/>
  <c r="F70" i="1"/>
  <c r="F71" i="1" l="1"/>
  <c r="F97" i="1" l="1"/>
  <c r="F117" i="1" s="1"/>
  <c r="F119" i="1" s="1"/>
  <c r="F124" i="1" s="1"/>
  <c r="D74" i="1"/>
  <c r="F78" i="1" s="1"/>
  <c r="F83" i="1"/>
  <c r="F76" i="1"/>
  <c r="F75" i="1"/>
  <c r="F79" i="1"/>
  <c r="F81" i="1"/>
  <c r="F80" i="1"/>
  <c r="F77" i="1"/>
  <c r="F112" i="1" l="1"/>
  <c r="F106" i="1"/>
  <c r="F82" i="1"/>
  <c r="F84" i="1" s="1"/>
  <c r="F98" i="1" s="1"/>
  <c r="F100" i="1" s="1"/>
  <c r="F172" i="1" s="1"/>
  <c r="F192" i="1" l="1"/>
  <c r="F111" i="1"/>
  <c r="F114" i="1" s="1"/>
  <c r="F123" i="1" s="1"/>
  <c r="F105" i="1"/>
  <c r="F108" i="1" s="1"/>
  <c r="F122" i="1" s="1"/>
  <c r="F125" i="1" l="1"/>
  <c r="F193" i="1" s="1"/>
  <c r="D129" i="1" l="1"/>
  <c r="F173" i="1"/>
  <c r="F135" i="1" l="1"/>
  <c r="F137" i="1"/>
  <c r="F139" i="1"/>
  <c r="F136" i="1"/>
  <c r="F141" i="1"/>
  <c r="F132" i="1"/>
  <c r="F133" i="1"/>
  <c r="F131" i="1"/>
  <c r="F138" i="1"/>
  <c r="F140" i="1"/>
  <c r="F134" i="1"/>
  <c r="F130" i="1"/>
  <c r="F142" i="1" l="1"/>
  <c r="F150" i="1" s="1"/>
  <c r="F194" i="1" l="1"/>
  <c r="F152" i="1"/>
  <c r="F174" i="1" s="1"/>
  <c r="F176" i="1" s="1"/>
  <c r="F186" i="1" s="1"/>
  <c r="F188" i="1" s="1"/>
  <c r="F196" i="1" s="1"/>
  <c r="F197" i="1" s="1"/>
  <c r="F200" i="1" s="1"/>
</calcChain>
</file>

<file path=xl/sharedStrings.xml><?xml version="1.0" encoding="utf-8"?>
<sst xmlns="http://schemas.openxmlformats.org/spreadsheetml/2006/main" count="219" uniqueCount="161">
  <si>
    <t>Dados da CCT</t>
  </si>
  <si>
    <t>Município/UF</t>
  </si>
  <si>
    <t>GUAÍBA/RS</t>
  </si>
  <si>
    <t>Serviço</t>
  </si>
  <si>
    <t>ASSEIO E CONSERVAÇÃO</t>
  </si>
  <si>
    <t>Categoria</t>
  </si>
  <si>
    <t>RECEPCIONISTA</t>
  </si>
  <si>
    <t>CCT nº</t>
  </si>
  <si>
    <t>Data base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</si>
  <si>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</si>
  <si>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</si>
  <si>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</si>
  <si>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</si>
  <si>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</si>
  <si>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</si>
  <si>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</si>
  <si>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</si>
  <si>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</si>
  <si>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</si>
  <si>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</si>
  <si>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</si>
  <si>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</si>
  <si>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</si>
  <si>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</si>
  <si>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</si>
  <si>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</si>
  <si>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</si>
  <si>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</si>
  <si>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</si>
  <si>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</si>
  <si>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</si>
  <si>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</si>
  <si>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</si>
  <si>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</si>
  <si>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40h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</si>
  <si>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</si>
  <si>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</si>
  <si>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</si>
  <si>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</si>
  <si>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</si>
  <si>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</si>
  <si>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</si>
  <si>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</si>
  <si>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</si>
  <si>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</si>
  <si>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</si>
  <si>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</si>
  <si>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</si>
  <si>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</si>
  <si>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</si>
  <si>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</si>
  <si>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</si>
  <si>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</si>
  <si>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</si>
  <si>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</si>
  <si>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</si>
  <si>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</si>
  <si>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</si>
  <si>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</si>
  <si>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</si>
  <si>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</si>
  <si>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</si>
  <si>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</si>
  <si>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</si>
  <si>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</si>
  <si>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</si>
  <si>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</si>
  <si>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</si>
  <si>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</si>
  <si>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</si>
  <si>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</si>
  <si>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</si>
  <si>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</si>
  <si>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</si>
  <si>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</si>
  <si>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</si>
  <si>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</si>
  <si>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</si>
  <si>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</si>
  <si>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</si>
  <si>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</si>
  <si>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</si>
  <si>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</si>
  <si>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</si>
  <si>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</si>
  <si>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</si>
  <si>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</si>
  <si>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</si>
  <si>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</si>
  <si>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</si>
  <si>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</si>
  <si>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Multa do FGTS e contribuição social sobre o Aviso Prévio Indenizado</t>
  </si>
  <si>
    <t>Probabilidade de Ocorrência</t>
  </si>
  <si>
    <t>Subtotal do Submódulo 3.1</t>
  </si>
  <si>
    <t>Submódulo 3.2. Aviso Prévio Trabalhado</t>
  </si>
  <si>
    <t>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</si>
  <si>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</si>
  <si>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</si>
  <si>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</si>
  <si>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</si>
  <si>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</si>
  <si>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</si>
  <si>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</si>
  <si>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</si>
  <si>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</si>
  <si>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</si>
  <si>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</si>
  <si>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</si>
  <si>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</si>
  <si>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</si>
  <si>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</si>
  <si>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</si>
  <si>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Insumo dos Uniformes</t>
  </si>
  <si>
    <t>Descrição</t>
  </si>
  <si>
    <t>Quant./ano</t>
  </si>
  <si>
    <t>Base de Cálculo</t>
  </si>
  <si>
    <t>Insumo dos Uniformes</t>
  </si>
  <si>
    <t>Total Submódulo 5.1</t>
  </si>
  <si>
    <t>Submódulo 5.2. Insumo de Materiais p/ Empregado</t>
  </si>
  <si>
    <t>Insumo dos Materiais 
(12% - 9,25% COFINS)</t>
  </si>
  <si>
    <t>Total Submódulo 5.3</t>
  </si>
  <si>
    <t>Resumo do Módulo 5</t>
  </si>
  <si>
    <t>Submódulo 5.1. Uniformes</t>
  </si>
  <si>
    <t>Submódulo 5.2. Equipamentos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</si>
  <si>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</si>
  <si>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</si>
  <si>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</si>
  <si>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</si>
  <si>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</si>
  <si>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</si>
  <si>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</si>
  <si>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</si>
  <si>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</si>
  <si>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CITL</t>
  </si>
  <si>
    <t>Percentual</t>
  </si>
  <si>
    <t>Custos indiretos</t>
  </si>
  <si>
    <t>Lucro</t>
  </si>
  <si>
    <t>Tributos</t>
  </si>
  <si>
    <t>PIS</t>
  </si>
  <si>
    <t>COFINS</t>
  </si>
  <si>
    <t>ISS</t>
  </si>
  <si>
    <t>Percentual do BDI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</si>
  <si>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</si>
  <si>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</si>
  <si>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</si>
  <si>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</si>
  <si>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</si>
  <si>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</si>
  <si>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</si>
  <si>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CBO nº</t>
  </si>
  <si>
    <t>PLANILHA RECEPCIONISTA - 40H</t>
  </si>
  <si>
    <t>Necessário orçamento conforme a necessidade.</t>
  </si>
  <si>
    <t>Notas:</t>
  </si>
  <si>
    <t>Custos Indiretos e Lucro</t>
  </si>
  <si>
    <t>Para estimativa de custos indiretos foi adotado percentual de 3% conforme Caderno Técnico de Limpeza-DF - 2018 (SEGES/MPDG). A empresa pode apresentar percentual diferente, entretanto será analiada a razoabilidade da proposta. Para estimativa de lucro foi adotado percentual de 6,79% conforme Caderno Técnico de Limpeza-DF - 2018 (SEGES/MPDG) e CJF - Nota Técnica nº 1/2013 (SEAGE/SUAGE/SCI). A empresa pode apresentar percentual diferente, entretanto será analiada a razoabilidade da proposta.</t>
  </si>
  <si>
    <t>Submódulo 5.2. Materiais p/ Empregado</t>
  </si>
  <si>
    <t>Este módulo deve ser preenchido na planilha de custos, acompanhado de orçamento.</t>
  </si>
  <si>
    <t>Submódulo 5.3. Equipamentos p/ Empregado</t>
  </si>
  <si>
    <t>RS000041/2026</t>
  </si>
  <si>
    <r>
      <t>Férias (</t>
    </r>
    <r>
      <rPr>
        <sz val="10"/>
        <color rgb="FFFF0000"/>
        <rFont val="Arial"/>
        <family val="2"/>
      </rPr>
      <t>somente &lt;= a 12 meses</t>
    </r>
    <r>
      <rPr>
        <sz val="10"/>
        <color rgb="FF000000"/>
        <rFont val="Arial"/>
        <family val="2"/>
        <charset val="1"/>
      </rPr>
      <t>)</t>
    </r>
  </si>
  <si>
    <t xml:space="preserve">13º Salário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</si>
</sst>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\-??_-;_-@_-"/>
    <numFmt numFmtId="165" formatCode="d/m/yyyy"/>
    <numFmt numFmtId="166" formatCode="d/mmm"/>
    <numFmt numFmtId="167" formatCode="0.0000"/>
    <numFmt numFmtId="168" formatCode="_-* #,##0.0000_-;\-* #,##0.0000_-;_-* \-??_-;_-@_-"/>
    <numFmt numFmtId="169" formatCode="_-* #,##0.000_-;\-* #,##0.000_-;_-* \-??_-;_-@_-"/>
  </numFmts>
  <fonts count="1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indexed="8"/>
      <name val="Arial"/>
      <family val="2"/>
    </font>
    <font>
      <i/>
      <sz val="10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rgb="FFFFCC66"/>
        <bgColor rgb="FFFFCC00"/>
      </patternFill>
    </fill>
    <fill>
      <patternFill patternType="solid">
        <fgColor rgb="FFFFCC66"/>
        <bgColor rgb="FFFFCC66"/>
      </patternFill>
    </fill>
    <fill>
      <patternFill patternType="solid">
        <fgColor rgb="FFFFFF00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7" fillId="0" borderId="0" applyBorder="0" applyProtection="0"/>
    <xf numFmtId="9" fontId="7" fillId="0" borderId="0" applyBorder="0" applyProtection="0"/>
    <xf numFmtId="0" fontId="9" fillId="0" borderId="0"/>
  </cellStyleXfs>
  <cellXfs count="1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2" borderId="0" xfId="1" applyFont="1" applyFill="1" applyBorder="1" applyAlignment="1" applyProtection="1">
      <alignment vertical="center"/>
    </xf>
    <xf numFmtId="0" fontId="2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164" fontId="2" fillId="2" borderId="1" xfId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1" fillId="2" borderId="1" xfId="2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center" vertical="center"/>
    </xf>
    <xf numFmtId="164" fontId="1" fillId="2" borderId="1" xfId="1" applyFont="1" applyFill="1" applyBorder="1" applyAlignment="1" applyProtection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64" fontId="1" fillId="2" borderId="5" xfId="1" applyFont="1" applyFill="1" applyBorder="1" applyAlignment="1" applyProtection="1">
      <alignment vertical="center"/>
    </xf>
    <xf numFmtId="164" fontId="2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68" fontId="1" fillId="2" borderId="1" xfId="1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vertical="center" wrapText="1"/>
    </xf>
    <xf numFmtId="169" fontId="2" fillId="2" borderId="1" xfId="1" applyNumberFormat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/>
    </xf>
    <xf numFmtId="164" fontId="2" fillId="2" borderId="0" xfId="1" applyFont="1" applyFill="1" applyBorder="1" applyAlignment="1" applyProtection="1">
      <alignment vertical="center"/>
    </xf>
    <xf numFmtId="1" fontId="2" fillId="2" borderId="1" xfId="2" applyNumberFormat="1" applyFont="1" applyFill="1" applyBorder="1" applyAlignment="1" applyProtection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6" xfId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3" borderId="1" xfId="1" applyFont="1" applyFill="1" applyBorder="1" applyAlignment="1" applyProtection="1">
      <alignment vertical="center"/>
    </xf>
    <xf numFmtId="9" fontId="1" fillId="3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right" vertical="center"/>
    </xf>
    <xf numFmtId="164" fontId="2" fillId="2" borderId="1" xfId="1" applyFont="1" applyFill="1" applyBorder="1" applyAlignment="1" applyProtection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vertical="center"/>
    </xf>
    <xf numFmtId="10" fontId="1" fillId="4" borderId="1" xfId="2" applyNumberFormat="1" applyFont="1" applyFill="1" applyBorder="1" applyAlignment="1" applyProtection="1">
      <alignment vertical="center"/>
      <protection locked="0"/>
    </xf>
    <xf numFmtId="10" fontId="1" fillId="2" borderId="1" xfId="2" applyNumberFormat="1" applyFont="1" applyFill="1" applyBorder="1" applyAlignment="1" applyProtection="1">
      <alignment vertical="center"/>
    </xf>
    <xf numFmtId="10" fontId="2" fillId="2" borderId="1" xfId="0" applyNumberFormat="1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right" vertical="center"/>
    </xf>
    <xf numFmtId="164" fontId="1" fillId="3" borderId="1" xfId="1" applyFont="1" applyFill="1" applyBorder="1" applyAlignment="1" applyProtection="1">
      <alignment horizontal="right" vertical="center"/>
    </xf>
    <xf numFmtId="164" fontId="2" fillId="2" borderId="1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2" borderId="1" xfId="1" applyFont="1" applyFill="1" applyBorder="1" applyAlignment="1" applyProtection="1">
      <alignment vertical="center"/>
    </xf>
    <xf numFmtId="9" fontId="4" fillId="2" borderId="1" xfId="2" applyFont="1" applyFill="1" applyBorder="1" applyAlignment="1" applyProtection="1">
      <alignment horizontal="center" vertical="center"/>
    </xf>
    <xf numFmtId="10" fontId="4" fillId="2" borderId="7" xfId="2" applyNumberFormat="1" applyFont="1" applyFill="1" applyBorder="1" applyAlignment="1" applyProtection="1">
      <alignment vertical="center"/>
    </xf>
    <xf numFmtId="10" fontId="4" fillId="2" borderId="1" xfId="2" applyNumberFormat="1" applyFont="1" applyFill="1" applyBorder="1" applyAlignment="1" applyProtection="1">
      <alignment vertical="center"/>
    </xf>
    <xf numFmtId="164" fontId="5" fillId="2" borderId="1" xfId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 wrapText="1"/>
    </xf>
    <xf numFmtId="9" fontId="1" fillId="2" borderId="0" xfId="2" applyFont="1" applyFill="1" applyBorder="1" applyAlignment="1" applyProtection="1">
      <alignment horizontal="center" vertical="center"/>
    </xf>
    <xf numFmtId="164" fontId="2" fillId="2" borderId="3" xfId="1" applyFont="1" applyFill="1" applyBorder="1" applyAlignment="1" applyProtection="1">
      <alignment horizontal="center" vertical="center"/>
    </xf>
    <xf numFmtId="164" fontId="3" fillId="2" borderId="1" xfId="1" applyFont="1" applyFill="1" applyBorder="1" applyAlignment="1" applyProtection="1">
      <alignment vertical="center"/>
    </xf>
    <xf numFmtId="0" fontId="2" fillId="2" borderId="1" xfId="0" applyFont="1" applyFill="1" applyBorder="1" applyAlignment="1">
      <alignment vertical="center"/>
    </xf>
    <xf numFmtId="164" fontId="6" fillId="2" borderId="1" xfId="1" applyFont="1" applyFill="1" applyBorder="1" applyAlignment="1" applyProtection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vertical="center"/>
    </xf>
    <xf numFmtId="168" fontId="1" fillId="2" borderId="1" xfId="1" applyNumberFormat="1" applyFont="1" applyFill="1" applyBorder="1" applyAlignment="1" applyProtection="1">
      <alignment vertical="center"/>
    </xf>
    <xf numFmtId="168" fontId="2" fillId="2" borderId="1" xfId="0" applyNumberFormat="1" applyFont="1" applyFill="1" applyBorder="1" applyAlignment="1">
      <alignment vertical="center"/>
    </xf>
    <xf numFmtId="16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10" fontId="1" fillId="4" borderId="1" xfId="2" applyNumberFormat="1" applyFont="1" applyFill="1" applyBorder="1" applyAlignment="1" applyProtection="1">
      <alignment horizontal="center" vertical="center" wrapText="1"/>
      <protection locked="0"/>
    </xf>
    <xf numFmtId="10" fontId="2" fillId="2" borderId="1" xfId="2" applyNumberFormat="1" applyFont="1" applyFill="1" applyBorder="1" applyAlignment="1" applyProtection="1">
      <alignment vertical="center"/>
    </xf>
    <xf numFmtId="1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4" fillId="2" borderId="0" xfId="1" applyFont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9" fontId="4" fillId="3" borderId="1" xfId="2" applyFont="1" applyFill="1" applyBorder="1" applyAlignment="1" applyProtection="1">
      <alignment horizontal="center" vertical="center"/>
    </xf>
    <xf numFmtId="164" fontId="4" fillId="3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4" fillId="7" borderId="1" xfId="2" applyNumberFormat="1" applyFont="1" applyFill="1" applyBorder="1" applyAlignment="1" applyProtection="1">
      <alignment horizontal="center" vertical="center"/>
    </xf>
    <xf numFmtId="0" fontId="10" fillId="8" borderId="0" xfId="3" applyFont="1" applyFill="1" applyAlignment="1">
      <alignment horizontal="center" vertical="center"/>
    </xf>
    <xf numFmtId="0" fontId="11" fillId="9" borderId="4" xfId="3" applyFont="1" applyFill="1" applyBorder="1" applyAlignment="1">
      <alignment horizontal="left" vertical="center"/>
    </xf>
    <xf numFmtId="0" fontId="12" fillId="9" borderId="5" xfId="3" applyFont="1" applyFill="1" applyBorder="1" applyAlignment="1">
      <alignment horizontal="right" vertical="center"/>
    </xf>
    <xf numFmtId="164" fontId="12" fillId="9" borderId="10" xfId="1" applyFont="1" applyFill="1" applyBorder="1" applyAlignment="1">
      <alignment vertical="center"/>
    </xf>
    <xf numFmtId="0" fontId="15" fillId="0" borderId="13" xfId="3" applyFont="1" applyBorder="1"/>
    <xf numFmtId="0" fontId="15" fillId="0" borderId="6" xfId="3" applyFont="1" applyBorder="1"/>
    <xf numFmtId="0" fontId="15" fillId="0" borderId="14" xfId="3" applyFont="1" applyBorder="1"/>
    <xf numFmtId="164" fontId="1" fillId="10" borderId="1" xfId="1" applyFont="1" applyFill="1" applyBorder="1" applyAlignment="1" applyProtection="1">
      <alignment vertical="center"/>
    </xf>
    <xf numFmtId="164" fontId="1" fillId="11" borderId="1" xfId="1" applyFont="1" applyFill="1" applyBorder="1" applyAlignment="1" applyProtection="1">
      <alignment vertical="center"/>
    </xf>
    <xf numFmtId="0" fontId="13" fillId="0" borderId="11" xfId="0" applyFont="1" applyBorder="1" applyAlignment="1">
      <alignment horizontal="justify" vertical="top" wrapText="1"/>
    </xf>
    <xf numFmtId="0" fontId="13" fillId="0" borderId="0" xfId="0" applyFont="1" applyAlignment="1">
      <alignment horizontal="justify" vertical="top" wrapText="1"/>
    </xf>
    <xf numFmtId="0" fontId="13" fillId="0" borderId="12" xfId="0" applyFont="1" applyBorder="1" applyAlignment="1">
      <alignment horizontal="justify" vertical="top" wrapText="1"/>
    </xf>
    <xf numFmtId="0" fontId="14" fillId="0" borderId="11" xfId="0" applyFont="1" applyBorder="1" applyAlignment="1">
      <alignment horizontal="justify" vertical="top" wrapText="1"/>
    </xf>
    <xf numFmtId="0" fontId="14" fillId="0" borderId="0" xfId="0" applyFont="1" applyAlignment="1">
      <alignment horizontal="justify" vertical="top" wrapText="1"/>
    </xf>
    <xf numFmtId="0" fontId="14" fillId="0" borderId="12" xfId="0" applyFont="1" applyBorder="1" applyAlignment="1">
      <alignment horizontal="justify" vertical="top" wrapText="1"/>
    </xf>
    <xf numFmtId="0" fontId="2" fillId="6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66" fontId="4" fillId="3" borderId="1" xfId="0" applyNumberFormat="1" applyFont="1" applyFill="1" applyBorder="1" applyAlignment="1">
      <alignment horizontal="left" vertical="center"/>
    </xf>
    <xf numFmtId="4" fontId="4" fillId="3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6" borderId="7" xfId="1" applyFont="1" applyFill="1" applyBorder="1" applyAlignment="1" applyProtection="1">
      <alignment horizontal="center" vertical="center"/>
    </xf>
    <xf numFmtId="164" fontId="1" fillId="6" borderId="3" xfId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>
      <alignment horizontal="center" vertical="center"/>
    </xf>
  </cellXfs>
  <cellStyles count="4">
    <cellStyle name="Excel Built-in Normal" xfId="3" xr:uid="{2F624DED-4BAC-47AC-A619-19203231031F}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F209"/>
  <sheetViews>
    <sheetView showGridLines="0" tabSelected="1" topLeftCell="A145" zoomScaleNormal="100" workbookViewId="0">
      <selection activeCell="F157" sqref="F157"/>
    </sheetView>
  </sheetViews>
  <sheetFormatPr defaultRowHeight="15" x14ac:dyDescent="0.25"/>
  <cols>
    <col min="1" max="1" width="8.85546875" style="2" customWidth="1"/>
    <col min="2" max="2" width="22.42578125" style="2" customWidth="1"/>
    <col min="3" max="3" width="10.42578125" style="2" customWidth="1"/>
    <col min="4" max="4" width="12.85546875" style="2" customWidth="1"/>
    <col min="5" max="5" width="12.42578125" style="2" customWidth="1"/>
    <col min="6" max="6" width="18.140625" style="7" customWidth="1"/>
    <col min="7" max="7" width="42.7109375" style="2" bestFit="1" customWidth="1"/>
    <col min="8" max="1020" width="8.85546875" style="2" customWidth="1"/>
  </cols>
  <sheetData>
    <row r="2" spans="2:7" x14ac:dyDescent="0.25">
      <c r="B2" s="109" t="s">
        <v>150</v>
      </c>
      <c r="C2" s="109"/>
      <c r="D2" s="109"/>
      <c r="E2" s="109"/>
      <c r="F2" s="109"/>
    </row>
    <row r="4" spans="2:7" x14ac:dyDescent="0.25">
      <c r="B4" s="110" t="s">
        <v>0</v>
      </c>
      <c r="C4" s="110"/>
      <c r="D4" s="110"/>
      <c r="E4" s="110"/>
      <c r="F4" s="110"/>
    </row>
    <row r="5" spans="2:7" x14ac:dyDescent="0.25">
      <c r="B5" s="111" t="s">
        <v>1</v>
      </c>
      <c r="C5" s="111"/>
      <c r="D5" s="112" t="s">
        <v>2</v>
      </c>
      <c r="E5" s="112"/>
      <c r="F5" s="112"/>
    </row>
    <row r="6" spans="2:7" x14ac:dyDescent="0.25">
      <c r="B6" s="111" t="s">
        <v>3</v>
      </c>
      <c r="C6" s="111"/>
      <c r="D6" s="112" t="s">
        <v>4</v>
      </c>
      <c r="E6" s="112"/>
      <c r="F6" s="112"/>
      <c r="G6" s="9"/>
    </row>
    <row r="7" spans="2:7" x14ac:dyDescent="0.25">
      <c r="B7" s="111" t="s">
        <v>5</v>
      </c>
      <c r="C7" s="111"/>
      <c r="D7" s="112" t="s">
        <v>6</v>
      </c>
      <c r="E7" s="112"/>
      <c r="F7" s="112"/>
    </row>
    <row r="8" spans="2:7" x14ac:dyDescent="0.25">
      <c r="B8" s="111" t="s">
        <v>149</v>
      </c>
      <c r="C8" s="111"/>
      <c r="D8" s="112">
        <v>4221</v>
      </c>
      <c r="E8" s="112"/>
      <c r="F8" s="112"/>
    </row>
    <row r="9" spans="2:7" x14ac:dyDescent="0.25">
      <c r="B9" s="111" t="s">
        <v>7</v>
      </c>
      <c r="C9" s="111"/>
      <c r="D9" s="113" t="s">
        <v>158</v>
      </c>
      <c r="E9" s="113"/>
      <c r="F9" s="113"/>
    </row>
    <row r="10" spans="2:7" x14ac:dyDescent="0.25">
      <c r="B10" s="111" t="s">
        <v>8</v>
      </c>
      <c r="C10" s="111"/>
      <c r="D10" s="114">
        <v>45658</v>
      </c>
      <c r="E10" s="114"/>
      <c r="F10" s="114"/>
    </row>
    <row r="11" spans="2:7" x14ac:dyDescent="0.25">
      <c r="B11" s="111" t="s">
        <v>9</v>
      </c>
      <c r="C11" s="111"/>
      <c r="D11" s="115">
        <v>1996.44</v>
      </c>
      <c r="E11" s="115"/>
      <c r="F11" s="115"/>
    </row>
    <row r="12" spans="2:7" x14ac:dyDescent="0.25">
      <c r="B12" s="111" t="s">
        <v>10</v>
      </c>
      <c r="C12" s="111"/>
      <c r="D12" s="115">
        <f>D11/220*200</f>
        <v>1814.9454545454546</v>
      </c>
      <c r="E12" s="115"/>
      <c r="F12" s="115"/>
    </row>
    <row r="13" spans="2:7" x14ac:dyDescent="0.25">
      <c r="B13" s="10"/>
      <c r="C13" s="10"/>
      <c r="D13" s="85"/>
      <c r="E13" s="86"/>
      <c r="F13" s="87"/>
    </row>
    <row r="14" spans="2:7" x14ac:dyDescent="0.25">
      <c r="B14" s="111" t="s">
        <v>11</v>
      </c>
      <c r="C14" s="111"/>
      <c r="D14" s="58" t="s">
        <v>12</v>
      </c>
      <c r="E14" s="58" t="s">
        <v>13</v>
      </c>
      <c r="F14" s="59" t="s">
        <v>14</v>
      </c>
    </row>
    <row r="15" spans="2:7" x14ac:dyDescent="0.25">
      <c r="B15" s="116"/>
      <c r="C15" s="116"/>
      <c r="D15" s="88">
        <v>1</v>
      </c>
      <c r="E15" s="89">
        <v>27.15</v>
      </c>
      <c r="F15" s="93">
        <v>0.19</v>
      </c>
    </row>
    <row r="16" spans="2:7" x14ac:dyDescent="0.25">
      <c r="B16" s="111" t="s">
        <v>15</v>
      </c>
      <c r="C16" s="111"/>
      <c r="D16" s="58" t="s">
        <v>12</v>
      </c>
      <c r="E16" s="58" t="s">
        <v>13</v>
      </c>
      <c r="F16" s="59" t="s">
        <v>14</v>
      </c>
    </row>
    <row r="17" spans="2:6" x14ac:dyDescent="0.25">
      <c r="B17" s="117"/>
      <c r="C17" s="117"/>
      <c r="D17" s="88">
        <v>2</v>
      </c>
      <c r="E17" s="89">
        <v>4.75</v>
      </c>
      <c r="F17" s="90">
        <v>0.06</v>
      </c>
    </row>
    <row r="18" spans="2:6" x14ac:dyDescent="0.25">
      <c r="B18" s="111" t="s">
        <v>16</v>
      </c>
      <c r="C18" s="111"/>
      <c r="D18" s="88"/>
      <c r="E18" s="89">
        <v>25.52</v>
      </c>
      <c r="F18" s="91"/>
    </row>
    <row r="19" spans="2:6" x14ac:dyDescent="0.25">
      <c r="B19" s="111" t="s">
        <v>17</v>
      </c>
      <c r="C19" s="111"/>
      <c r="D19" s="92" t="s">
        <v>18</v>
      </c>
      <c r="E19" s="62" t="s">
        <v>19</v>
      </c>
      <c r="F19" s="62">
        <v>0.2</v>
      </c>
    </row>
    <row r="20" spans="2:6" x14ac:dyDescent="0.25">
      <c r="B20" s="117"/>
      <c r="C20" s="117"/>
      <c r="D20" s="4"/>
      <c r="E20" s="13" t="s">
        <v>20</v>
      </c>
      <c r="F20" s="13">
        <v>0.4</v>
      </c>
    </row>
    <row r="21" spans="2:6" x14ac:dyDescent="0.25">
      <c r="B21" s="118"/>
      <c r="C21" s="118"/>
      <c r="D21" s="14"/>
      <c r="E21" s="14"/>
      <c r="F21" s="15"/>
    </row>
    <row r="22" spans="2:6" x14ac:dyDescent="0.25">
      <c r="B22" s="16"/>
      <c r="C22" s="16"/>
    </row>
    <row r="23" spans="2:6" x14ac:dyDescent="0.25">
      <c r="B23" s="110" t="s">
        <v>21</v>
      </c>
      <c r="C23" s="110"/>
      <c r="D23" s="1" t="s">
        <v>22</v>
      </c>
      <c r="E23" s="1" t="s">
        <v>23</v>
      </c>
      <c r="F23" s="11" t="s">
        <v>24</v>
      </c>
    </row>
    <row r="24" spans="2:6" x14ac:dyDescent="0.25">
      <c r="B24" s="17" t="s">
        <v>25</v>
      </c>
      <c r="C24" s="12">
        <v>12</v>
      </c>
      <c r="D24" s="18">
        <v>30</v>
      </c>
      <c r="E24" s="4">
        <v>0</v>
      </c>
      <c r="F24" s="19">
        <f>D24+E24</f>
        <v>30</v>
      </c>
    </row>
    <row r="25" spans="2:6" x14ac:dyDescent="0.25">
      <c r="B25" s="111" t="s">
        <v>26</v>
      </c>
      <c r="C25" s="111"/>
      <c r="D25" s="111"/>
      <c r="E25" s="17"/>
      <c r="F25" s="20"/>
    </row>
    <row r="26" spans="2:6" x14ac:dyDescent="0.25">
      <c r="B26" s="17" t="s">
        <v>27</v>
      </c>
      <c r="C26" s="17"/>
      <c r="D26" s="21">
        <v>0.24049999999999999</v>
      </c>
      <c r="E26" s="17"/>
      <c r="F26" s="20"/>
    </row>
    <row r="27" spans="2:6" x14ac:dyDescent="0.25">
      <c r="B27" s="17" t="s">
        <v>28</v>
      </c>
      <c r="C27" s="17"/>
      <c r="D27" s="21">
        <v>0.24049999999999999</v>
      </c>
      <c r="E27" s="17"/>
      <c r="F27" s="20"/>
    </row>
    <row r="28" spans="2:6" x14ac:dyDescent="0.25">
      <c r="B28" s="111" t="s">
        <v>29</v>
      </c>
      <c r="C28" s="111"/>
      <c r="D28" s="21">
        <v>2.8799999999999999E-2</v>
      </c>
      <c r="E28" s="17"/>
      <c r="F28" s="20"/>
    </row>
    <row r="29" spans="2:6" x14ac:dyDescent="0.25">
      <c r="B29" s="17" t="s">
        <v>30</v>
      </c>
      <c r="C29" s="17"/>
      <c r="D29" s="21">
        <v>0.49020000000000002</v>
      </c>
      <c r="E29" s="17"/>
      <c r="F29" s="20"/>
    </row>
    <row r="30" spans="2:6" x14ac:dyDescent="0.25">
      <c r="B30" s="22"/>
      <c r="C30" s="23"/>
      <c r="D30" s="24"/>
      <c r="E30" s="23"/>
      <c r="F30" s="25"/>
    </row>
    <row r="31" spans="2:6" ht="15.75" customHeight="1" x14ac:dyDescent="0.25">
      <c r="B31" s="121" t="s">
        <v>31</v>
      </c>
      <c r="C31" s="121"/>
      <c r="D31" s="121"/>
      <c r="E31" s="121"/>
      <c r="F31" s="122"/>
    </row>
    <row r="32" spans="2:6" ht="12.95" customHeight="1" x14ac:dyDescent="0.25">
      <c r="B32" s="123" t="s">
        <v>5</v>
      </c>
      <c r="C32" s="123" t="s">
        <v>32</v>
      </c>
      <c r="D32" s="123" t="s">
        <v>33</v>
      </c>
      <c r="E32" s="123" t="s">
        <v>34</v>
      </c>
      <c r="F32" s="123"/>
    </row>
    <row r="33" spans="2:6" ht="43.5" customHeight="1" x14ac:dyDescent="0.25">
      <c r="B33" s="123"/>
      <c r="C33" s="123"/>
      <c r="D33" s="123"/>
      <c r="E33" s="3" t="s">
        <v>35</v>
      </c>
      <c r="F33" s="26" t="s">
        <v>36</v>
      </c>
    </row>
    <row r="34" spans="2:6" x14ac:dyDescent="0.25">
      <c r="B34" s="27" t="s">
        <v>37</v>
      </c>
      <c r="C34" s="28">
        <v>1</v>
      </c>
      <c r="D34" s="29">
        <v>30</v>
      </c>
      <c r="E34" s="30">
        <f>$E$49/365</f>
        <v>0.69041095890410964</v>
      </c>
      <c r="F34" s="31">
        <f t="shared" ref="F34:F45" si="0">C34*D34*E34</f>
        <v>20.712328767123289</v>
      </c>
    </row>
    <row r="35" spans="2:6" ht="18" customHeight="1" x14ac:dyDescent="0.25">
      <c r="B35" s="32" t="s">
        <v>38</v>
      </c>
      <c r="C35" s="28">
        <v>1</v>
      </c>
      <c r="D35" s="29">
        <v>1</v>
      </c>
      <c r="E35" s="30">
        <v>1</v>
      </c>
      <c r="F35" s="31">
        <f t="shared" si="0"/>
        <v>1</v>
      </c>
    </row>
    <row r="36" spans="2:6" ht="17.25" customHeight="1" x14ac:dyDescent="0.25">
      <c r="B36" s="32" t="s">
        <v>39</v>
      </c>
      <c r="C36" s="28">
        <v>9.2200000000000004E-2</v>
      </c>
      <c r="D36" s="29">
        <v>15</v>
      </c>
      <c r="E36" s="30">
        <f>$E$49/365</f>
        <v>0.69041095890410964</v>
      </c>
      <c r="F36" s="31">
        <f t="shared" si="0"/>
        <v>0.95483835616438362</v>
      </c>
    </row>
    <row r="37" spans="2:6" ht="15.75" customHeight="1" x14ac:dyDescent="0.25">
      <c r="B37" s="32" t="s">
        <v>40</v>
      </c>
      <c r="C37" s="28">
        <v>1</v>
      </c>
      <c r="D37" s="29">
        <v>5</v>
      </c>
      <c r="E37" s="30">
        <f>$E$49/365</f>
        <v>0.69041095890410964</v>
      </c>
      <c r="F37" s="31">
        <f t="shared" si="0"/>
        <v>3.4520547945205484</v>
      </c>
    </row>
    <row r="38" spans="2:6" ht="16.5" customHeight="1" x14ac:dyDescent="0.25">
      <c r="B38" s="32" t="s">
        <v>41</v>
      </c>
      <c r="C38" s="28">
        <v>0.1522</v>
      </c>
      <c r="D38" s="29">
        <v>2</v>
      </c>
      <c r="E38" s="30">
        <v>1</v>
      </c>
      <c r="F38" s="31">
        <f t="shared" si="0"/>
        <v>0.3044</v>
      </c>
    </row>
    <row r="39" spans="2:6" ht="18" customHeight="1" x14ac:dyDescent="0.25">
      <c r="B39" s="32" t="s">
        <v>42</v>
      </c>
      <c r="C39" s="28">
        <v>3.09E-2</v>
      </c>
      <c r="D39" s="29">
        <v>2</v>
      </c>
      <c r="E39" s="30">
        <f>$E$49/365</f>
        <v>0.69041095890410964</v>
      </c>
      <c r="F39" s="31">
        <f t="shared" si="0"/>
        <v>4.2667397260273979E-2</v>
      </c>
    </row>
    <row r="40" spans="2:6" ht="15" customHeight="1" x14ac:dyDescent="0.25">
      <c r="B40" s="32" t="s">
        <v>43</v>
      </c>
      <c r="C40" s="28">
        <v>1.23E-2</v>
      </c>
      <c r="D40" s="29">
        <v>3</v>
      </c>
      <c r="E40" s="30">
        <v>1</v>
      </c>
      <c r="F40" s="31">
        <f t="shared" si="0"/>
        <v>3.6900000000000002E-2</v>
      </c>
    </row>
    <row r="41" spans="2:6" ht="15" customHeight="1" x14ac:dyDescent="0.25">
      <c r="B41" s="32" t="s">
        <v>44</v>
      </c>
      <c r="C41" s="28">
        <v>0.02</v>
      </c>
      <c r="D41" s="29">
        <v>1</v>
      </c>
      <c r="E41" s="30">
        <v>1</v>
      </c>
      <c r="F41" s="31">
        <f t="shared" si="0"/>
        <v>0.02</v>
      </c>
    </row>
    <row r="42" spans="2:6" ht="16.5" customHeight="1" x14ac:dyDescent="0.25">
      <c r="B42" s="32" t="s">
        <v>45</v>
      </c>
      <c r="C42" s="28">
        <v>4.0000000000000001E-3</v>
      </c>
      <c r="D42" s="29">
        <v>1</v>
      </c>
      <c r="E42" s="30">
        <v>1</v>
      </c>
      <c r="F42" s="31">
        <f t="shared" si="0"/>
        <v>4.0000000000000001E-3</v>
      </c>
    </row>
    <row r="43" spans="2:6" ht="17.25" customHeight="1" x14ac:dyDescent="0.25">
      <c r="B43" s="32" t="s">
        <v>46</v>
      </c>
      <c r="C43" s="28">
        <v>1.37E-2</v>
      </c>
      <c r="D43" s="29">
        <v>20</v>
      </c>
      <c r="E43" s="30">
        <f>$E$49/365</f>
        <v>0.69041095890410964</v>
      </c>
      <c r="F43" s="31">
        <f t="shared" si="0"/>
        <v>0.18917260273972605</v>
      </c>
    </row>
    <row r="44" spans="2:6" ht="15" customHeight="1" x14ac:dyDescent="0.25">
      <c r="B44" s="32" t="s">
        <v>47</v>
      </c>
      <c r="C44" s="28">
        <v>1.9900000000000001E-2</v>
      </c>
      <c r="D44" s="29">
        <v>180</v>
      </c>
      <c r="E44" s="30">
        <f>$E$49/365</f>
        <v>0.69041095890410964</v>
      </c>
      <c r="F44" s="31">
        <f t="shared" si="0"/>
        <v>2.4730520547945209</v>
      </c>
    </row>
    <row r="45" spans="2:6" ht="14.25" customHeight="1" x14ac:dyDescent="0.25">
      <c r="B45" s="32" t="s">
        <v>48</v>
      </c>
      <c r="C45" s="28">
        <v>2.0000000000000001E-4</v>
      </c>
      <c r="D45" s="29">
        <v>6</v>
      </c>
      <c r="E45" s="30">
        <v>1</v>
      </c>
      <c r="F45" s="31">
        <f t="shared" si="0"/>
        <v>1.2000000000000001E-3</v>
      </c>
    </row>
    <row r="46" spans="2:6" x14ac:dyDescent="0.25">
      <c r="B46" s="124" t="s">
        <v>49</v>
      </c>
      <c r="C46" s="124"/>
      <c r="D46" s="124"/>
      <c r="E46" s="124"/>
      <c r="F46" s="33">
        <f>SUM(F34:F45)</f>
        <v>29.190613972602748</v>
      </c>
    </row>
    <row r="47" spans="2:6" x14ac:dyDescent="0.25">
      <c r="B47" s="34"/>
      <c r="C47" s="34"/>
      <c r="D47" s="34"/>
      <c r="E47" s="34"/>
      <c r="F47" s="35"/>
    </row>
    <row r="48" spans="2:6" x14ac:dyDescent="0.25">
      <c r="B48" s="17" t="s">
        <v>50</v>
      </c>
      <c r="C48" s="17"/>
      <c r="D48" s="17"/>
      <c r="E48" s="36">
        <v>12</v>
      </c>
    </row>
    <row r="49" spans="2:6" x14ac:dyDescent="0.25">
      <c r="B49" s="111" t="s">
        <v>51</v>
      </c>
      <c r="C49" s="111"/>
      <c r="D49" s="111"/>
      <c r="E49" s="36">
        <v>252</v>
      </c>
    </row>
    <row r="50" spans="2:6" x14ac:dyDescent="0.25">
      <c r="B50" s="111" t="s">
        <v>52</v>
      </c>
      <c r="C50" s="111"/>
      <c r="D50" s="111"/>
      <c r="E50" s="36">
        <v>21</v>
      </c>
    </row>
    <row r="52" spans="2:6" x14ac:dyDescent="0.25">
      <c r="B52" s="119" t="s">
        <v>53</v>
      </c>
      <c r="C52" s="119"/>
      <c r="D52" s="119"/>
      <c r="E52" s="119"/>
      <c r="F52" s="119"/>
    </row>
    <row r="53" spans="2:6" x14ac:dyDescent="0.25">
      <c r="B53" s="37"/>
      <c r="C53" s="37"/>
      <c r="D53" s="37"/>
      <c r="E53" s="37"/>
      <c r="F53" s="38"/>
    </row>
    <row r="54" spans="2:6" x14ac:dyDescent="0.25">
      <c r="B54" s="119" t="s">
        <v>54</v>
      </c>
      <c r="C54" s="119"/>
      <c r="D54" s="119"/>
      <c r="E54" s="119"/>
      <c r="F54" s="119"/>
    </row>
    <row r="55" spans="2:6" x14ac:dyDescent="0.25">
      <c r="B55" s="39"/>
      <c r="C55" s="40"/>
      <c r="D55" s="41"/>
      <c r="E55" s="1" t="s">
        <v>55</v>
      </c>
      <c r="F55" s="11" t="s">
        <v>56</v>
      </c>
    </row>
    <row r="56" spans="2:6" x14ac:dyDescent="0.25">
      <c r="B56" s="120" t="s">
        <v>57</v>
      </c>
      <c r="C56" s="120"/>
      <c r="D56" s="120"/>
      <c r="E56" s="17"/>
      <c r="F56" s="20">
        <f>D12</f>
        <v>1814.9454545454546</v>
      </c>
    </row>
    <row r="57" spans="2:6" x14ac:dyDescent="0.25">
      <c r="B57" s="120" t="s">
        <v>58</v>
      </c>
      <c r="C57" s="120"/>
      <c r="D57" s="120"/>
      <c r="E57" s="17"/>
      <c r="F57" s="101">
        <v>0</v>
      </c>
    </row>
    <row r="58" spans="2:6" x14ac:dyDescent="0.25">
      <c r="B58" s="120" t="s">
        <v>59</v>
      </c>
      <c r="C58" s="120"/>
      <c r="D58" s="120"/>
      <c r="E58" s="43">
        <v>0</v>
      </c>
      <c r="F58" s="102">
        <f>D11*E58</f>
        <v>0</v>
      </c>
    </row>
    <row r="59" spans="2:6" x14ac:dyDescent="0.25">
      <c r="B59" s="120" t="s">
        <v>60</v>
      </c>
      <c r="C59" s="120"/>
      <c r="D59" s="120"/>
      <c r="E59" s="17"/>
      <c r="F59" s="101">
        <v>0</v>
      </c>
    </row>
    <row r="60" spans="2:6" x14ac:dyDescent="0.25">
      <c r="B60" s="120" t="s">
        <v>61</v>
      </c>
      <c r="C60" s="120"/>
      <c r="D60" s="120"/>
      <c r="E60" s="17"/>
      <c r="F60" s="101">
        <v>0</v>
      </c>
    </row>
    <row r="61" spans="2:6" x14ac:dyDescent="0.25">
      <c r="B61" s="120" t="s">
        <v>62</v>
      </c>
      <c r="C61" s="120"/>
      <c r="D61" s="120"/>
      <c r="E61" s="17"/>
      <c r="F61" s="101">
        <f>(F56+F58)/220*E61*2</f>
        <v>0</v>
      </c>
    </row>
    <row r="62" spans="2:6" x14ac:dyDescent="0.25">
      <c r="B62" s="120" t="s">
        <v>63</v>
      </c>
      <c r="C62" s="120"/>
      <c r="D62" s="120"/>
      <c r="E62" s="44"/>
      <c r="F62" s="42">
        <f>F61/26*4</f>
        <v>0</v>
      </c>
    </row>
    <row r="63" spans="2:6" x14ac:dyDescent="0.25">
      <c r="B63" s="124" t="s">
        <v>64</v>
      </c>
      <c r="C63" s="124"/>
      <c r="D63" s="124"/>
      <c r="E63" s="124"/>
      <c r="F63" s="45">
        <f>SUM(F56:F62)</f>
        <v>1814.9454545454546</v>
      </c>
    </row>
    <row r="65" spans="2:6" x14ac:dyDescent="0.25">
      <c r="B65" s="119" t="s">
        <v>65</v>
      </c>
      <c r="C65" s="119"/>
      <c r="D65" s="119"/>
      <c r="E65" s="119"/>
      <c r="F65" s="119"/>
    </row>
    <row r="66" spans="2:6" x14ac:dyDescent="0.25">
      <c r="B66" s="110" t="s">
        <v>66</v>
      </c>
      <c r="C66" s="110"/>
      <c r="D66" s="110"/>
      <c r="E66" s="110"/>
      <c r="F66" s="110"/>
    </row>
    <row r="67" spans="2:6" x14ac:dyDescent="0.25">
      <c r="B67" s="119"/>
      <c r="C67" s="119"/>
      <c r="D67" s="119"/>
      <c r="E67" s="1" t="s">
        <v>55</v>
      </c>
      <c r="F67" s="11" t="s">
        <v>56</v>
      </c>
    </row>
    <row r="68" spans="2:6" x14ac:dyDescent="0.25">
      <c r="B68" s="111" t="s">
        <v>160</v>
      </c>
      <c r="C68" s="111"/>
      <c r="D68" s="111"/>
      <c r="E68" s="21">
        <f>1/12</f>
        <v>8.3333333333333329E-2</v>
      </c>
      <c r="F68" s="20">
        <f>F63*E68</f>
        <v>151.24545454545455</v>
      </c>
    </row>
    <row r="69" spans="2:6" x14ac:dyDescent="0.25">
      <c r="B69" s="46" t="s">
        <v>159</v>
      </c>
      <c r="C69" s="47"/>
      <c r="D69" s="48"/>
      <c r="E69" s="21">
        <v>0</v>
      </c>
      <c r="F69" s="20">
        <f>F63*E69</f>
        <v>0</v>
      </c>
    </row>
    <row r="70" spans="2:6" x14ac:dyDescent="0.25">
      <c r="B70" s="111" t="s">
        <v>67</v>
      </c>
      <c r="C70" s="111"/>
      <c r="D70" s="111"/>
      <c r="E70" s="21">
        <v>0.33329999999999999</v>
      </c>
      <c r="F70" s="20">
        <f>(F63*E70)/12</f>
        <v>50.410110000000003</v>
      </c>
    </row>
    <row r="71" spans="2:6" x14ac:dyDescent="0.25">
      <c r="B71" s="124" t="s">
        <v>49</v>
      </c>
      <c r="C71" s="124"/>
      <c r="D71" s="124"/>
      <c r="E71" s="124"/>
      <c r="F71" s="45">
        <f>SUM(F68:F70)</f>
        <v>201.65556454545455</v>
      </c>
    </row>
    <row r="73" spans="2:6" x14ac:dyDescent="0.25">
      <c r="B73" s="110" t="s">
        <v>68</v>
      </c>
      <c r="C73" s="110"/>
      <c r="D73" s="110"/>
      <c r="E73" s="110"/>
      <c r="F73" s="110"/>
    </row>
    <row r="74" spans="2:6" x14ac:dyDescent="0.25">
      <c r="B74" s="111" t="s">
        <v>69</v>
      </c>
      <c r="C74" s="111"/>
      <c r="D74" s="49">
        <f>F63+F71</f>
        <v>2016.6010190909092</v>
      </c>
      <c r="E74" s="1" t="s">
        <v>55</v>
      </c>
      <c r="F74" s="11" t="s">
        <v>56</v>
      </c>
    </row>
    <row r="75" spans="2:6" x14ac:dyDescent="0.25">
      <c r="B75" s="111" t="s">
        <v>70</v>
      </c>
      <c r="C75" s="111"/>
      <c r="D75" s="111"/>
      <c r="E75" s="50">
        <v>0.2</v>
      </c>
      <c r="F75" s="20">
        <f>D74*E75</f>
        <v>403.32020381818188</v>
      </c>
    </row>
    <row r="76" spans="2:6" x14ac:dyDescent="0.25">
      <c r="B76" s="111" t="s">
        <v>71</v>
      </c>
      <c r="C76" s="111"/>
      <c r="D76" s="111"/>
      <c r="E76" s="50">
        <v>2.5000000000000001E-2</v>
      </c>
      <c r="F76" s="20">
        <f>D74*E76</f>
        <v>50.415025477272735</v>
      </c>
    </row>
    <row r="77" spans="2:6" x14ac:dyDescent="0.25">
      <c r="B77" s="111" t="s">
        <v>72</v>
      </c>
      <c r="C77" s="111"/>
      <c r="D77" s="111"/>
      <c r="E77" s="50">
        <v>1.4999999999999999E-2</v>
      </c>
      <c r="F77" s="20">
        <f>D74*E77</f>
        <v>30.249015286363637</v>
      </c>
    </row>
    <row r="78" spans="2:6" x14ac:dyDescent="0.25">
      <c r="B78" s="111" t="s">
        <v>73</v>
      </c>
      <c r="C78" s="111"/>
      <c r="D78" s="111"/>
      <c r="E78" s="50">
        <v>1.4999999999999999E-2</v>
      </c>
      <c r="F78" s="20">
        <f>D74*E78</f>
        <v>30.249015286363637</v>
      </c>
    </row>
    <row r="79" spans="2:6" x14ac:dyDescent="0.25">
      <c r="B79" s="111" t="s">
        <v>74</v>
      </c>
      <c r="C79" s="111"/>
      <c r="D79" s="111"/>
      <c r="E79" s="50">
        <v>0.01</v>
      </c>
      <c r="F79" s="20">
        <f>D74*E79</f>
        <v>20.166010190909091</v>
      </c>
    </row>
    <row r="80" spans="2:6" x14ac:dyDescent="0.25">
      <c r="B80" s="111" t="s">
        <v>75</v>
      </c>
      <c r="C80" s="111"/>
      <c r="D80" s="111"/>
      <c r="E80" s="50">
        <v>6.0000000000000001E-3</v>
      </c>
      <c r="F80" s="20">
        <f>D74*E80</f>
        <v>12.099606114545455</v>
      </c>
    </row>
    <row r="81" spans="2:6" x14ac:dyDescent="0.25">
      <c r="B81" s="111" t="s">
        <v>76</v>
      </c>
      <c r="C81" s="111"/>
      <c r="D81" s="111"/>
      <c r="E81" s="50">
        <v>2E-3</v>
      </c>
      <c r="F81" s="20">
        <f>D74*E81</f>
        <v>4.0332020381818188</v>
      </c>
    </row>
    <row r="82" spans="2:6" x14ac:dyDescent="0.25">
      <c r="B82" s="124" t="s">
        <v>77</v>
      </c>
      <c r="C82" s="124"/>
      <c r="D82" s="124"/>
      <c r="E82" s="51"/>
      <c r="F82" s="45">
        <f>SUM(F75:F81)</f>
        <v>550.53207821181832</v>
      </c>
    </row>
    <row r="83" spans="2:6" x14ac:dyDescent="0.25">
      <c r="B83" s="111" t="s">
        <v>78</v>
      </c>
      <c r="C83" s="111"/>
      <c r="D83" s="111"/>
      <c r="E83" s="51">
        <v>0.08</v>
      </c>
      <c r="F83" s="20">
        <f>D74*E83</f>
        <v>161.32808152727273</v>
      </c>
    </row>
    <row r="84" spans="2:6" x14ac:dyDescent="0.25">
      <c r="B84" s="124" t="s">
        <v>49</v>
      </c>
      <c r="C84" s="124"/>
      <c r="D84" s="124"/>
      <c r="E84" s="52">
        <f>SUM(E75:E83)</f>
        <v>0.35300000000000004</v>
      </c>
      <c r="F84" s="45">
        <f>SUM(F82:F83)</f>
        <v>711.86015973909105</v>
      </c>
    </row>
    <row r="86" spans="2:6" x14ac:dyDescent="0.25">
      <c r="B86" s="110" t="s">
        <v>79</v>
      </c>
      <c r="C86" s="110"/>
      <c r="D86" s="110"/>
      <c r="E86" s="110"/>
      <c r="F86" s="110"/>
    </row>
    <row r="87" spans="2:6" x14ac:dyDescent="0.25">
      <c r="B87" s="117"/>
      <c r="C87" s="117"/>
      <c r="D87" s="117"/>
      <c r="E87" s="117"/>
      <c r="F87" s="11" t="s">
        <v>56</v>
      </c>
    </row>
    <row r="88" spans="2:6" x14ac:dyDescent="0.25">
      <c r="B88" s="111" t="s">
        <v>80</v>
      </c>
      <c r="C88" s="111"/>
      <c r="D88" s="111"/>
      <c r="E88" s="111"/>
      <c r="F88" s="53">
        <f>IF((D12*F17)&gt;((E17*D17)*E50),"0,00",((E17*D17)*E50)-(D12*F17))</f>
        <v>90.603272727272724</v>
      </c>
    </row>
    <row r="89" spans="2:6" x14ac:dyDescent="0.25">
      <c r="B89" s="111" t="s">
        <v>81</v>
      </c>
      <c r="C89" s="111"/>
      <c r="D89" s="111"/>
      <c r="E89" s="111"/>
      <c r="F89" s="53">
        <f>((D15*E15)*E50)-(((D15*E15)*E50)*F15)</f>
        <v>461.82150000000001</v>
      </c>
    </row>
    <row r="90" spans="2:6" x14ac:dyDescent="0.25">
      <c r="B90" s="111" t="s">
        <v>82</v>
      </c>
      <c r="C90" s="111"/>
      <c r="D90" s="111"/>
      <c r="E90" s="111"/>
      <c r="F90" s="53">
        <f>E18</f>
        <v>25.52</v>
      </c>
    </row>
    <row r="91" spans="2:6" x14ac:dyDescent="0.25">
      <c r="B91" s="125" t="s">
        <v>83</v>
      </c>
      <c r="C91" s="125"/>
      <c r="D91" s="125"/>
      <c r="E91" s="125"/>
      <c r="F91" s="54"/>
    </row>
    <row r="92" spans="2:6" x14ac:dyDescent="0.25">
      <c r="B92" s="111" t="s">
        <v>84</v>
      </c>
      <c r="C92" s="111"/>
      <c r="D92" s="111"/>
      <c r="E92" s="111"/>
      <c r="F92" s="54"/>
    </row>
    <row r="93" spans="2:6" x14ac:dyDescent="0.25">
      <c r="B93" s="124" t="s">
        <v>49</v>
      </c>
      <c r="C93" s="124"/>
      <c r="D93" s="124"/>
      <c r="E93" s="124"/>
      <c r="F93" s="55">
        <f>SUM(F88:F92)</f>
        <v>577.94477272727272</v>
      </c>
    </row>
    <row r="94" spans="2:6" x14ac:dyDescent="0.25">
      <c r="B94" s="34"/>
      <c r="C94" s="34"/>
      <c r="D94" s="34"/>
      <c r="E94" s="34"/>
      <c r="F94" s="56"/>
    </row>
    <row r="95" spans="2:6" x14ac:dyDescent="0.25">
      <c r="B95" s="119" t="s">
        <v>85</v>
      </c>
      <c r="C95" s="119"/>
      <c r="D95" s="119"/>
      <c r="E95" s="119"/>
      <c r="F95" s="119"/>
    </row>
    <row r="96" spans="2:6" x14ac:dyDescent="0.25">
      <c r="B96" s="119"/>
      <c r="C96" s="119"/>
      <c r="D96" s="119"/>
      <c r="E96" s="119"/>
      <c r="F96" s="11" t="s">
        <v>56</v>
      </c>
    </row>
    <row r="97" spans="2:6" x14ac:dyDescent="0.25">
      <c r="B97" s="111" t="s">
        <v>66</v>
      </c>
      <c r="C97" s="111"/>
      <c r="D97" s="111"/>
      <c r="E97" s="111"/>
      <c r="F97" s="20">
        <f>F71</f>
        <v>201.65556454545455</v>
      </c>
    </row>
    <row r="98" spans="2:6" x14ac:dyDescent="0.25">
      <c r="B98" s="111" t="s">
        <v>86</v>
      </c>
      <c r="C98" s="111"/>
      <c r="D98" s="111"/>
      <c r="E98" s="111"/>
      <c r="F98" s="20">
        <f>F84</f>
        <v>711.86015973909105</v>
      </c>
    </row>
    <row r="99" spans="2:6" x14ac:dyDescent="0.25">
      <c r="B99" s="111" t="s">
        <v>79</v>
      </c>
      <c r="C99" s="111"/>
      <c r="D99" s="111"/>
      <c r="E99" s="111"/>
      <c r="F99" s="20">
        <f>F93</f>
        <v>577.94477272727272</v>
      </c>
    </row>
    <row r="100" spans="2:6" x14ac:dyDescent="0.25">
      <c r="B100" s="124" t="s">
        <v>87</v>
      </c>
      <c r="C100" s="124"/>
      <c r="D100" s="124"/>
      <c r="E100" s="124"/>
      <c r="F100" s="45">
        <f>SUM(F97:F99)</f>
        <v>1491.4604970118185</v>
      </c>
    </row>
    <row r="102" spans="2:6" x14ac:dyDescent="0.25">
      <c r="B102" s="119" t="s">
        <v>88</v>
      </c>
      <c r="C102" s="119"/>
      <c r="D102" s="119"/>
      <c r="E102" s="119"/>
      <c r="F102" s="119"/>
    </row>
    <row r="103" spans="2:6" x14ac:dyDescent="0.25">
      <c r="B103" s="6"/>
      <c r="C103" s="6"/>
      <c r="D103" s="6"/>
      <c r="E103" s="6"/>
      <c r="F103" s="57"/>
    </row>
    <row r="104" spans="2:6" x14ac:dyDescent="0.25">
      <c r="B104" s="126" t="s">
        <v>89</v>
      </c>
      <c r="C104" s="126"/>
      <c r="D104" s="126"/>
      <c r="E104" s="58" t="s">
        <v>55</v>
      </c>
      <c r="F104" s="59" t="s">
        <v>56</v>
      </c>
    </row>
    <row r="105" spans="2:6" x14ac:dyDescent="0.25">
      <c r="B105" s="125" t="s">
        <v>90</v>
      </c>
      <c r="C105" s="125"/>
      <c r="D105" s="125"/>
      <c r="E105" s="60"/>
      <c r="F105" s="61">
        <f>(F63+F100-F82)/E48</f>
        <v>229.65615611212124</v>
      </c>
    </row>
    <row r="106" spans="2:6" ht="29.1" customHeight="1" x14ac:dyDescent="0.25">
      <c r="B106" s="127" t="s">
        <v>91</v>
      </c>
      <c r="C106" s="127"/>
      <c r="D106" s="127"/>
      <c r="E106" s="62">
        <v>0.4</v>
      </c>
      <c r="F106" s="61">
        <f>F83*E106</f>
        <v>64.5312326109091</v>
      </c>
    </row>
    <row r="107" spans="2:6" ht="15" customHeight="1" x14ac:dyDescent="0.25">
      <c r="B107" s="127" t="s">
        <v>92</v>
      </c>
      <c r="C107" s="127"/>
      <c r="D107" s="127"/>
      <c r="E107" s="63"/>
      <c r="F107" s="64">
        <f>D26</f>
        <v>0.24049999999999999</v>
      </c>
    </row>
    <row r="108" spans="2:6" ht="15" customHeight="1" x14ac:dyDescent="0.25">
      <c r="B108" s="128" t="s">
        <v>93</v>
      </c>
      <c r="C108" s="128"/>
      <c r="D108" s="128"/>
      <c r="E108" s="62"/>
      <c r="F108" s="65">
        <f>(F105+F106)*F107</f>
        <v>70.752066987888796</v>
      </c>
    </row>
    <row r="109" spans="2:6" s="2" customFormat="1" ht="15" customHeight="1" x14ac:dyDescent="0.25">
      <c r="B109" s="66"/>
      <c r="C109" s="66"/>
      <c r="D109" s="66"/>
      <c r="E109" s="67"/>
      <c r="F109" s="35"/>
    </row>
    <row r="110" spans="2:6" x14ac:dyDescent="0.25">
      <c r="B110" s="126" t="s">
        <v>94</v>
      </c>
      <c r="C110" s="126"/>
      <c r="D110" s="126"/>
      <c r="E110" s="58" t="s">
        <v>55</v>
      </c>
      <c r="F110" s="59" t="s">
        <v>56</v>
      </c>
    </row>
    <row r="111" spans="2:6" x14ac:dyDescent="0.25">
      <c r="B111" s="125" t="s">
        <v>95</v>
      </c>
      <c r="C111" s="125"/>
      <c r="D111" s="125"/>
      <c r="E111" s="60"/>
      <c r="F111" s="61">
        <f>(F63+F100)/E48</f>
        <v>275.53382929643942</v>
      </c>
    </row>
    <row r="112" spans="2:6" ht="31.5" customHeight="1" x14ac:dyDescent="0.25">
      <c r="B112" s="127" t="s">
        <v>91</v>
      </c>
      <c r="C112" s="127"/>
      <c r="D112" s="127"/>
      <c r="E112" s="62">
        <v>0.4</v>
      </c>
      <c r="F112" s="61">
        <f>F83*E112</f>
        <v>64.5312326109091</v>
      </c>
    </row>
    <row r="113" spans="2:6" ht="30" customHeight="1" x14ac:dyDescent="0.25">
      <c r="B113" s="127" t="s">
        <v>92</v>
      </c>
      <c r="C113" s="127"/>
      <c r="D113" s="127"/>
      <c r="E113" s="63"/>
      <c r="F113" s="64">
        <f>D27</f>
        <v>0.24049999999999999</v>
      </c>
    </row>
    <row r="114" spans="2:6" ht="15" customHeight="1" x14ac:dyDescent="0.25">
      <c r="B114" s="128" t="s">
        <v>96</v>
      </c>
      <c r="C114" s="128"/>
      <c r="D114" s="128"/>
      <c r="E114" s="60"/>
      <c r="F114" s="65">
        <f>(F111+F112)*F113</f>
        <v>81.785647388717322</v>
      </c>
    </row>
    <row r="115" spans="2:6" ht="15" customHeight="1" x14ac:dyDescent="0.25">
      <c r="B115" s="66"/>
      <c r="C115" s="66"/>
      <c r="D115" s="66"/>
      <c r="F115" s="35"/>
    </row>
    <row r="116" spans="2:6" ht="15" customHeight="1" x14ac:dyDescent="0.25">
      <c r="B116" s="122" t="s">
        <v>97</v>
      </c>
      <c r="C116" s="122"/>
      <c r="D116" s="122"/>
      <c r="E116" s="17"/>
      <c r="F116" s="68" t="s">
        <v>56</v>
      </c>
    </row>
    <row r="117" spans="2:6" ht="15" customHeight="1" x14ac:dyDescent="0.25">
      <c r="B117" s="129" t="s">
        <v>98</v>
      </c>
      <c r="C117" s="129"/>
      <c r="D117" s="129"/>
      <c r="E117" s="17"/>
      <c r="F117" s="69">
        <f>-F97</f>
        <v>-201.65556454545455</v>
      </c>
    </row>
    <row r="118" spans="2:6" ht="15" customHeight="1" x14ac:dyDescent="0.25">
      <c r="B118" s="127" t="s">
        <v>92</v>
      </c>
      <c r="C118" s="127"/>
      <c r="D118" s="127"/>
      <c r="E118" s="63"/>
      <c r="F118" s="64">
        <f>D28</f>
        <v>2.8799999999999999E-2</v>
      </c>
    </row>
    <row r="119" spans="2:6" ht="15" customHeight="1" x14ac:dyDescent="0.25">
      <c r="B119" s="130" t="s">
        <v>99</v>
      </c>
      <c r="C119" s="130"/>
      <c r="D119" s="130"/>
      <c r="E119" s="70"/>
      <c r="F119" s="71">
        <f>F117*F118</f>
        <v>-5.807680258909091</v>
      </c>
    </row>
    <row r="120" spans="2:6" ht="15" customHeight="1" x14ac:dyDescent="0.25">
      <c r="B120" s="72"/>
      <c r="C120" s="73"/>
      <c r="D120" s="74"/>
      <c r="E120" s="70"/>
      <c r="F120" s="71"/>
    </row>
    <row r="121" spans="2:6" ht="15" customHeight="1" x14ac:dyDescent="0.25">
      <c r="B121" s="123" t="s">
        <v>100</v>
      </c>
      <c r="C121" s="123"/>
      <c r="D121" s="123"/>
      <c r="E121" s="123"/>
      <c r="F121" s="68" t="s">
        <v>56</v>
      </c>
    </row>
    <row r="122" spans="2:6" ht="15" customHeight="1" x14ac:dyDescent="0.25">
      <c r="B122" s="111" t="s">
        <v>89</v>
      </c>
      <c r="C122" s="111"/>
      <c r="D122" s="111"/>
      <c r="E122" s="111"/>
      <c r="F122" s="65">
        <f>F108</f>
        <v>70.752066987888796</v>
      </c>
    </row>
    <row r="123" spans="2:6" ht="15" customHeight="1" x14ac:dyDescent="0.25">
      <c r="B123" s="111" t="s">
        <v>94</v>
      </c>
      <c r="C123" s="111"/>
      <c r="D123" s="111"/>
      <c r="E123" s="111"/>
      <c r="F123" s="65">
        <f>F114</f>
        <v>81.785647388717322</v>
      </c>
    </row>
    <row r="124" spans="2:6" ht="15" customHeight="1" x14ac:dyDescent="0.25">
      <c r="B124" s="129" t="s">
        <v>97</v>
      </c>
      <c r="C124" s="129"/>
      <c r="D124" s="129"/>
      <c r="E124" s="129"/>
      <c r="F124" s="71">
        <f>F119</f>
        <v>-5.807680258909091</v>
      </c>
    </row>
    <row r="125" spans="2:6" x14ac:dyDescent="0.25">
      <c r="B125" s="124" t="s">
        <v>101</v>
      </c>
      <c r="C125" s="124"/>
      <c r="D125" s="124"/>
      <c r="E125" s="17"/>
      <c r="F125" s="45">
        <f>SUM(F122:F124)</f>
        <v>146.73003411769702</v>
      </c>
    </row>
    <row r="127" spans="2:6" x14ac:dyDescent="0.25">
      <c r="B127" s="119" t="s">
        <v>102</v>
      </c>
      <c r="C127" s="119"/>
      <c r="D127" s="119"/>
      <c r="E127" s="119"/>
      <c r="F127" s="119"/>
    </row>
    <row r="128" spans="2:6" x14ac:dyDescent="0.25">
      <c r="B128" s="110" t="s">
        <v>103</v>
      </c>
      <c r="C128" s="110"/>
      <c r="D128" s="110"/>
      <c r="E128" s="110"/>
      <c r="F128" s="110"/>
    </row>
    <row r="129" spans="2:6" ht="26.25" customHeight="1" x14ac:dyDescent="0.25">
      <c r="B129" s="119" t="s">
        <v>104</v>
      </c>
      <c r="C129" s="119"/>
      <c r="D129" s="75">
        <f>(F63+F100+F125)/30</f>
        <v>115.10453285583233</v>
      </c>
      <c r="E129" s="3" t="s">
        <v>105</v>
      </c>
      <c r="F129" s="11" t="s">
        <v>56</v>
      </c>
    </row>
    <row r="130" spans="2:6" ht="12.95" customHeight="1" x14ac:dyDescent="0.25">
      <c r="B130" s="131" t="s">
        <v>37</v>
      </c>
      <c r="C130" s="131"/>
      <c r="D130" s="131"/>
      <c r="E130" s="76">
        <f t="shared" ref="E130:E141" si="1">F34</f>
        <v>20.712328767123289</v>
      </c>
      <c r="F130" s="20">
        <f>(D129*E130)/12</f>
        <v>198.67357725801199</v>
      </c>
    </row>
    <row r="131" spans="2:6" ht="12.95" customHeight="1" x14ac:dyDescent="0.25">
      <c r="B131" s="131" t="s">
        <v>38</v>
      </c>
      <c r="C131" s="131"/>
      <c r="D131" s="131"/>
      <c r="E131" s="76">
        <f t="shared" si="1"/>
        <v>1</v>
      </c>
      <c r="F131" s="20">
        <f>(D129*E131)/12</f>
        <v>9.5920444046526949</v>
      </c>
    </row>
    <row r="132" spans="2:6" ht="12.95" customHeight="1" x14ac:dyDescent="0.25">
      <c r="B132" s="131" t="s">
        <v>39</v>
      </c>
      <c r="C132" s="131"/>
      <c r="D132" s="131"/>
      <c r="E132" s="76">
        <f t="shared" si="1"/>
        <v>0.95483835616438362</v>
      </c>
      <c r="F132" s="20">
        <f>(D129*E132)/12</f>
        <v>9.1588519115943523</v>
      </c>
    </row>
    <row r="133" spans="2:6" ht="15" customHeight="1" x14ac:dyDescent="0.25">
      <c r="B133" s="131" t="s">
        <v>40</v>
      </c>
      <c r="C133" s="131"/>
      <c r="D133" s="131"/>
      <c r="E133" s="76">
        <f t="shared" si="1"/>
        <v>3.4520547945205484</v>
      </c>
      <c r="F133" s="20">
        <f>(D129*E133)/12</f>
        <v>33.112262876335329</v>
      </c>
    </row>
    <row r="134" spans="2:6" ht="13.5" customHeight="1" x14ac:dyDescent="0.25">
      <c r="B134" s="131" t="s">
        <v>41</v>
      </c>
      <c r="C134" s="131"/>
      <c r="D134" s="131"/>
      <c r="E134" s="76">
        <f t="shared" si="1"/>
        <v>0.3044</v>
      </c>
      <c r="F134" s="20">
        <f>(D129*E134)/12</f>
        <v>2.9198183167762806</v>
      </c>
    </row>
    <row r="135" spans="2:6" ht="12.95" customHeight="1" x14ac:dyDescent="0.25">
      <c r="B135" s="131" t="s">
        <v>42</v>
      </c>
      <c r="C135" s="131"/>
      <c r="D135" s="131"/>
      <c r="E135" s="76">
        <f t="shared" si="1"/>
        <v>4.2667397260273979E-2</v>
      </c>
      <c r="F135" s="20">
        <f>(D129*E135)/12</f>
        <v>0.4092675691515047</v>
      </c>
    </row>
    <row r="136" spans="2:6" ht="12.95" customHeight="1" x14ac:dyDescent="0.25">
      <c r="B136" s="131" t="s">
        <v>43</v>
      </c>
      <c r="C136" s="131"/>
      <c r="D136" s="131"/>
      <c r="E136" s="76">
        <f t="shared" si="1"/>
        <v>3.6900000000000002E-2</v>
      </c>
      <c r="F136" s="20">
        <f>(D129*E136)/12</f>
        <v>0.35394643853168445</v>
      </c>
    </row>
    <row r="137" spans="2:6" ht="12.95" customHeight="1" x14ac:dyDescent="0.25">
      <c r="B137" s="131" t="s">
        <v>44</v>
      </c>
      <c r="C137" s="131"/>
      <c r="D137" s="131"/>
      <c r="E137" s="76">
        <f t="shared" si="1"/>
        <v>0.02</v>
      </c>
      <c r="F137" s="20">
        <f>(D129*E137)/12</f>
        <v>0.19184088809305389</v>
      </c>
    </row>
    <row r="138" spans="2:6" ht="12.95" customHeight="1" x14ac:dyDescent="0.25">
      <c r="B138" s="131" t="s">
        <v>45</v>
      </c>
      <c r="C138" s="131"/>
      <c r="D138" s="131"/>
      <c r="E138" s="76">
        <f t="shared" si="1"/>
        <v>4.0000000000000001E-3</v>
      </c>
      <c r="F138" s="20">
        <f>(D129*E138)/12</f>
        <v>3.8368177618610777E-2</v>
      </c>
    </row>
    <row r="139" spans="2:6" ht="12.95" customHeight="1" x14ac:dyDescent="0.25">
      <c r="B139" s="131" t="s">
        <v>46</v>
      </c>
      <c r="C139" s="131"/>
      <c r="D139" s="131"/>
      <c r="E139" s="76">
        <f t="shared" si="1"/>
        <v>0.18917260273972605</v>
      </c>
      <c r="F139" s="20">
        <f>(D129*E139)/12</f>
        <v>1.8145520056231763</v>
      </c>
    </row>
    <row r="140" spans="2:6" ht="12.95" customHeight="1" x14ac:dyDescent="0.25">
      <c r="B140" s="131" t="s">
        <v>47</v>
      </c>
      <c r="C140" s="131"/>
      <c r="D140" s="131"/>
      <c r="E140" s="76">
        <f t="shared" si="1"/>
        <v>2.4730520547945209</v>
      </c>
      <c r="F140" s="20">
        <f>(D129*E140)/12</f>
        <v>23.721625124606632</v>
      </c>
    </row>
    <row r="141" spans="2:6" ht="12.95" customHeight="1" x14ac:dyDescent="0.25">
      <c r="B141" s="131" t="s">
        <v>48</v>
      </c>
      <c r="C141" s="131"/>
      <c r="D141" s="131"/>
      <c r="E141" s="76">
        <f t="shared" si="1"/>
        <v>1.2000000000000001E-3</v>
      </c>
      <c r="F141" s="20">
        <f>(D129*E141)/12</f>
        <v>1.1510453285583234E-2</v>
      </c>
    </row>
    <row r="142" spans="2:6" ht="17.25" customHeight="1" x14ac:dyDescent="0.25">
      <c r="B142" s="124" t="s">
        <v>106</v>
      </c>
      <c r="C142" s="124"/>
      <c r="D142" s="124"/>
      <c r="E142" s="77">
        <f>SUM(E130:E141)</f>
        <v>29.190613972602748</v>
      </c>
      <c r="F142" s="45">
        <f>SUM(F130:F141)</f>
        <v>279.99766542428097</v>
      </c>
    </row>
    <row r="143" spans="2:6" x14ac:dyDescent="0.25">
      <c r="B143" s="34"/>
      <c r="C143" s="34"/>
      <c r="D143" s="34"/>
      <c r="E143" s="78"/>
      <c r="F143" s="35"/>
    </row>
    <row r="144" spans="2:6" x14ac:dyDescent="0.25">
      <c r="B144" s="126" t="s">
        <v>107</v>
      </c>
      <c r="C144" s="126"/>
      <c r="D144" s="126"/>
      <c r="E144" s="126"/>
      <c r="F144" s="126"/>
    </row>
    <row r="145" spans="2:7" x14ac:dyDescent="0.25">
      <c r="B145" s="117"/>
      <c r="C145" s="117"/>
      <c r="D145" s="117"/>
      <c r="E145" s="117"/>
      <c r="F145" s="11" t="s">
        <v>56</v>
      </c>
    </row>
    <row r="146" spans="2:7" x14ac:dyDescent="0.25">
      <c r="B146" s="111" t="s">
        <v>108</v>
      </c>
      <c r="C146" s="111"/>
      <c r="D146" s="111"/>
      <c r="E146" s="111"/>
      <c r="F146" s="42">
        <v>0</v>
      </c>
    </row>
    <row r="147" spans="2:7" x14ac:dyDescent="0.25">
      <c r="B147" s="124" t="s">
        <v>106</v>
      </c>
      <c r="C147" s="124"/>
      <c r="D147" s="124"/>
      <c r="E147" s="124"/>
      <c r="F147" s="45">
        <f>SUM(F146)</f>
        <v>0</v>
      </c>
    </row>
    <row r="148" spans="2:7" x14ac:dyDescent="0.25">
      <c r="B148" s="79"/>
      <c r="C148" s="80"/>
      <c r="D148" s="80"/>
      <c r="E148" s="81"/>
      <c r="F148" s="45"/>
    </row>
    <row r="149" spans="2:7" x14ac:dyDescent="0.25">
      <c r="B149" s="119" t="s">
        <v>109</v>
      </c>
      <c r="C149" s="119"/>
      <c r="D149" s="119"/>
      <c r="E149" s="119"/>
      <c r="F149" s="45"/>
    </row>
    <row r="150" spans="2:7" x14ac:dyDescent="0.25">
      <c r="B150" s="111" t="s">
        <v>103</v>
      </c>
      <c r="C150" s="111"/>
      <c r="D150" s="111"/>
      <c r="E150" s="111"/>
      <c r="F150" s="45">
        <f>F142</f>
        <v>279.99766542428097</v>
      </c>
    </row>
    <row r="151" spans="2:7" x14ac:dyDescent="0.25">
      <c r="B151" s="111" t="s">
        <v>107</v>
      </c>
      <c r="C151" s="111"/>
      <c r="D151" s="111"/>
      <c r="E151" s="111"/>
      <c r="F151" s="45">
        <f>F147</f>
        <v>0</v>
      </c>
    </row>
    <row r="152" spans="2:7" x14ac:dyDescent="0.25">
      <c r="B152" s="124" t="s">
        <v>110</v>
      </c>
      <c r="C152" s="124"/>
      <c r="D152" s="124"/>
      <c r="E152" s="124"/>
      <c r="F152" s="45">
        <f>SUM(F150:F151)</f>
        <v>279.99766542428097</v>
      </c>
    </row>
    <row r="154" spans="2:7" x14ac:dyDescent="0.25">
      <c r="B154" s="119" t="s">
        <v>111</v>
      </c>
      <c r="C154" s="119"/>
      <c r="D154" s="119"/>
      <c r="E154" s="119"/>
      <c r="F154" s="119"/>
    </row>
    <row r="155" spans="2:7" ht="15" customHeight="1" x14ac:dyDescent="0.25">
      <c r="B155" s="110" t="s">
        <v>112</v>
      </c>
      <c r="C155" s="110"/>
      <c r="D155" s="110"/>
      <c r="E155" s="110"/>
      <c r="F155" s="20"/>
    </row>
    <row r="156" spans="2:7" x14ac:dyDescent="0.25">
      <c r="B156" s="5" t="s">
        <v>113</v>
      </c>
      <c r="C156" s="5" t="s">
        <v>114</v>
      </c>
      <c r="D156" s="117" t="s">
        <v>115</v>
      </c>
      <c r="E156" s="117"/>
      <c r="F156" s="11" t="s">
        <v>56</v>
      </c>
    </row>
    <row r="157" spans="2:7" ht="29.25" customHeight="1" x14ac:dyDescent="0.25">
      <c r="B157" s="32" t="s">
        <v>116</v>
      </c>
      <c r="C157" s="84">
        <v>0</v>
      </c>
      <c r="D157" s="132">
        <v>393.98</v>
      </c>
      <c r="E157" s="133"/>
      <c r="F157" s="20">
        <f>D157/12</f>
        <v>32.831666666666671</v>
      </c>
      <c r="G157" s="94" t="s">
        <v>151</v>
      </c>
    </row>
    <row r="158" spans="2:7" x14ac:dyDescent="0.25">
      <c r="B158" s="124" t="s">
        <v>117</v>
      </c>
      <c r="C158" s="124"/>
      <c r="D158" s="124"/>
      <c r="E158" s="124"/>
      <c r="F158" s="45">
        <f>SUM(F157:F157)</f>
        <v>32.831666666666671</v>
      </c>
    </row>
    <row r="159" spans="2:7" x14ac:dyDescent="0.25">
      <c r="B159" s="34"/>
      <c r="C159" s="34"/>
      <c r="D159" s="34"/>
      <c r="E159" s="34"/>
      <c r="F159" s="35"/>
    </row>
    <row r="160" spans="2:7" s="8" customFormat="1" ht="12.75" x14ac:dyDescent="0.25">
      <c r="B160" s="110" t="s">
        <v>118</v>
      </c>
      <c r="C160" s="110"/>
      <c r="D160" s="110"/>
      <c r="E160" s="110"/>
      <c r="F160" s="11" t="s">
        <v>56</v>
      </c>
    </row>
    <row r="161" spans="2:7" s="8" customFormat="1" ht="12.75" x14ac:dyDescent="0.25">
      <c r="B161" s="119"/>
      <c r="C161" s="119"/>
      <c r="D161" s="117" t="s">
        <v>115</v>
      </c>
      <c r="E161" s="117"/>
      <c r="F161" s="45"/>
    </row>
    <row r="162" spans="2:7" s="8" customFormat="1" ht="29.25" customHeight="1" x14ac:dyDescent="0.25">
      <c r="B162" s="32" t="s">
        <v>119</v>
      </c>
      <c r="C162" s="82">
        <v>0.12</v>
      </c>
      <c r="D162" s="132">
        <v>0</v>
      </c>
      <c r="E162" s="133"/>
      <c r="F162" s="20">
        <f>D162*C162</f>
        <v>0</v>
      </c>
      <c r="G162" s="94" t="s">
        <v>151</v>
      </c>
    </row>
    <row r="163" spans="2:7" x14ac:dyDescent="0.25">
      <c r="B163" s="134" t="s">
        <v>120</v>
      </c>
      <c r="C163" s="134"/>
      <c r="D163" s="134"/>
      <c r="E163" s="134"/>
      <c r="F163" s="45">
        <f>SUM(F162)</f>
        <v>0</v>
      </c>
    </row>
    <row r="164" spans="2:7" x14ac:dyDescent="0.25">
      <c r="B164" s="34"/>
      <c r="C164" s="34"/>
      <c r="D164" s="34"/>
      <c r="E164" s="34"/>
      <c r="F164" s="35"/>
    </row>
    <row r="165" spans="2:7" x14ac:dyDescent="0.25">
      <c r="B165" s="119" t="s">
        <v>121</v>
      </c>
      <c r="C165" s="119"/>
      <c r="D165" s="119"/>
      <c r="E165" s="119"/>
      <c r="F165" s="11" t="s">
        <v>56</v>
      </c>
    </row>
    <row r="166" spans="2:7" x14ac:dyDescent="0.25">
      <c r="B166" s="111" t="s">
        <v>122</v>
      </c>
      <c r="C166" s="111"/>
      <c r="D166" s="111"/>
      <c r="E166" s="111"/>
      <c r="F166" s="45">
        <f>F158</f>
        <v>32.831666666666671</v>
      </c>
    </row>
    <row r="167" spans="2:7" x14ac:dyDescent="0.25">
      <c r="B167" s="111" t="s">
        <v>123</v>
      </c>
      <c r="C167" s="111"/>
      <c r="D167" s="111"/>
      <c r="E167" s="111"/>
      <c r="F167" s="45">
        <f>F163</f>
        <v>0</v>
      </c>
    </row>
    <row r="168" spans="2:7" x14ac:dyDescent="0.25">
      <c r="B168" s="124" t="s">
        <v>124</v>
      </c>
      <c r="C168" s="124"/>
      <c r="D168" s="124"/>
      <c r="E168" s="124"/>
      <c r="F168" s="45">
        <f>SUM(F166:F167)</f>
        <v>32.831666666666671</v>
      </c>
    </row>
    <row r="169" spans="2:7" x14ac:dyDescent="0.25">
      <c r="B169" s="34"/>
      <c r="C169" s="34"/>
      <c r="D169" s="34"/>
      <c r="E169" s="34"/>
    </row>
    <row r="170" spans="2:7" x14ac:dyDescent="0.25">
      <c r="B170" s="119" t="s">
        <v>125</v>
      </c>
      <c r="C170" s="119"/>
      <c r="D170" s="119"/>
      <c r="E170" s="119"/>
      <c r="F170" s="11" t="s">
        <v>56</v>
      </c>
    </row>
    <row r="171" spans="2:7" x14ac:dyDescent="0.25">
      <c r="B171" s="111" t="s">
        <v>126</v>
      </c>
      <c r="C171" s="111"/>
      <c r="D171" s="111"/>
      <c r="E171" s="111"/>
      <c r="F171" s="20">
        <f>F63</f>
        <v>1814.9454545454546</v>
      </c>
    </row>
    <row r="172" spans="2:7" x14ac:dyDescent="0.25">
      <c r="B172" s="111" t="s">
        <v>127</v>
      </c>
      <c r="C172" s="111"/>
      <c r="D172" s="111"/>
      <c r="E172" s="111"/>
      <c r="F172" s="20">
        <f>F100</f>
        <v>1491.4604970118185</v>
      </c>
    </row>
    <row r="173" spans="2:7" x14ac:dyDescent="0.25">
      <c r="B173" s="111" t="s">
        <v>128</v>
      </c>
      <c r="C173" s="111"/>
      <c r="D173" s="111"/>
      <c r="E173" s="111"/>
      <c r="F173" s="20">
        <f>F125</f>
        <v>146.73003411769702</v>
      </c>
    </row>
    <row r="174" spans="2:7" x14ac:dyDescent="0.25">
      <c r="B174" s="111" t="s">
        <v>129</v>
      </c>
      <c r="C174" s="111"/>
      <c r="D174" s="111"/>
      <c r="E174" s="111"/>
      <c r="F174" s="20">
        <f>F152</f>
        <v>279.99766542428097</v>
      </c>
    </row>
    <row r="175" spans="2:7" x14ac:dyDescent="0.25">
      <c r="B175" s="111" t="s">
        <v>130</v>
      </c>
      <c r="C175" s="111"/>
      <c r="D175" s="111"/>
      <c r="E175" s="111"/>
      <c r="F175" s="20">
        <f>F168</f>
        <v>32.831666666666671</v>
      </c>
    </row>
    <row r="176" spans="2:7" x14ac:dyDescent="0.25">
      <c r="B176" s="124" t="s">
        <v>131</v>
      </c>
      <c r="C176" s="124"/>
      <c r="D176" s="124"/>
      <c r="E176" s="124"/>
      <c r="F176" s="45">
        <f>SUM(F171:F175)</f>
        <v>3765.9653177659175</v>
      </c>
    </row>
    <row r="177" spans="2:6" x14ac:dyDescent="0.25">
      <c r="B177" s="34"/>
      <c r="C177" s="34"/>
      <c r="D177" s="34"/>
      <c r="E177" s="34"/>
      <c r="F177" s="35"/>
    </row>
    <row r="178" spans="2:6" x14ac:dyDescent="0.25">
      <c r="B178" s="119" t="s">
        <v>132</v>
      </c>
      <c r="C178" s="119"/>
      <c r="D178" s="119"/>
      <c r="E178" s="119"/>
      <c r="F178" s="119"/>
    </row>
    <row r="179" spans="2:6" ht="15" customHeight="1" x14ac:dyDescent="0.25">
      <c r="B179" s="110" t="s">
        <v>133</v>
      </c>
      <c r="C179" s="110"/>
      <c r="D179" s="110"/>
      <c r="E179" s="110"/>
      <c r="F179" s="1" t="s">
        <v>134</v>
      </c>
    </row>
    <row r="180" spans="2:6" x14ac:dyDescent="0.25">
      <c r="B180" s="135" t="s">
        <v>135</v>
      </c>
      <c r="C180" s="135"/>
      <c r="D180" s="135"/>
      <c r="E180" s="135"/>
      <c r="F180" s="50">
        <v>0.03</v>
      </c>
    </row>
    <row r="181" spans="2:6" x14ac:dyDescent="0.25">
      <c r="B181" s="135" t="s">
        <v>136</v>
      </c>
      <c r="C181" s="135"/>
      <c r="D181" s="135"/>
      <c r="E181" s="135"/>
      <c r="F181" s="50">
        <v>6.7900000000000002E-2</v>
      </c>
    </row>
    <row r="182" spans="2:6" x14ac:dyDescent="0.25">
      <c r="B182" s="136" t="s">
        <v>137</v>
      </c>
      <c r="C182" s="136"/>
      <c r="D182" s="136"/>
      <c r="E182" s="136"/>
      <c r="F182" s="83">
        <f>SUM(F183:F185)</f>
        <v>5.6499999999999995E-2</v>
      </c>
    </row>
    <row r="183" spans="2:6" x14ac:dyDescent="0.25">
      <c r="B183" s="137" t="s">
        <v>138</v>
      </c>
      <c r="C183" s="137"/>
      <c r="D183" s="137"/>
      <c r="E183" s="137"/>
      <c r="F183" s="50">
        <v>6.4999999999999997E-3</v>
      </c>
    </row>
    <row r="184" spans="2:6" x14ac:dyDescent="0.25">
      <c r="B184" s="137" t="s">
        <v>139</v>
      </c>
      <c r="C184" s="137"/>
      <c r="D184" s="137"/>
      <c r="E184" s="137"/>
      <c r="F184" s="50">
        <v>0.03</v>
      </c>
    </row>
    <row r="185" spans="2:6" x14ac:dyDescent="0.25">
      <c r="B185" s="137" t="s">
        <v>140</v>
      </c>
      <c r="C185" s="137"/>
      <c r="D185" s="137"/>
      <c r="E185" s="137"/>
      <c r="F185" s="50">
        <v>0.02</v>
      </c>
    </row>
    <row r="186" spans="2:6" x14ac:dyDescent="0.25">
      <c r="B186" s="124" t="s">
        <v>115</v>
      </c>
      <c r="C186" s="124"/>
      <c r="D186" s="124"/>
      <c r="E186" s="124"/>
      <c r="F186" s="45">
        <f>F176</f>
        <v>3765.9653177659175</v>
      </c>
    </row>
    <row r="187" spans="2:6" x14ac:dyDescent="0.25">
      <c r="B187" s="124" t="s">
        <v>141</v>
      </c>
      <c r="C187" s="124"/>
      <c r="D187" s="124"/>
      <c r="E187" s="124"/>
      <c r="F187" s="83">
        <f>((1+F180)/(1-(F182)-(F181)))-1</f>
        <v>0.17633622658748282</v>
      </c>
    </row>
    <row r="188" spans="2:6" x14ac:dyDescent="0.25">
      <c r="B188" s="124" t="s">
        <v>142</v>
      </c>
      <c r="C188" s="124"/>
      <c r="D188" s="124"/>
      <c r="E188" s="124"/>
      <c r="F188" s="45">
        <f>F186*F187</f>
        <v>664.07611359417263</v>
      </c>
    </row>
    <row r="190" spans="2:6" x14ac:dyDescent="0.25">
      <c r="B190" s="138" t="s">
        <v>143</v>
      </c>
      <c r="C190" s="138"/>
      <c r="D190" s="138"/>
      <c r="E190" s="138"/>
      <c r="F190" s="68" t="s">
        <v>56</v>
      </c>
    </row>
    <row r="191" spans="2:6" x14ac:dyDescent="0.25">
      <c r="B191" s="111" t="s">
        <v>126</v>
      </c>
      <c r="C191" s="111"/>
      <c r="D191" s="111"/>
      <c r="E191" s="111"/>
      <c r="F191" s="20">
        <f>F63</f>
        <v>1814.9454545454546</v>
      </c>
    </row>
    <row r="192" spans="2:6" x14ac:dyDescent="0.25">
      <c r="B192" s="111" t="s">
        <v>127</v>
      </c>
      <c r="C192" s="111"/>
      <c r="D192" s="111"/>
      <c r="E192" s="111"/>
      <c r="F192" s="20">
        <f>F100</f>
        <v>1491.4604970118185</v>
      </c>
    </row>
    <row r="193" spans="2:6" x14ac:dyDescent="0.25">
      <c r="B193" s="111" t="s">
        <v>128</v>
      </c>
      <c r="C193" s="111"/>
      <c r="D193" s="111"/>
      <c r="E193" s="111"/>
      <c r="F193" s="20">
        <f>F125</f>
        <v>146.73003411769702</v>
      </c>
    </row>
    <row r="194" spans="2:6" x14ac:dyDescent="0.25">
      <c r="B194" s="111" t="s">
        <v>129</v>
      </c>
      <c r="C194" s="111"/>
      <c r="D194" s="111"/>
      <c r="E194" s="111"/>
      <c r="F194" s="20">
        <f>F150</f>
        <v>279.99766542428097</v>
      </c>
    </row>
    <row r="195" spans="2:6" x14ac:dyDescent="0.25">
      <c r="B195" s="111" t="s">
        <v>130</v>
      </c>
      <c r="C195" s="111"/>
      <c r="D195" s="111"/>
      <c r="E195" s="111"/>
      <c r="F195" s="20">
        <f>F175</f>
        <v>32.831666666666671</v>
      </c>
    </row>
    <row r="196" spans="2:6" x14ac:dyDescent="0.25">
      <c r="B196" s="111" t="s">
        <v>144</v>
      </c>
      <c r="C196" s="111"/>
      <c r="D196" s="111"/>
      <c r="E196" s="111"/>
      <c r="F196" s="20">
        <f>F188</f>
        <v>664.07611359417263</v>
      </c>
    </row>
    <row r="197" spans="2:6" x14ac:dyDescent="0.25">
      <c r="B197" s="124" t="s">
        <v>145</v>
      </c>
      <c r="C197" s="124"/>
      <c r="D197" s="124"/>
      <c r="E197" s="124"/>
      <c r="F197" s="65">
        <f>ROUND(SUM(F191:F196),2)</f>
        <v>4430.04</v>
      </c>
    </row>
    <row r="198" spans="2:6" x14ac:dyDescent="0.25">
      <c r="B198" s="124" t="s">
        <v>146</v>
      </c>
      <c r="C198" s="124"/>
      <c r="D198" s="124"/>
      <c r="E198" s="124"/>
      <c r="F198" s="45">
        <v>1</v>
      </c>
    </row>
    <row r="199" spans="2:6" x14ac:dyDescent="0.25">
      <c r="B199" s="124" t="s">
        <v>147</v>
      </c>
      <c r="C199" s="124"/>
      <c r="D199" s="124"/>
      <c r="E199" s="124"/>
      <c r="F199" s="45">
        <v>15</v>
      </c>
    </row>
    <row r="200" spans="2:6" x14ac:dyDescent="0.25">
      <c r="B200" s="124" t="s">
        <v>148</v>
      </c>
      <c r="C200" s="124"/>
      <c r="D200" s="124"/>
      <c r="E200" s="124"/>
      <c r="F200" s="45">
        <f>F198*F199*F197</f>
        <v>66450.600000000006</v>
      </c>
    </row>
    <row r="202" spans="2:6" x14ac:dyDescent="0.25">
      <c r="B202" s="95" t="s">
        <v>152</v>
      </c>
      <c r="C202" s="96"/>
      <c r="D202" s="96"/>
      <c r="E202" s="96"/>
      <c r="F202" s="97"/>
    </row>
    <row r="203" spans="2:6" x14ac:dyDescent="0.25">
      <c r="B203" s="103" t="s">
        <v>153</v>
      </c>
      <c r="C203" s="104"/>
      <c r="D203" s="104"/>
      <c r="E203" s="104"/>
      <c r="F203" s="105"/>
    </row>
    <row r="204" spans="2:6" ht="82.5" customHeight="1" x14ac:dyDescent="0.25">
      <c r="B204" s="106" t="s">
        <v>154</v>
      </c>
      <c r="C204" s="107"/>
      <c r="D204" s="107"/>
      <c r="E204" s="107"/>
      <c r="F204" s="108"/>
    </row>
    <row r="205" spans="2:6" x14ac:dyDescent="0.25">
      <c r="B205" s="103" t="s">
        <v>155</v>
      </c>
      <c r="C205" s="104"/>
      <c r="D205" s="104"/>
      <c r="E205" s="104"/>
      <c r="F205" s="105"/>
    </row>
    <row r="206" spans="2:6" x14ac:dyDescent="0.25">
      <c r="B206" s="106" t="s">
        <v>156</v>
      </c>
      <c r="C206" s="107"/>
      <c r="D206" s="107"/>
      <c r="E206" s="107"/>
      <c r="F206" s="108"/>
    </row>
    <row r="207" spans="2:6" x14ac:dyDescent="0.25">
      <c r="B207" s="103" t="s">
        <v>157</v>
      </c>
      <c r="C207" s="104"/>
      <c r="D207" s="104"/>
      <c r="E207" s="104"/>
      <c r="F207" s="105"/>
    </row>
    <row r="208" spans="2:6" x14ac:dyDescent="0.25">
      <c r="B208" s="106" t="s">
        <v>156</v>
      </c>
      <c r="C208" s="107"/>
      <c r="D208" s="107"/>
      <c r="E208" s="107"/>
      <c r="F208" s="108"/>
    </row>
    <row r="209" spans="2:6" x14ac:dyDescent="0.25">
      <c r="B209" s="98"/>
      <c r="C209" s="99"/>
      <c r="D209" s="99"/>
      <c r="E209" s="99"/>
      <c r="F209" s="100"/>
    </row>
  </sheetData>
  <mergeCells count="172">
    <mergeCell ref="B197:E197"/>
    <mergeCell ref="B198:E198"/>
    <mergeCell ref="B199:E199"/>
    <mergeCell ref="B200:E200"/>
    <mergeCell ref="B187:E187"/>
    <mergeCell ref="B188:E188"/>
    <mergeCell ref="B190:E190"/>
    <mergeCell ref="B191:E191"/>
    <mergeCell ref="B192:E192"/>
    <mergeCell ref="B193:E193"/>
    <mergeCell ref="B194:E194"/>
    <mergeCell ref="B195:E195"/>
    <mergeCell ref="B196:E196"/>
    <mergeCell ref="B178:F178"/>
    <mergeCell ref="B179:E179"/>
    <mergeCell ref="B180:E180"/>
    <mergeCell ref="B181:E181"/>
    <mergeCell ref="B182:E182"/>
    <mergeCell ref="B183:E183"/>
    <mergeCell ref="B184:E184"/>
    <mergeCell ref="B185:E185"/>
    <mergeCell ref="B186:E186"/>
    <mergeCell ref="B167:E167"/>
    <mergeCell ref="B168:E168"/>
    <mergeCell ref="B170:E170"/>
    <mergeCell ref="B171:E171"/>
    <mergeCell ref="B172:E172"/>
    <mergeCell ref="B173:E173"/>
    <mergeCell ref="B174:E174"/>
    <mergeCell ref="B175:E175"/>
    <mergeCell ref="B176:E176"/>
    <mergeCell ref="D157:E157"/>
    <mergeCell ref="B158:E158"/>
    <mergeCell ref="B160:E160"/>
    <mergeCell ref="B161:C161"/>
    <mergeCell ref="D161:E161"/>
    <mergeCell ref="D162:E162"/>
    <mergeCell ref="B163:E163"/>
    <mergeCell ref="B165:E165"/>
    <mergeCell ref="B166:E166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D156:E156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16:D116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05:D105"/>
    <mergeCell ref="B106:D106"/>
    <mergeCell ref="B107:D107"/>
    <mergeCell ref="B108:D108"/>
    <mergeCell ref="B110:D110"/>
    <mergeCell ref="B111:D111"/>
    <mergeCell ref="B112:D112"/>
    <mergeCell ref="B113:D113"/>
    <mergeCell ref="B114:D114"/>
    <mergeCell ref="B93:E93"/>
    <mergeCell ref="B95:F95"/>
    <mergeCell ref="B96:E96"/>
    <mergeCell ref="B97:E97"/>
    <mergeCell ref="B98:E98"/>
    <mergeCell ref="B99:E99"/>
    <mergeCell ref="B100:E100"/>
    <mergeCell ref="B102:F102"/>
    <mergeCell ref="B104:D104"/>
    <mergeCell ref="B83:D83"/>
    <mergeCell ref="B84:D84"/>
    <mergeCell ref="B86:F86"/>
    <mergeCell ref="B87:E87"/>
    <mergeCell ref="B88:E88"/>
    <mergeCell ref="B89:E89"/>
    <mergeCell ref="B90:E90"/>
    <mergeCell ref="B91:E91"/>
    <mergeCell ref="B92:E92"/>
    <mergeCell ref="B74:C74"/>
    <mergeCell ref="B75:D75"/>
    <mergeCell ref="B76:D76"/>
    <mergeCell ref="B77:D77"/>
    <mergeCell ref="B78:D78"/>
    <mergeCell ref="B79:D79"/>
    <mergeCell ref="B80:D80"/>
    <mergeCell ref="B81:D81"/>
    <mergeCell ref="B82:D82"/>
    <mergeCell ref="B62:D62"/>
    <mergeCell ref="B63:E63"/>
    <mergeCell ref="B65:F65"/>
    <mergeCell ref="B66:F66"/>
    <mergeCell ref="B67:D67"/>
    <mergeCell ref="B68:D68"/>
    <mergeCell ref="B70:D70"/>
    <mergeCell ref="B71:E71"/>
    <mergeCell ref="B73:F73"/>
    <mergeCell ref="B25:D25"/>
    <mergeCell ref="B52:F52"/>
    <mergeCell ref="B54:F54"/>
    <mergeCell ref="B56:D56"/>
    <mergeCell ref="B57:D57"/>
    <mergeCell ref="B58:D58"/>
    <mergeCell ref="B59:D59"/>
    <mergeCell ref="B60:D60"/>
    <mergeCell ref="B61:D61"/>
    <mergeCell ref="B28:C28"/>
    <mergeCell ref="B31:F31"/>
    <mergeCell ref="B32:B33"/>
    <mergeCell ref="C32:C33"/>
    <mergeCell ref="D32:D33"/>
    <mergeCell ref="E32:F32"/>
    <mergeCell ref="B46:E46"/>
    <mergeCell ref="B49:D49"/>
    <mergeCell ref="B50:D50"/>
    <mergeCell ref="B14:C14"/>
    <mergeCell ref="B15:C15"/>
    <mergeCell ref="B16:C16"/>
    <mergeCell ref="B17:C17"/>
    <mergeCell ref="B18:C18"/>
    <mergeCell ref="B19:C19"/>
    <mergeCell ref="B20:C20"/>
    <mergeCell ref="B21:C21"/>
    <mergeCell ref="B23:C23"/>
    <mergeCell ref="B203:F203"/>
    <mergeCell ref="B204:F204"/>
    <mergeCell ref="B205:F205"/>
    <mergeCell ref="B206:F206"/>
    <mergeCell ref="B207:F207"/>
    <mergeCell ref="B208:F208"/>
    <mergeCell ref="B2:F2"/>
    <mergeCell ref="B4:F4"/>
    <mergeCell ref="B5:C5"/>
    <mergeCell ref="D5:F5"/>
    <mergeCell ref="B6:C6"/>
    <mergeCell ref="D6:F6"/>
    <mergeCell ref="B7:C7"/>
    <mergeCell ref="D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</mergeCells>
  <printOptions horizontalCentered="1"/>
  <pageMargins left="0.23622047244094491" right="0.23622047244094491" top="0.55118110236220474" bottom="0.74803149606299213" header="0.31496062992125984" footer="0.51181102362204722"/>
  <pageSetup paperSize="9" scale="97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RECEPCIONISTA 40h</vt:lpstr>
      <vt:lpstr>'RECEPCIONISTA 40h'!a</vt:lpstr>
      <vt:lpstr>'RECEPCIONISTA 40h'!Area_de_impressao</vt:lpstr>
      <vt:lpstr>'RECEPCIONISTA 40h'!Z_70A25660_0865_4554_9397_819227EB43B3_.wvu.PrintArea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Margere</dc:creator>
  <dc:description/>
  <cp:lastModifiedBy>Ademir Santana Silva</cp:lastModifiedBy>
  <cp:revision>4</cp:revision>
  <cp:lastPrinted>2025-02-12T12:41:42Z</cp:lastPrinted>
  <dcterms:created xsi:type="dcterms:W3CDTF">2017-08-17T21:14:09Z</dcterms:created>
  <dcterms:modified xsi:type="dcterms:W3CDTF">2026-03-26T12:49:11Z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