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730" windowHeight="8985"/>
  </bookViews>
  <sheets>
    <sheet name="Resumo " sheetId="40" r:id="rId1"/>
    <sheet name="1. Clínico Geral" sheetId="26" r:id="rId2"/>
    <sheet name="Horários" sheetId="4" r:id="rId3"/>
    <sheet name="Encargos Sociais" sheetId="2" r:id="rId4"/>
    <sheet name="BDI" sheetId="3" r:id="rId5"/>
  </sheets>
  <definedNames>
    <definedName name="_____LO25">#REF!</definedName>
    <definedName name="____LO25">#REF!</definedName>
    <definedName name="___LO25">#REF!</definedName>
    <definedName name="__LO25">#REF!</definedName>
    <definedName name="__xlfn_IFERROR">#N/A</definedName>
    <definedName name="_LO25">#REF!</definedName>
    <definedName name="AbaDeprec" localSheetId="1">#REF!</definedName>
    <definedName name="AbaDeprec" localSheetId="0">#REF!</definedName>
    <definedName name="AbaDeprec">#REF!</definedName>
    <definedName name="AbaRemun" localSheetId="1">#REF!</definedName>
    <definedName name="AbaRemun" localSheetId="2">#REF!</definedName>
    <definedName name="AbaRemun" localSheetId="0">#REF!</definedName>
    <definedName name="AbaRemun">#REF!</definedName>
    <definedName name="_xlnm.Print_Area" localSheetId="3">'Encargos Sociais'!$A$1:$C$41</definedName>
    <definedName name="_xlnm.Print_Area" localSheetId="0">'Resumo '!$A$1:$I$24</definedName>
    <definedName name="sesi" localSheetId="0">#REF!</definedName>
    <definedName name="sesi">#REF!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A9" authorId="0">
      <text>
        <r>
          <rPr>
            <sz val="10"/>
            <color rgb="FF000000"/>
            <rFont val="Calibri"/>
            <scheme val="minor"/>
            <charset val="0"/>
          </rPr>
          <t xml:space="preserve">Qualquer custo previsto no edital e não contemplado nesta planilha modelo deverá ser devidamente incluído
</t>
        </r>
      </text>
    </comment>
    <comment ref="B23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28" authorId="0">
      <text>
        <r>
          <rPr>
            <sz val="10"/>
            <color rgb="FF000000"/>
            <rFont val="Calibri"/>
            <scheme val="minor"/>
            <charset val="0"/>
          </rPr>
          <t>Informar o Piso da categoria fixado na Convenção Coletiva</t>
        </r>
      </text>
    </comment>
    <comment ref="C31" authorId="0">
      <text>
        <r>
          <rPr>
            <sz val="10"/>
            <color rgb="FF000000"/>
            <rFont val="Calibri"/>
            <scheme val="minor"/>
            <charset val="0"/>
          </rPr>
          <t xml:space="preserve">Preencher a planilha Encargos Sociais e CAGED </t>
        </r>
      </text>
    </comment>
    <comment ref="C33" authorId="0">
      <text>
        <r>
          <rPr>
            <sz val="10"/>
            <color rgb="FF000000"/>
            <rFont val="Calibri"/>
            <scheme val="minor"/>
            <charset val="0"/>
          </rPr>
          <t>Informar a quantidade de trabalhadores na função</t>
        </r>
      </text>
    </comment>
    <comment ref="D41" authorId="0">
      <text>
        <r>
          <rPr>
            <sz val="10"/>
            <color rgb="FF000000"/>
            <rFont val="Calibri"/>
            <scheme val="minor"/>
            <charset val="0"/>
          </rPr>
          <t>Informar o valor mensal do auxilio alimentação conforme Convenção Coletiva da categoria</t>
        </r>
      </text>
    </comment>
    <comment ref="C48" authorId="0">
      <text>
        <r>
          <rPr>
            <sz val="10"/>
            <color rgb="FF000000"/>
            <rFont val="Calibri"/>
            <scheme val="minor"/>
            <charset val="0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8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% de Administração Central estimado
</t>
        </r>
      </text>
    </comment>
    <comment ref="C9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% de Seguros, Riscos e Garantia estimado
</t>
        </r>
      </text>
    </comment>
    <comment ref="C10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% de Lucro estimado
</t>
        </r>
      </text>
    </comment>
    <comment ref="C12" authorId="0">
      <text>
        <r>
          <rPr>
            <sz val="10"/>
            <color rgb="FF000000"/>
            <rFont val="Calibri"/>
            <scheme val="minor"/>
            <charset val="0"/>
          </rPr>
          <t xml:space="preserve">Informar o percentual de ISS, de acordo com a legislação tributária do município onde serão prestados os serviços. De 2% até o limite de 5%.
</t>
        </r>
      </text>
    </comment>
    <comment ref="C13" authorId="0">
      <text>
        <r>
          <rPr>
            <sz val="10"/>
            <color rgb="FF000000"/>
            <rFont val="Calibri"/>
            <scheme val="minor"/>
            <charset val="0"/>
          </rPr>
          <t>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<sst xmlns="http://schemas.openxmlformats.org/spreadsheetml/2006/main" count="189" uniqueCount="161">
  <si>
    <t>PROCESSO LICITATÓRIO     /2026</t>
  </si>
  <si>
    <t xml:space="preserve">RESUMO </t>
  </si>
  <si>
    <t>Serviço de Horas Médicas - São Marcos/RS</t>
  </si>
  <si>
    <t>Planilha de Composição de Custos</t>
  </si>
  <si>
    <t xml:space="preserve">Resumo </t>
  </si>
  <si>
    <t xml:space="preserve">Item </t>
  </si>
  <si>
    <t>Profissional</t>
  </si>
  <si>
    <t xml:space="preserve">Qdte Func. </t>
  </si>
  <si>
    <t xml:space="preserve">Hrs Base Func/Mês </t>
  </si>
  <si>
    <t xml:space="preserve">Hrs Base Mês </t>
  </si>
  <si>
    <t xml:space="preserve">Custo Mês </t>
  </si>
  <si>
    <t>Custo Hora</t>
  </si>
  <si>
    <t>Hrs Ano</t>
  </si>
  <si>
    <t>Valor Ano R$</t>
  </si>
  <si>
    <t xml:space="preserve">Clínico Geral </t>
  </si>
  <si>
    <t xml:space="preserve">Total </t>
  </si>
  <si>
    <t>São Marcos, 18 de março de 2026</t>
  </si>
  <si>
    <t xml:space="preserve">ECZ, Assessoria, Consultoria e Treinamento Ltda </t>
  </si>
  <si>
    <t xml:space="preserve">Item 1 - Serviços Ambulatórios Médico de Clínico Geral </t>
  </si>
  <si>
    <t xml:space="preserve">Descrição </t>
  </si>
  <si>
    <t>Valor Mensal R$</t>
  </si>
  <si>
    <t>Total Horas/mês</t>
  </si>
  <si>
    <t xml:space="preserve">Custo/R$/hora Base </t>
  </si>
  <si>
    <t>Obs: Base salário mensal médico (Base Mercado)</t>
  </si>
  <si>
    <t>Total de Unid.</t>
  </si>
  <si>
    <t xml:space="preserve">Total de horas </t>
  </si>
  <si>
    <t>Valor mensal R$</t>
  </si>
  <si>
    <t xml:space="preserve">Tempo utilizado c/descanso semanal </t>
  </si>
  <si>
    <t>Orçamento Sintético</t>
  </si>
  <si>
    <t>Descrição do Item</t>
  </si>
  <si>
    <t>Custo (R$/mês)</t>
  </si>
  <si>
    <t>%</t>
  </si>
  <si>
    <t xml:space="preserve">PREÇO TOTAL MENSAL </t>
  </si>
  <si>
    <t>Quantitativos</t>
  </si>
  <si>
    <t>Mão-de-obra</t>
  </si>
  <si>
    <t>Quantidade</t>
  </si>
  <si>
    <t>Total de mão-de-obra (posto de trabalho)</t>
  </si>
  <si>
    <t>Fator de utilização (FU)</t>
  </si>
  <si>
    <t>1. Mão-de-obra</t>
  </si>
  <si>
    <t xml:space="preserve">1.1. Médico Clínico Geral </t>
  </si>
  <si>
    <t>Discriminação</t>
  </si>
  <si>
    <t>Unidade</t>
  </si>
  <si>
    <t>Custo unitário</t>
  </si>
  <si>
    <t>Subtotal</t>
  </si>
  <si>
    <r>
      <rPr>
        <b/>
        <sz val="9"/>
        <rFont val="Arial"/>
        <charset val="134"/>
      </rPr>
      <t xml:space="preserve">Total </t>
    </r>
    <r>
      <rPr>
        <b/>
        <u/>
        <sz val="9"/>
        <rFont val="Arial"/>
        <charset val="134"/>
      </rPr>
      <t>(R$)</t>
    </r>
  </si>
  <si>
    <t>Piso da categoria</t>
  </si>
  <si>
    <t>mês</t>
  </si>
  <si>
    <t xml:space="preserve">Insalubridade </t>
  </si>
  <si>
    <t>Soma</t>
  </si>
  <si>
    <t>Encargos Sociais</t>
  </si>
  <si>
    <t>Total do Efetivo</t>
  </si>
  <si>
    <t>homem</t>
  </si>
  <si>
    <t>Fator de util.</t>
  </si>
  <si>
    <t>1. Custo Mensal com Mão-de-obra</t>
  </si>
  <si>
    <t xml:space="preserve">2. Administração Local </t>
  </si>
  <si>
    <t xml:space="preserve">Deslocamento (custos veículo de apoio)  </t>
  </si>
  <si>
    <t xml:space="preserve">km </t>
  </si>
  <si>
    <t>CUSTO TOTAL MENSAL COM DESPESAS OPERACIONAIS</t>
  </si>
  <si>
    <t>3. Benefícios e Despesas Indiretas</t>
  </si>
  <si>
    <t>Benefícios e despesas indiretas</t>
  </si>
  <si>
    <t xml:space="preserve">CUSTO MENSAL </t>
  </si>
  <si>
    <t>PREÇO MENSAL TOTAL</t>
  </si>
  <si>
    <t xml:space="preserve">Total unitário hrs efetivamente trabalhada /mês </t>
  </si>
  <si>
    <t xml:space="preserve">Um </t>
  </si>
  <si>
    <t>Total unitário por atendimento (02 Atend./hr)</t>
  </si>
  <si>
    <t xml:space="preserve">Prefeitura Municipal de São Marcos </t>
  </si>
  <si>
    <t xml:space="preserve">Planilha com os horários Clínico Geral </t>
  </si>
  <si>
    <t xml:space="preserve">Nr. Func. </t>
  </si>
  <si>
    <t xml:space="preserve">Dias </t>
  </si>
  <si>
    <t xml:space="preserve">Cargo </t>
  </si>
  <si>
    <t xml:space="preserve">Entrada </t>
  </si>
  <si>
    <t>Saída</t>
  </si>
  <si>
    <t>Horas/dia</t>
  </si>
  <si>
    <t>Hrs/semana</t>
  </si>
  <si>
    <t>Hrs/Veíc</t>
  </si>
  <si>
    <t>Quarta e Quinta</t>
  </si>
  <si>
    <t>Clínico geral</t>
  </si>
  <si>
    <t xml:space="preserve">Cargo: Diversos </t>
  </si>
  <si>
    <t>Total de horas</t>
  </si>
  <si>
    <t xml:space="preserve">Total de dias por semana </t>
  </si>
  <si>
    <t xml:space="preserve">Total de horas por semana </t>
  </si>
  <si>
    <t xml:space="preserve">Dias úteis semana </t>
  </si>
  <si>
    <t>Total de dias com (DSR) Descanso Sem. Remun.</t>
  </si>
  <si>
    <t>Total de horas/dia com (DSR)</t>
  </si>
  <si>
    <t xml:space="preserve">Total de dias no mês (30 dias) </t>
  </si>
  <si>
    <t>Total geral de horas mês com (DSR)</t>
  </si>
  <si>
    <t>Total geral de horas base mês com (DSR)</t>
  </si>
  <si>
    <t xml:space="preserve">Fator de utilização </t>
  </si>
  <si>
    <t>Orientações para preenchimento:</t>
  </si>
  <si>
    <t xml:space="preserve">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</si>
  <si>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</si>
  <si>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</si>
  <si>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</si>
  <si>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</si>
  <si>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</si>
  <si>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</si>
  <si>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</si>
  <si>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</si>
  <si>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</si>
  <si>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</si>
  <si>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</si>
  <si>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</si>
  <si>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</si>
  <si>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</si>
  <si>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</si>
  <si>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</si>
  <si>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</si>
  <si>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</si>
  <si>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</si>
  <si>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</si>
  <si>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</si>
  <si>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</si>
  <si>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</si>
  <si>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</si>
  <si>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</si>
  <si>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</si>
  <si>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</si>
  <si>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</si>
  <si>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</si>
  <si>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</si>
  <si>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</si>
  <si>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</si>
  <si>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</si>
  <si>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</si>
  <si>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</si>
  <si>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</si>
  <si>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</si>
  <si>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</si>
  <si>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</si>
  <si>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</si>
  <si>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</si>
  <si>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</si>
  <si>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</si>
  <si>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</si>
  <si>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</si>
  <si>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</si>
  <si>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</si>
  <si>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</si>
  <si>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</si>
  <si>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</si>
  <si>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</si>
  <si>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</si>
  <si>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</si>
  <si>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</si>
  <si>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</si>
  <si>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</si>
  <si>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>Composição do BDI - Benefícios e Despesas Indiretas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</si>
  <si>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</si>
  <si>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</si>
  <si>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</si>
  <si>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</si>
  <si>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</si>
  <si>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</si>
  <si>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</si>
  <si>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</si>
  <si>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</si>
  <si>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</si>
  <si>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 (3,65%) (CSLL 2,8%) (IR) e CPP se houver</t>
  </si>
  <si>
    <t>Fórmula para o cálculo do BDI:</t>
  </si>
  <si>
    <t>{[(1+AC+SRG) x (1+L) x (1+DF)] / (1-T)} -1</t>
  </si>
  <si>
    <t>Resultado do cálculo do BDI:</t>
  </si>
</sst>
</file>

<file path=xl/styles.xml><?xml version="1.0" encoding="utf-8"?>
<styleSheet xmlns="http://schemas.openxmlformats.org/spreadsheetml/2006/main" xmlns:xr9="http://schemas.microsoft.com/office/spreadsheetml/2016/revision9">
  <numFmts count="1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"/>
    <numFmt numFmtId="181" formatCode="_(* #,##0.00_);_(* \(#,##0.00\);_(* &quot;-&quot;??_);_(@_)"/>
    <numFmt numFmtId="182" formatCode="_-* #,##0.00_-;\-* #,##0.00_-;_-* &quot;-&quot;??_-;_-@"/>
    <numFmt numFmtId="183" formatCode="h:mm;@"/>
    <numFmt numFmtId="184" formatCode="_(* #,##0.0000_);_(* \(#,##0.0000\);_(* &quot;-&quot;??_);_(@_)"/>
    <numFmt numFmtId="185" formatCode="&quot;R$ &quot;#,##0.00"/>
    <numFmt numFmtId="186" formatCode="&quot;R$ &quot;#,##0.00_);\(&quot;R$ &quot;#,##0.00\)"/>
    <numFmt numFmtId="187" formatCode="_(* #,##0_);_(* \(#,##0\);_(* &quot;-&quot;??_);_(@_)"/>
    <numFmt numFmtId="188" formatCode="_ * #,##0.00_ ;_ * \-#,##0.00_ ;_ * &quot;-&quot;??_ ;_ @_ "/>
    <numFmt numFmtId="189" formatCode="_-&quot;R$&quot;\ * #,##0.00_-;\-&quot;R$&quot;\ * #,##0.00_-;_-&quot;R$&quot;\ * &quot;-&quot;??_-;_-@"/>
    <numFmt numFmtId="190" formatCode="_ &quot;R$&quot;\ * #,##0.00_ ;_ &quot;R$&quot;\ * \-#,##0.00_ ;_ &quot;R$&quot;\ * &quot;-&quot;??_ ;_ @_ "/>
  </numFmts>
  <fonts count="42">
    <font>
      <sz val="10"/>
      <color rgb="FF000000"/>
      <name val="Calibri"/>
      <charset val="134"/>
      <scheme val="minor"/>
    </font>
    <font>
      <b/>
      <sz val="10"/>
      <name val="Arial"/>
      <charset val="134"/>
    </font>
    <font>
      <sz val="11"/>
      <name val="Arial"/>
      <charset val="134"/>
    </font>
    <font>
      <sz val="10"/>
      <name val="Arial"/>
      <charset val="134"/>
    </font>
    <font>
      <b/>
      <sz val="12"/>
      <name val="Arial"/>
      <charset val="134"/>
    </font>
    <font>
      <sz val="10"/>
      <name val="Calibri"/>
      <charset val="134"/>
    </font>
    <font>
      <b/>
      <sz val="11"/>
      <name val="Arial"/>
      <charset val="134"/>
    </font>
    <font>
      <b/>
      <sz val="14"/>
      <name val="Arial"/>
      <charset val="134"/>
    </font>
    <font>
      <sz val="11"/>
      <color rgb="FF000000"/>
      <name val="Arial"/>
      <charset val="134"/>
    </font>
    <font>
      <b/>
      <sz val="11"/>
      <color rgb="FF000000"/>
      <name val="Arial"/>
      <charset val="134"/>
    </font>
    <font>
      <sz val="10"/>
      <color rgb="FF000000"/>
      <name val="Arial"/>
      <charset val="134"/>
    </font>
    <font>
      <sz val="13"/>
      <name val="Arial"/>
      <charset val="134"/>
    </font>
    <font>
      <u/>
      <sz val="10"/>
      <color rgb="FF0000FF"/>
      <name val="Arial"/>
      <charset val="134"/>
    </font>
    <font>
      <b/>
      <sz val="12"/>
      <name val="Calibri"/>
      <charset val="134"/>
    </font>
    <font>
      <sz val="11"/>
      <name val="Calibri"/>
      <charset val="134"/>
    </font>
    <font>
      <b/>
      <sz val="11"/>
      <name val="Calibri"/>
      <charset val="134"/>
    </font>
    <font>
      <b/>
      <sz val="9"/>
      <name val="Arial"/>
      <charset val="134"/>
    </font>
    <font>
      <sz val="11"/>
      <color theme="0"/>
      <name val="Arial"/>
      <charset val="134"/>
    </font>
    <font>
      <sz val="10"/>
      <color theme="0"/>
      <name val="Arial"/>
      <charset val="134"/>
    </font>
    <font>
      <sz val="12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u/>
      <sz val="9"/>
      <name val="Arial"/>
      <charset val="134"/>
    </font>
    <font>
      <sz val="10"/>
      <color rgb="FF000000"/>
      <name val="Calibri"/>
      <charset val="0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A5A5A5"/>
        <bgColor rgb="FFA5A5A5"/>
      </patternFill>
    </fill>
    <fill>
      <patternFill patternType="solid">
        <fgColor rgb="FFC0C0C0"/>
        <bgColor rgb="FFC0C0C0"/>
      </patternFill>
    </fill>
    <fill>
      <patternFill patternType="solid">
        <fgColor rgb="FFC6D9F0"/>
        <bgColor rgb="FFC6D9F0"/>
      </patternFill>
    </fill>
    <fill>
      <patternFill patternType="solid">
        <fgColor rgb="FF7F7F7F"/>
        <bgColor rgb="FF7F7F7F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8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0" fillId="0" borderId="0" applyFont="0" applyFill="0" applyBorder="0" applyAlignment="0" applyProtection="0"/>
    <xf numFmtId="177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12" borderId="7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9" applyNumberFormat="0" applyFill="0" applyAlignment="0" applyProtection="0">
      <alignment vertical="center"/>
    </xf>
    <xf numFmtId="0" fontId="27" fillId="0" borderId="79" applyNumberFormat="0" applyFill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3" borderId="81" applyNumberFormat="0" applyAlignment="0" applyProtection="0">
      <alignment vertical="center"/>
    </xf>
    <xf numFmtId="0" fontId="30" fillId="14" borderId="82" applyNumberFormat="0" applyAlignment="0" applyProtection="0">
      <alignment vertical="center"/>
    </xf>
    <xf numFmtId="0" fontId="31" fillId="14" borderId="81" applyNumberFormat="0" applyAlignment="0" applyProtection="0">
      <alignment vertical="center"/>
    </xf>
    <xf numFmtId="0" fontId="32" fillId="15" borderId="83" applyNumberFormat="0" applyAlignment="0" applyProtection="0">
      <alignment vertical="center"/>
    </xf>
    <xf numFmtId="0" fontId="33" fillId="0" borderId="84" applyNumberFormat="0" applyFill="0" applyAlignment="0" applyProtection="0">
      <alignment vertical="center"/>
    </xf>
    <xf numFmtId="0" fontId="34" fillId="0" borderId="85" applyNumberFormat="0" applyFill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4" fontId="3" fillId="0" borderId="0"/>
    <xf numFmtId="9" fontId="3" fillId="0" borderId="0" applyFont="0" applyFill="0" applyBorder="0" applyAlignment="0" applyProtection="0"/>
    <xf numFmtId="180" fontId="3" fillId="0" borderId="0" applyFont="0" applyFill="0" applyBorder="0" applyAlignment="0" applyProtection="0"/>
  </cellStyleXfs>
  <cellXfs count="223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10" fontId="2" fillId="3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10" fontId="2" fillId="3" borderId="8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5" fillId="0" borderId="7" xfId="0" applyFont="1" applyBorder="1"/>
    <xf numFmtId="0" fontId="2" fillId="0" borderId="8" xfId="0" applyFont="1" applyBorder="1" applyAlignment="1">
      <alignment vertical="center"/>
    </xf>
    <xf numFmtId="10" fontId="2" fillId="0" borderId="8" xfId="0" applyNumberFormat="1" applyFont="1" applyBorder="1" applyAlignment="1">
      <alignment vertical="center"/>
    </xf>
    <xf numFmtId="0" fontId="6" fillId="4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/>
    </xf>
    <xf numFmtId="10" fontId="6" fillId="4" borderId="8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7" fillId="5" borderId="10" xfId="0" applyFont="1" applyFill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0" fontId="7" fillId="0" borderId="0" xfId="0" applyFont="1" applyAlignment="1">
      <alignment vertical="center"/>
    </xf>
    <xf numFmtId="0" fontId="8" fillId="0" borderId="13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10" fontId="8" fillId="0" borderId="14" xfId="0" applyNumberFormat="1" applyFont="1" applyBorder="1" applyAlignment="1">
      <alignment horizontal="right" vertical="center"/>
    </xf>
    <xf numFmtId="0" fontId="9" fillId="0" borderId="8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right" vertical="center"/>
    </xf>
    <xf numFmtId="0" fontId="8" fillId="4" borderId="13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10" fontId="9" fillId="4" borderId="14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0" fontId="3" fillId="0" borderId="0" xfId="0" applyNumberFormat="1" applyFont="1"/>
    <xf numFmtId="9" fontId="8" fillId="0" borderId="0" xfId="0" applyNumberFormat="1" applyFont="1" applyAlignment="1">
      <alignment horizontal="right" vertical="center"/>
    </xf>
    <xf numFmtId="0" fontId="8" fillId="0" borderId="8" xfId="0" applyFont="1" applyBorder="1" applyAlignment="1">
      <alignment horizontal="left" vertical="center" wrapText="1"/>
    </xf>
    <xf numFmtId="0" fontId="8" fillId="6" borderId="15" xfId="0" applyFont="1" applyFill="1" applyBorder="1" applyAlignment="1">
      <alignment horizontal="left" vertical="center"/>
    </xf>
    <xf numFmtId="0" fontId="9" fillId="6" borderId="16" xfId="0" applyFont="1" applyFill="1" applyBorder="1" applyAlignment="1">
      <alignment horizontal="left" vertical="center"/>
    </xf>
    <xf numFmtId="10" fontId="9" fillId="6" borderId="17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10" fontId="9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10" fontId="8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8" xfId="0" applyFont="1" applyBorder="1"/>
    <xf numFmtId="0" fontId="15" fillId="0" borderId="8" xfId="0" applyFont="1" applyBorder="1" applyAlignment="1">
      <alignment horizontal="center"/>
    </xf>
    <xf numFmtId="20" fontId="15" fillId="0" borderId="8" xfId="0" applyNumberFormat="1" applyFont="1" applyBorder="1"/>
    <xf numFmtId="2" fontId="15" fillId="0" borderId="8" xfId="0" applyNumberFormat="1" applyFont="1" applyBorder="1" applyAlignment="1">
      <alignment horizontal="right"/>
    </xf>
    <xf numFmtId="181" fontId="14" fillId="0" borderId="0" xfId="0" applyNumberFormat="1" applyFont="1"/>
    <xf numFmtId="0" fontId="14" fillId="0" borderId="4" xfId="0" applyFont="1" applyBorder="1"/>
    <xf numFmtId="0" fontId="14" fillId="0" borderId="5" xfId="0" applyFont="1" applyBorder="1"/>
    <xf numFmtId="176" fontId="14" fillId="0" borderId="8" xfId="1" applyFont="1" applyBorder="1"/>
    <xf numFmtId="0" fontId="14" fillId="0" borderId="8" xfId="0" applyFont="1" applyBorder="1"/>
    <xf numFmtId="181" fontId="14" fillId="0" borderId="8" xfId="0" applyNumberFormat="1" applyFont="1" applyBorder="1"/>
    <xf numFmtId="0" fontId="15" fillId="0" borderId="4" xfId="0" applyFont="1" applyBorder="1"/>
    <xf numFmtId="0" fontId="15" fillId="0" borderId="5" xfId="0" applyFont="1" applyBorder="1"/>
    <xf numFmtId="182" fontId="15" fillId="0" borderId="8" xfId="0" applyNumberFormat="1" applyFont="1" applyBorder="1"/>
    <xf numFmtId="10" fontId="15" fillId="0" borderId="8" xfId="0" applyNumberFormat="1" applyFont="1" applyBorder="1"/>
    <xf numFmtId="20" fontId="14" fillId="0" borderId="0" xfId="0" applyNumberFormat="1" applyFont="1"/>
    <xf numFmtId="183" fontId="0" fillId="0" borderId="0" xfId="0" applyNumberFormat="1" applyFont="1" applyAlignment="1"/>
    <xf numFmtId="0" fontId="7" fillId="5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0" borderId="20" xfId="0" applyFont="1" applyBorder="1"/>
    <xf numFmtId="181" fontId="3" fillId="0" borderId="0" xfId="0" applyNumberFormat="1" applyFont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0" fontId="5" fillId="0" borderId="22" xfId="0" applyFont="1" applyBorder="1"/>
    <xf numFmtId="0" fontId="5" fillId="0" borderId="23" xfId="0" applyFont="1" applyBorder="1"/>
    <xf numFmtId="181" fontId="2" fillId="0" borderId="0" xfId="0" applyNumberFormat="1" applyFont="1" applyAlignment="1">
      <alignment vertical="center"/>
    </xf>
    <xf numFmtId="0" fontId="3" fillId="0" borderId="24" xfId="0" applyFont="1" applyBorder="1" applyAlignment="1">
      <alignment vertical="center"/>
    </xf>
    <xf numFmtId="181" fontId="3" fillId="0" borderId="25" xfId="0" applyNumberFormat="1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" fontId="3" fillId="0" borderId="8" xfId="0" applyNumberFormat="1" applyFont="1" applyBorder="1" applyAlignment="1">
      <alignment vertical="center"/>
    </xf>
    <xf numFmtId="4" fontId="3" fillId="0" borderId="8" xfId="0" applyNumberFormat="1" applyFont="1" applyBorder="1" applyAlignment="1">
      <alignment horizontal="center" vertical="center" wrapText="1"/>
    </xf>
    <xf numFmtId="181" fontId="3" fillId="0" borderId="8" xfId="0" applyNumberFormat="1" applyFont="1" applyBorder="1" applyAlignment="1">
      <alignment horizontal="center" vertical="center" wrapText="1"/>
    </xf>
    <xf numFmtId="181" fontId="3" fillId="0" borderId="8" xfId="0" applyNumberFormat="1" applyFont="1" applyBorder="1" applyAlignment="1">
      <alignment vertical="center"/>
    </xf>
    <xf numFmtId="184" fontId="3" fillId="0" borderId="8" xfId="0" applyNumberFormat="1" applyFont="1" applyBorder="1" applyAlignment="1">
      <alignment vertical="center"/>
    </xf>
    <xf numFmtId="4" fontId="8" fillId="0" borderId="0" xfId="0" applyNumberFormat="1" applyFont="1" applyAlignment="1"/>
    <xf numFmtId="184" fontId="3" fillId="0" borderId="0" xfId="0" applyNumberFormat="1" applyFont="1" applyAlignment="1">
      <alignment vertical="center"/>
    </xf>
    <xf numFmtId="181" fontId="4" fillId="5" borderId="26" xfId="0" applyNumberFormat="1" applyFont="1" applyFill="1" applyBorder="1" applyAlignment="1">
      <alignment horizontal="center" vertical="center"/>
    </xf>
    <xf numFmtId="0" fontId="5" fillId="0" borderId="27" xfId="0" applyFont="1" applyBorder="1"/>
    <xf numFmtId="0" fontId="5" fillId="0" borderId="28" xfId="0" applyFont="1" applyBorder="1"/>
    <xf numFmtId="181" fontId="1" fillId="0" borderId="10" xfId="0" applyNumberFormat="1" applyFont="1" applyBorder="1" applyAlignment="1">
      <alignment horizontal="center" vertical="center"/>
    </xf>
    <xf numFmtId="181" fontId="3" fillId="0" borderId="11" xfId="0" applyNumberFormat="1" applyFont="1" applyBorder="1" applyAlignment="1">
      <alignment vertical="center"/>
    </xf>
    <xf numFmtId="181" fontId="1" fillId="0" borderId="11" xfId="0" applyNumberFormat="1" applyFont="1" applyBorder="1" applyAlignment="1">
      <alignment vertical="center"/>
    </xf>
    <xf numFmtId="181" fontId="1" fillId="0" borderId="29" xfId="0" applyNumberFormat="1" applyFont="1" applyBorder="1" applyAlignment="1">
      <alignment vertical="center"/>
    </xf>
    <xf numFmtId="181" fontId="1" fillId="0" borderId="30" xfId="0" applyNumberFormat="1" applyFont="1" applyBorder="1" applyAlignment="1">
      <alignment horizontal="center" vertical="center"/>
    </xf>
    <xf numFmtId="181" fontId="1" fillId="0" borderId="31" xfId="0" applyNumberFormat="1" applyFont="1" applyBorder="1" applyAlignment="1">
      <alignment vertical="center"/>
    </xf>
    <xf numFmtId="181" fontId="1" fillId="0" borderId="5" xfId="0" applyNumberFormat="1" applyFont="1" applyBorder="1" applyAlignment="1">
      <alignment vertical="center"/>
    </xf>
    <xf numFmtId="185" fontId="1" fillId="0" borderId="8" xfId="0" applyNumberFormat="1" applyFont="1" applyBorder="1" applyAlignment="1">
      <alignment vertical="center"/>
    </xf>
    <xf numFmtId="10" fontId="1" fillId="0" borderId="32" xfId="0" applyNumberFormat="1" applyFont="1" applyBorder="1" applyAlignment="1">
      <alignment vertical="center"/>
    </xf>
    <xf numFmtId="181" fontId="1" fillId="0" borderId="0" xfId="0" applyNumberFormat="1" applyFont="1" applyAlignment="1">
      <alignment vertical="center"/>
    </xf>
    <xf numFmtId="181" fontId="3" fillId="0" borderId="31" xfId="0" applyNumberFormat="1" applyFont="1" applyBorder="1" applyAlignment="1">
      <alignment vertical="center"/>
    </xf>
    <xf numFmtId="181" fontId="3" fillId="0" borderId="5" xfId="0" applyNumberFormat="1" applyFont="1" applyBorder="1" applyAlignment="1">
      <alignment vertical="center"/>
    </xf>
    <xf numFmtId="185" fontId="3" fillId="0" borderId="8" xfId="0" applyNumberFormat="1" applyFont="1" applyBorder="1" applyAlignment="1">
      <alignment vertical="center"/>
    </xf>
    <xf numFmtId="10" fontId="3" fillId="0" borderId="32" xfId="0" applyNumberFormat="1" applyFont="1" applyBorder="1" applyAlignment="1">
      <alignment vertical="center"/>
    </xf>
    <xf numFmtId="185" fontId="1" fillId="0" borderId="9" xfId="0" applyNumberFormat="1" applyFont="1" applyBorder="1" applyAlignment="1">
      <alignment vertical="center"/>
    </xf>
    <xf numFmtId="181" fontId="1" fillId="0" borderId="31" xfId="0" applyNumberFormat="1" applyFont="1" applyBorder="1" applyAlignment="1">
      <alignment horizontal="left" vertical="center"/>
    </xf>
    <xf numFmtId="4" fontId="1" fillId="0" borderId="5" xfId="0" applyNumberFormat="1" applyFont="1" applyBorder="1" applyAlignment="1">
      <alignment horizontal="center" vertical="center"/>
    </xf>
    <xf numFmtId="185" fontId="1" fillId="0" borderId="16" xfId="0" applyNumberFormat="1" applyFont="1" applyBorder="1" applyAlignment="1">
      <alignment vertical="center"/>
    </xf>
    <xf numFmtId="181" fontId="1" fillId="0" borderId="26" xfId="0" applyNumberFormat="1" applyFont="1" applyBorder="1" applyAlignment="1">
      <alignment horizontal="left" vertical="center"/>
    </xf>
    <xf numFmtId="4" fontId="1" fillId="0" borderId="27" xfId="0" applyNumberFormat="1" applyFont="1" applyBorder="1" applyAlignment="1">
      <alignment horizontal="center" vertical="center"/>
    </xf>
    <xf numFmtId="181" fontId="1" fillId="0" borderId="27" xfId="0" applyNumberFormat="1" applyFont="1" applyBorder="1" applyAlignment="1">
      <alignment vertical="center"/>
    </xf>
    <xf numFmtId="186" fontId="1" fillId="0" borderId="33" xfId="0" applyNumberFormat="1" applyFont="1" applyBorder="1" applyAlignment="1">
      <alignment vertical="center"/>
    </xf>
    <xf numFmtId="9" fontId="1" fillId="0" borderId="34" xfId="0" applyNumberFormat="1" applyFont="1" applyBorder="1" applyAlignment="1">
      <alignment vertical="center"/>
    </xf>
    <xf numFmtId="181" fontId="1" fillId="0" borderId="26" xfId="0" applyNumberFormat="1" applyFont="1" applyBorder="1" applyAlignment="1">
      <alignment horizontal="center" vertical="center"/>
    </xf>
    <xf numFmtId="0" fontId="5" fillId="0" borderId="35" xfId="0" applyFont="1" applyBorder="1"/>
    <xf numFmtId="181" fontId="1" fillId="0" borderId="36" xfId="0" applyNumberFormat="1" applyFont="1" applyBorder="1" applyAlignment="1">
      <alignment horizontal="right" vertical="center"/>
    </xf>
    <xf numFmtId="181" fontId="3" fillId="0" borderId="10" xfId="0" applyNumberFormat="1" applyFont="1" applyBorder="1" applyAlignment="1">
      <alignment horizontal="left" vertical="center"/>
    </xf>
    <xf numFmtId="0" fontId="5" fillId="0" borderId="37" xfId="0" applyFont="1" applyBorder="1"/>
    <xf numFmtId="1" fontId="3" fillId="0" borderId="30" xfId="0" applyNumberFormat="1" applyFont="1" applyBorder="1" applyAlignment="1">
      <alignment horizontal="center" vertical="center"/>
    </xf>
    <xf numFmtId="181" fontId="3" fillId="0" borderId="31" xfId="0" applyNumberFormat="1" applyFont="1" applyBorder="1" applyAlignment="1">
      <alignment horizontal="left" vertical="center"/>
    </xf>
    <xf numFmtId="0" fontId="5" fillId="0" borderId="5" xfId="0" applyFont="1" applyBorder="1"/>
    <xf numFmtId="0" fontId="5" fillId="0" borderId="6" xfId="0" applyFont="1" applyBorder="1"/>
    <xf numFmtId="1" fontId="3" fillId="0" borderId="38" xfId="0" applyNumberFormat="1" applyFont="1" applyBorder="1" applyAlignment="1">
      <alignment horizontal="center" vertical="center"/>
    </xf>
    <xf numFmtId="181" fontId="1" fillId="0" borderId="39" xfId="0" applyNumberFormat="1" applyFont="1" applyBorder="1" applyAlignment="1">
      <alignment horizontal="left" vertical="center"/>
    </xf>
    <xf numFmtId="0" fontId="5" fillId="0" borderId="40" xfId="0" applyFont="1" applyBorder="1"/>
    <xf numFmtId="0" fontId="5" fillId="0" borderId="41" xfId="0" applyFont="1" applyBorder="1"/>
    <xf numFmtId="1" fontId="1" fillId="0" borderId="17" xfId="0" applyNumberFormat="1" applyFont="1" applyBorder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81" fontId="1" fillId="0" borderId="26" xfId="0" applyNumberFormat="1" applyFont="1" applyBorder="1" applyAlignment="1">
      <alignment vertical="center"/>
    </xf>
    <xf numFmtId="10" fontId="1" fillId="3" borderId="28" xfId="0" applyNumberFormat="1" applyFont="1" applyFill="1" applyBorder="1" applyAlignment="1">
      <alignment vertical="center"/>
    </xf>
    <xf numFmtId="187" fontId="1" fillId="0" borderId="0" xfId="0" applyNumberFormat="1" applyFont="1" applyAlignment="1">
      <alignment horizontal="center" vertical="center"/>
    </xf>
    <xf numFmtId="0" fontId="16" fillId="7" borderId="42" xfId="0" applyFont="1" applyFill="1" applyBorder="1" applyAlignment="1">
      <alignment horizontal="center" vertical="center"/>
    </xf>
    <xf numFmtId="0" fontId="16" fillId="7" borderId="43" xfId="0" applyFont="1" applyFill="1" applyBorder="1" applyAlignment="1">
      <alignment horizontal="center" vertical="center"/>
    </xf>
    <xf numFmtId="181" fontId="16" fillId="7" borderId="43" xfId="0" applyNumberFormat="1" applyFont="1" applyFill="1" applyBorder="1" applyAlignment="1">
      <alignment horizontal="center" vertical="center"/>
    </xf>
    <xf numFmtId="181" fontId="16" fillId="7" borderId="34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181" fontId="3" fillId="3" borderId="7" xfId="0" applyNumberFormat="1" applyFont="1" applyFill="1" applyBorder="1" applyAlignment="1">
      <alignment horizontal="center" vertical="center"/>
    </xf>
    <xf numFmtId="181" fontId="3" fillId="0" borderId="7" xfId="0" applyNumberFormat="1" applyFont="1" applyBorder="1" applyAlignment="1">
      <alignment horizontal="center" vertical="center"/>
    </xf>
    <xf numFmtId="188" fontId="3" fillId="0" borderId="0" xfId="0" applyNumberFormat="1" applyFont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181" fontId="3" fillId="3" borderId="8" xfId="0" applyNumberFormat="1" applyFont="1" applyFill="1" applyBorder="1" applyAlignment="1">
      <alignment horizontal="center" vertical="center"/>
    </xf>
    <xf numFmtId="181" fontId="3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81" fontId="1" fillId="0" borderId="0" xfId="0" applyNumberFormat="1" applyFont="1" applyAlignment="1">
      <alignment horizontal="center" vertical="center"/>
    </xf>
    <xf numFmtId="181" fontId="1" fillId="0" borderId="44" xfId="0" applyNumberFormat="1" applyFont="1" applyBorder="1" applyAlignment="1">
      <alignment horizontal="center" vertical="center"/>
    </xf>
    <xf numFmtId="181" fontId="3" fillId="8" borderId="8" xfId="0" applyNumberFormat="1" applyFont="1" applyFill="1" applyBorder="1" applyAlignment="1">
      <alignment horizontal="center" vertical="center"/>
    </xf>
    <xf numFmtId="181" fontId="1" fillId="0" borderId="9" xfId="0" applyNumberFormat="1" applyFont="1" applyBorder="1" applyAlignment="1">
      <alignment horizontal="center" vertical="center"/>
    </xf>
    <xf numFmtId="1" fontId="3" fillId="3" borderId="8" xfId="0" applyNumberFormat="1" applyFont="1" applyFill="1" applyBorder="1" applyAlignment="1">
      <alignment horizontal="center" vertical="center"/>
    </xf>
    <xf numFmtId="181" fontId="3" fillId="0" borderId="0" xfId="0" applyNumberFormat="1" applyFont="1" applyAlignment="1">
      <alignment horizontal="right" vertical="center"/>
    </xf>
    <xf numFmtId="181" fontId="1" fillId="7" borderId="28" xfId="0" applyNumberFormat="1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left" vertical="center"/>
    </xf>
    <xf numFmtId="189" fontId="1" fillId="9" borderId="45" xfId="0" applyNumberFormat="1" applyFont="1" applyFill="1" applyBorder="1" applyAlignment="1">
      <alignment vertical="center"/>
    </xf>
    <xf numFmtId="187" fontId="3" fillId="0" borderId="8" xfId="0" applyNumberFormat="1" applyFont="1" applyBorder="1" applyAlignment="1">
      <alignment horizontal="center" vertical="center"/>
    </xf>
    <xf numFmtId="181" fontId="1" fillId="7" borderId="45" xfId="0" applyNumberFormat="1" applyFont="1" applyFill="1" applyBorder="1" applyAlignment="1">
      <alignment vertical="center"/>
    </xf>
    <xf numFmtId="181" fontId="1" fillId="7" borderId="45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1" fontId="3" fillId="0" borderId="27" xfId="0" applyNumberFormat="1" applyFont="1" applyBorder="1" applyAlignment="1">
      <alignment vertical="center"/>
    </xf>
    <xf numFmtId="181" fontId="3" fillId="0" borderId="28" xfId="0" applyNumberFormat="1" applyFont="1" applyBorder="1" applyAlignment="1">
      <alignment vertical="center"/>
    </xf>
    <xf numFmtId="189" fontId="1" fillId="9" borderId="45" xfId="0" applyNumberFormat="1" applyFont="1" applyFill="1" applyBorder="1" applyAlignment="1">
      <alignment horizontal="center" vertical="center"/>
    </xf>
    <xf numFmtId="181" fontId="16" fillId="7" borderId="46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2" fontId="1" fillId="0" borderId="26" xfId="0" applyNumberFormat="1" applyFont="1" applyBorder="1" applyAlignment="1">
      <alignment vertical="center"/>
    </xf>
    <xf numFmtId="190" fontId="1" fillId="0" borderId="26" xfId="0" applyNumberFormat="1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3" fontId="17" fillId="0" borderId="0" xfId="0" applyNumberFormat="1" applyFont="1" applyAlignment="1"/>
    <xf numFmtId="181" fontId="18" fillId="0" borderId="0" xfId="0" applyNumberFormat="1" applyFont="1" applyAlignment="1">
      <alignment vertical="center"/>
    </xf>
    <xf numFmtId="4" fontId="19" fillId="0" borderId="0" xfId="49" applyFont="1" applyFill="1"/>
    <xf numFmtId="4" fontId="19" fillId="0" borderId="0" xfId="49" applyFont="1"/>
    <xf numFmtId="4" fontId="4" fillId="10" borderId="48" xfId="49" applyFont="1" applyFill="1" applyBorder="1" applyAlignment="1">
      <alignment horizontal="center"/>
    </xf>
    <xf numFmtId="4" fontId="4" fillId="10" borderId="49" xfId="49" applyFont="1" applyFill="1" applyBorder="1" applyAlignment="1">
      <alignment horizontal="center"/>
    </xf>
    <xf numFmtId="4" fontId="4" fillId="11" borderId="48" xfId="49" applyFont="1" applyFill="1" applyBorder="1" applyAlignment="1">
      <alignment horizontal="center"/>
    </xf>
    <xf numFmtId="4" fontId="4" fillId="11" borderId="49" xfId="49" applyFont="1" applyFill="1" applyBorder="1" applyAlignment="1">
      <alignment horizontal="center"/>
    </xf>
    <xf numFmtId="0" fontId="4" fillId="11" borderId="50" xfId="49" applyNumberFormat="1" applyFont="1" applyFill="1" applyBorder="1" applyAlignment="1">
      <alignment horizontal="center" vertical="center"/>
    </xf>
    <xf numFmtId="0" fontId="4" fillId="11" borderId="51" xfId="49" applyNumberFormat="1" applyFont="1" applyFill="1" applyBorder="1" applyAlignment="1">
      <alignment horizontal="center" vertical="center"/>
    </xf>
    <xf numFmtId="0" fontId="4" fillId="0" borderId="52" xfId="49" applyNumberFormat="1" applyFont="1" applyFill="1" applyBorder="1" applyAlignment="1">
      <alignment horizontal="center" vertical="center"/>
    </xf>
    <xf numFmtId="0" fontId="4" fillId="0" borderId="53" xfId="49" applyNumberFormat="1" applyFont="1" applyFill="1" applyBorder="1" applyAlignment="1">
      <alignment horizontal="center" vertical="center"/>
    </xf>
    <xf numFmtId="0" fontId="4" fillId="0" borderId="54" xfId="49" applyNumberFormat="1" applyFont="1" applyFill="1" applyBorder="1" applyAlignment="1">
      <alignment horizontal="center" vertical="center"/>
    </xf>
    <xf numFmtId="0" fontId="4" fillId="0" borderId="55" xfId="49" applyNumberFormat="1" applyFont="1" applyFill="1" applyBorder="1" applyAlignment="1">
      <alignment horizontal="center" vertical="center"/>
    </xf>
    <xf numFmtId="4" fontId="4" fillId="0" borderId="56" xfId="49" applyFont="1" applyFill="1" applyBorder="1" applyAlignment="1">
      <alignment horizontal="center"/>
    </xf>
    <xf numFmtId="4" fontId="4" fillId="0" borderId="57" xfId="49" applyFont="1" applyFill="1" applyBorder="1" applyAlignment="1">
      <alignment horizontal="center"/>
    </xf>
    <xf numFmtId="4" fontId="4" fillId="0" borderId="58" xfId="49" applyFont="1" applyFill="1" applyBorder="1" applyAlignment="1">
      <alignment horizontal="center"/>
    </xf>
    <xf numFmtId="4" fontId="4" fillId="0" borderId="59" xfId="49" applyFont="1" applyFill="1" applyBorder="1" applyAlignment="1">
      <alignment horizontal="center"/>
    </xf>
    <xf numFmtId="4" fontId="4" fillId="0" borderId="60" xfId="49" applyFont="1" applyBorder="1" applyAlignment="1">
      <alignment horizontal="center"/>
    </xf>
    <xf numFmtId="4" fontId="4" fillId="0" borderId="61" xfId="49" applyFont="1" applyBorder="1" applyAlignment="1">
      <alignment horizontal="center"/>
    </xf>
    <xf numFmtId="4" fontId="4" fillId="0" borderId="62" xfId="49" applyFont="1" applyBorder="1" applyAlignment="1">
      <alignment horizontal="center" wrapText="1"/>
    </xf>
    <xf numFmtId="4" fontId="4" fillId="0" borderId="62" xfId="49" applyFont="1" applyBorder="1" applyAlignment="1">
      <alignment horizontal="center"/>
    </xf>
    <xf numFmtId="4" fontId="4" fillId="0" borderId="63" xfId="49" applyFont="1" applyBorder="1" applyAlignment="1">
      <alignment horizontal="center"/>
    </xf>
    <xf numFmtId="0" fontId="4" fillId="0" borderId="64" xfId="49" applyNumberFormat="1" applyFont="1" applyFill="1" applyBorder="1" applyAlignment="1">
      <alignment horizontal="center"/>
    </xf>
    <xf numFmtId="0" fontId="4" fillId="0" borderId="65" xfId="49" applyNumberFormat="1" applyFont="1" applyFill="1" applyBorder="1" applyAlignment="1">
      <alignment horizontal="left"/>
    </xf>
    <xf numFmtId="1" fontId="4" fillId="0" borderId="65" xfId="49" applyNumberFormat="1" applyFont="1" applyFill="1" applyBorder="1" applyAlignment="1">
      <alignment horizontal="center"/>
    </xf>
    <xf numFmtId="4" fontId="4" fillId="0" borderId="66" xfId="49" applyNumberFormat="1" applyFont="1" applyFill="1" applyBorder="1" applyAlignment="1">
      <alignment horizontal="center"/>
    </xf>
    <xf numFmtId="181" fontId="4" fillId="0" borderId="66" xfId="51" applyNumberFormat="1" applyFont="1" applyFill="1" applyBorder="1" applyAlignment="1">
      <alignment horizontal="center"/>
    </xf>
    <xf numFmtId="181" fontId="4" fillId="0" borderId="67" xfId="51" applyNumberFormat="1" applyFont="1" applyFill="1" applyBorder="1" applyAlignment="1">
      <alignment horizontal="center"/>
    </xf>
    <xf numFmtId="0" fontId="4" fillId="0" borderId="65" xfId="49" applyNumberFormat="1" applyFont="1" applyFill="1" applyBorder="1" applyAlignment="1">
      <alignment horizontal="center"/>
    </xf>
    <xf numFmtId="3" fontId="4" fillId="0" borderId="66" xfId="49" applyNumberFormat="1" applyFont="1" applyFill="1" applyBorder="1" applyAlignment="1">
      <alignment horizontal="center"/>
    </xf>
    <xf numFmtId="0" fontId="4" fillId="0" borderId="68" xfId="49" applyNumberFormat="1" applyFont="1" applyFill="1" applyBorder="1" applyAlignment="1">
      <alignment horizontal="center"/>
    </xf>
    <xf numFmtId="0" fontId="4" fillId="0" borderId="69" xfId="49" applyNumberFormat="1" applyFont="1" applyFill="1" applyBorder="1" applyAlignment="1">
      <alignment horizontal="center"/>
    </xf>
    <xf numFmtId="181" fontId="4" fillId="0" borderId="70" xfId="51" applyNumberFormat="1" applyFont="1" applyFill="1" applyBorder="1"/>
    <xf numFmtId="181" fontId="4" fillId="0" borderId="69" xfId="51" applyNumberFormat="1" applyFont="1" applyFill="1" applyBorder="1"/>
    <xf numFmtId="4" fontId="4" fillId="0" borderId="0" xfId="49" applyFont="1"/>
    <xf numFmtId="4" fontId="4" fillId="10" borderId="71" xfId="49" applyFont="1" applyFill="1" applyBorder="1" applyAlignment="1">
      <alignment horizontal="center"/>
    </xf>
    <xf numFmtId="4" fontId="4" fillId="0" borderId="0" xfId="49" applyFont="1" applyFill="1" applyBorder="1" applyAlignment="1"/>
    <xf numFmtId="4" fontId="4" fillId="11" borderId="71" xfId="49" applyFont="1" applyFill="1" applyBorder="1" applyAlignment="1">
      <alignment horizontal="center"/>
    </xf>
    <xf numFmtId="0" fontId="4" fillId="11" borderId="72" xfId="49" applyNumberFormat="1" applyFont="1" applyFill="1" applyBorder="1" applyAlignment="1">
      <alignment horizontal="center" vertical="center"/>
    </xf>
    <xf numFmtId="0" fontId="4" fillId="0" borderId="0" xfId="49" applyNumberFormat="1" applyFont="1" applyFill="1" applyBorder="1" applyAlignment="1">
      <alignment vertical="center"/>
    </xf>
    <xf numFmtId="0" fontId="4" fillId="0" borderId="73" xfId="49" applyNumberFormat="1" applyFont="1" applyFill="1" applyBorder="1" applyAlignment="1">
      <alignment horizontal="center" vertical="center"/>
    </xf>
    <xf numFmtId="4" fontId="4" fillId="0" borderId="0" xfId="49" applyFont="1" applyFill="1" applyBorder="1" applyAlignment="1">
      <alignment horizontal="center"/>
    </xf>
    <xf numFmtId="4" fontId="4" fillId="0" borderId="74" xfId="49" applyFont="1" applyFill="1" applyBorder="1" applyAlignment="1">
      <alignment horizontal="center"/>
    </xf>
    <xf numFmtId="4" fontId="4" fillId="0" borderId="75" xfId="49" applyFont="1" applyBorder="1" applyAlignment="1">
      <alignment horizontal="center"/>
    </xf>
    <xf numFmtId="181" fontId="4" fillId="0" borderId="76" xfId="51" applyNumberFormat="1" applyFont="1" applyFill="1" applyBorder="1" applyAlignment="1">
      <alignment horizontal="center"/>
    </xf>
    <xf numFmtId="10" fontId="19" fillId="0" borderId="0" xfId="50" applyNumberFormat="1" applyFont="1"/>
    <xf numFmtId="181" fontId="4" fillId="0" borderId="77" xfId="51" applyNumberFormat="1" applyFont="1" applyFill="1" applyBorder="1"/>
  </cellXfs>
  <cellStyles count="52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  <cellStyle name="Normal 15 2" xfId="49"/>
    <cellStyle name="Porcentagem 5" xfId="50"/>
    <cellStyle name="Separador de milhares 15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2"/>
  <sheetViews>
    <sheetView tabSelected="1" workbookViewId="0">
      <selection activeCell="A14" sqref="A14"/>
    </sheetView>
  </sheetViews>
  <sheetFormatPr defaultColWidth="8.85714285714286" defaultRowHeight="15"/>
  <cols>
    <col min="1" max="1" width="9" style="178" customWidth="1"/>
    <col min="2" max="2" width="15.8571428571429" style="178" customWidth="1"/>
    <col min="3" max="4" width="13.8571428571429" style="178" customWidth="1"/>
    <col min="5" max="5" width="13.7142857142857" style="178" customWidth="1"/>
    <col min="6" max="6" width="13.5714285714286" style="178" customWidth="1"/>
    <col min="7" max="7" width="13.2857142857143" style="178" customWidth="1"/>
    <col min="8" max="8" width="12.8571428571429" style="178" customWidth="1"/>
    <col min="9" max="9" width="16.2857142857143" style="178" customWidth="1"/>
    <col min="10" max="10" width="16" style="178" customWidth="1"/>
    <col min="11" max="15" width="8.85714285714286" style="178" hidden="1" customWidth="1"/>
    <col min="16" max="16" width="12.7142857142857" style="178" hidden="1" customWidth="1"/>
    <col min="17" max="17" width="11.4285714285714" style="178" hidden="1" customWidth="1"/>
    <col min="18" max="18" width="10.8571428571429" style="178" hidden="1" customWidth="1"/>
    <col min="19" max="258" width="8.85714285714286" style="178"/>
    <col min="259" max="259" width="9" style="178" customWidth="1"/>
    <col min="260" max="260" width="15.2857142857143" style="178" customWidth="1"/>
    <col min="261" max="261" width="13.7142857142857" style="178" customWidth="1"/>
    <col min="262" max="262" width="15.1428571428571" style="178" customWidth="1"/>
    <col min="263" max="264" width="13.2857142857143" style="178" customWidth="1"/>
    <col min="265" max="265" width="14.2857142857143" style="178" customWidth="1"/>
    <col min="266" max="266" width="16" style="178" customWidth="1"/>
    <col min="267" max="274" width="8.85714285714286" style="178" hidden="1" customWidth="1"/>
    <col min="275" max="514" width="8.85714285714286" style="178"/>
    <col min="515" max="515" width="9" style="178" customWidth="1"/>
    <col min="516" max="516" width="15.2857142857143" style="178" customWidth="1"/>
    <col min="517" max="517" width="13.7142857142857" style="178" customWidth="1"/>
    <col min="518" max="518" width="15.1428571428571" style="178" customWidth="1"/>
    <col min="519" max="520" width="13.2857142857143" style="178" customWidth="1"/>
    <col min="521" max="521" width="14.2857142857143" style="178" customWidth="1"/>
    <col min="522" max="522" width="16" style="178" customWidth="1"/>
    <col min="523" max="530" width="8.85714285714286" style="178" hidden="1" customWidth="1"/>
    <col min="531" max="770" width="8.85714285714286" style="178"/>
    <col min="771" max="771" width="9" style="178" customWidth="1"/>
    <col min="772" max="772" width="15.2857142857143" style="178" customWidth="1"/>
    <col min="773" max="773" width="13.7142857142857" style="178" customWidth="1"/>
    <col min="774" max="774" width="15.1428571428571" style="178" customWidth="1"/>
    <col min="775" max="776" width="13.2857142857143" style="178" customWidth="1"/>
    <col min="777" max="777" width="14.2857142857143" style="178" customWidth="1"/>
    <col min="778" max="778" width="16" style="178" customWidth="1"/>
    <col min="779" max="786" width="8.85714285714286" style="178" hidden="1" customWidth="1"/>
    <col min="787" max="1026" width="8.85714285714286" style="178"/>
    <col min="1027" max="1027" width="9" style="178" customWidth="1"/>
    <col min="1028" max="1028" width="15.2857142857143" style="178" customWidth="1"/>
    <col min="1029" max="1029" width="13.7142857142857" style="178" customWidth="1"/>
    <col min="1030" max="1030" width="15.1428571428571" style="178" customWidth="1"/>
    <col min="1031" max="1032" width="13.2857142857143" style="178" customWidth="1"/>
    <col min="1033" max="1033" width="14.2857142857143" style="178" customWidth="1"/>
    <col min="1034" max="1034" width="16" style="178" customWidth="1"/>
    <col min="1035" max="1042" width="8.85714285714286" style="178" hidden="1" customWidth="1"/>
    <col min="1043" max="1282" width="8.85714285714286" style="178"/>
    <col min="1283" max="1283" width="9" style="178" customWidth="1"/>
    <col min="1284" max="1284" width="15.2857142857143" style="178" customWidth="1"/>
    <col min="1285" max="1285" width="13.7142857142857" style="178" customWidth="1"/>
    <col min="1286" max="1286" width="15.1428571428571" style="178" customWidth="1"/>
    <col min="1287" max="1288" width="13.2857142857143" style="178" customWidth="1"/>
    <col min="1289" max="1289" width="14.2857142857143" style="178" customWidth="1"/>
    <col min="1290" max="1290" width="16" style="178" customWidth="1"/>
    <col min="1291" max="1298" width="8.85714285714286" style="178" hidden="1" customWidth="1"/>
    <col min="1299" max="1538" width="8.85714285714286" style="178"/>
    <col min="1539" max="1539" width="9" style="178" customWidth="1"/>
    <col min="1540" max="1540" width="15.2857142857143" style="178" customWidth="1"/>
    <col min="1541" max="1541" width="13.7142857142857" style="178" customWidth="1"/>
    <col min="1542" max="1542" width="15.1428571428571" style="178" customWidth="1"/>
    <col min="1543" max="1544" width="13.2857142857143" style="178" customWidth="1"/>
    <col min="1545" max="1545" width="14.2857142857143" style="178" customWidth="1"/>
    <col min="1546" max="1546" width="16" style="178" customWidth="1"/>
    <col min="1547" max="1554" width="8.85714285714286" style="178" hidden="1" customWidth="1"/>
    <col min="1555" max="1794" width="8.85714285714286" style="178"/>
    <col min="1795" max="1795" width="9" style="178" customWidth="1"/>
    <col min="1796" max="1796" width="15.2857142857143" style="178" customWidth="1"/>
    <col min="1797" max="1797" width="13.7142857142857" style="178" customWidth="1"/>
    <col min="1798" max="1798" width="15.1428571428571" style="178" customWidth="1"/>
    <col min="1799" max="1800" width="13.2857142857143" style="178" customWidth="1"/>
    <col min="1801" max="1801" width="14.2857142857143" style="178" customWidth="1"/>
    <col min="1802" max="1802" width="16" style="178" customWidth="1"/>
    <col min="1803" max="1810" width="8.85714285714286" style="178" hidden="1" customWidth="1"/>
    <col min="1811" max="2050" width="8.85714285714286" style="178"/>
    <col min="2051" max="2051" width="9" style="178" customWidth="1"/>
    <col min="2052" max="2052" width="15.2857142857143" style="178" customWidth="1"/>
    <col min="2053" max="2053" width="13.7142857142857" style="178" customWidth="1"/>
    <col min="2054" max="2054" width="15.1428571428571" style="178" customWidth="1"/>
    <col min="2055" max="2056" width="13.2857142857143" style="178" customWidth="1"/>
    <col min="2057" max="2057" width="14.2857142857143" style="178" customWidth="1"/>
    <col min="2058" max="2058" width="16" style="178" customWidth="1"/>
    <col min="2059" max="2066" width="8.85714285714286" style="178" hidden="1" customWidth="1"/>
    <col min="2067" max="2306" width="8.85714285714286" style="178"/>
    <col min="2307" max="2307" width="9" style="178" customWidth="1"/>
    <col min="2308" max="2308" width="15.2857142857143" style="178" customWidth="1"/>
    <col min="2309" max="2309" width="13.7142857142857" style="178" customWidth="1"/>
    <col min="2310" max="2310" width="15.1428571428571" style="178" customWidth="1"/>
    <col min="2311" max="2312" width="13.2857142857143" style="178" customWidth="1"/>
    <col min="2313" max="2313" width="14.2857142857143" style="178" customWidth="1"/>
    <col min="2314" max="2314" width="16" style="178" customWidth="1"/>
    <col min="2315" max="2322" width="8.85714285714286" style="178" hidden="1" customWidth="1"/>
    <col min="2323" max="2562" width="8.85714285714286" style="178"/>
    <col min="2563" max="2563" width="9" style="178" customWidth="1"/>
    <col min="2564" max="2564" width="15.2857142857143" style="178" customWidth="1"/>
    <col min="2565" max="2565" width="13.7142857142857" style="178" customWidth="1"/>
    <col min="2566" max="2566" width="15.1428571428571" style="178" customWidth="1"/>
    <col min="2567" max="2568" width="13.2857142857143" style="178" customWidth="1"/>
    <col min="2569" max="2569" width="14.2857142857143" style="178" customWidth="1"/>
    <col min="2570" max="2570" width="16" style="178" customWidth="1"/>
    <col min="2571" max="2578" width="8.85714285714286" style="178" hidden="1" customWidth="1"/>
    <col min="2579" max="2818" width="8.85714285714286" style="178"/>
    <col min="2819" max="2819" width="9" style="178" customWidth="1"/>
    <col min="2820" max="2820" width="15.2857142857143" style="178" customWidth="1"/>
    <col min="2821" max="2821" width="13.7142857142857" style="178" customWidth="1"/>
    <col min="2822" max="2822" width="15.1428571428571" style="178" customWidth="1"/>
    <col min="2823" max="2824" width="13.2857142857143" style="178" customWidth="1"/>
    <col min="2825" max="2825" width="14.2857142857143" style="178" customWidth="1"/>
    <col min="2826" max="2826" width="16" style="178" customWidth="1"/>
    <col min="2827" max="2834" width="8.85714285714286" style="178" hidden="1" customWidth="1"/>
    <col min="2835" max="3074" width="8.85714285714286" style="178"/>
    <col min="3075" max="3075" width="9" style="178" customWidth="1"/>
    <col min="3076" max="3076" width="15.2857142857143" style="178" customWidth="1"/>
    <col min="3077" max="3077" width="13.7142857142857" style="178" customWidth="1"/>
    <col min="3078" max="3078" width="15.1428571428571" style="178" customWidth="1"/>
    <col min="3079" max="3080" width="13.2857142857143" style="178" customWidth="1"/>
    <col min="3081" max="3081" width="14.2857142857143" style="178" customWidth="1"/>
    <col min="3082" max="3082" width="16" style="178" customWidth="1"/>
    <col min="3083" max="3090" width="8.85714285714286" style="178" hidden="1" customWidth="1"/>
    <col min="3091" max="3330" width="8.85714285714286" style="178"/>
    <col min="3331" max="3331" width="9" style="178" customWidth="1"/>
    <col min="3332" max="3332" width="15.2857142857143" style="178" customWidth="1"/>
    <col min="3333" max="3333" width="13.7142857142857" style="178" customWidth="1"/>
    <col min="3334" max="3334" width="15.1428571428571" style="178" customWidth="1"/>
    <col min="3335" max="3336" width="13.2857142857143" style="178" customWidth="1"/>
    <col min="3337" max="3337" width="14.2857142857143" style="178" customWidth="1"/>
    <col min="3338" max="3338" width="16" style="178" customWidth="1"/>
    <col min="3339" max="3346" width="8.85714285714286" style="178" hidden="1" customWidth="1"/>
    <col min="3347" max="3586" width="8.85714285714286" style="178"/>
    <col min="3587" max="3587" width="9" style="178" customWidth="1"/>
    <col min="3588" max="3588" width="15.2857142857143" style="178" customWidth="1"/>
    <col min="3589" max="3589" width="13.7142857142857" style="178" customWidth="1"/>
    <col min="3590" max="3590" width="15.1428571428571" style="178" customWidth="1"/>
    <col min="3591" max="3592" width="13.2857142857143" style="178" customWidth="1"/>
    <col min="3593" max="3593" width="14.2857142857143" style="178" customWidth="1"/>
    <col min="3594" max="3594" width="16" style="178" customWidth="1"/>
    <col min="3595" max="3602" width="8.85714285714286" style="178" hidden="1" customWidth="1"/>
    <col min="3603" max="3842" width="8.85714285714286" style="178"/>
    <col min="3843" max="3843" width="9" style="178" customWidth="1"/>
    <col min="3844" max="3844" width="15.2857142857143" style="178" customWidth="1"/>
    <col min="3845" max="3845" width="13.7142857142857" style="178" customWidth="1"/>
    <col min="3846" max="3846" width="15.1428571428571" style="178" customWidth="1"/>
    <col min="3847" max="3848" width="13.2857142857143" style="178" customWidth="1"/>
    <col min="3849" max="3849" width="14.2857142857143" style="178" customWidth="1"/>
    <col min="3850" max="3850" width="16" style="178" customWidth="1"/>
    <col min="3851" max="3858" width="8.85714285714286" style="178" hidden="1" customWidth="1"/>
    <col min="3859" max="4098" width="8.85714285714286" style="178"/>
    <col min="4099" max="4099" width="9" style="178" customWidth="1"/>
    <col min="4100" max="4100" width="15.2857142857143" style="178" customWidth="1"/>
    <col min="4101" max="4101" width="13.7142857142857" style="178" customWidth="1"/>
    <col min="4102" max="4102" width="15.1428571428571" style="178" customWidth="1"/>
    <col min="4103" max="4104" width="13.2857142857143" style="178" customWidth="1"/>
    <col min="4105" max="4105" width="14.2857142857143" style="178" customWidth="1"/>
    <col min="4106" max="4106" width="16" style="178" customWidth="1"/>
    <col min="4107" max="4114" width="8.85714285714286" style="178" hidden="1" customWidth="1"/>
    <col min="4115" max="4354" width="8.85714285714286" style="178"/>
    <col min="4355" max="4355" width="9" style="178" customWidth="1"/>
    <col min="4356" max="4356" width="15.2857142857143" style="178" customWidth="1"/>
    <col min="4357" max="4357" width="13.7142857142857" style="178" customWidth="1"/>
    <col min="4358" max="4358" width="15.1428571428571" style="178" customWidth="1"/>
    <col min="4359" max="4360" width="13.2857142857143" style="178" customWidth="1"/>
    <col min="4361" max="4361" width="14.2857142857143" style="178" customWidth="1"/>
    <col min="4362" max="4362" width="16" style="178" customWidth="1"/>
    <col min="4363" max="4370" width="8.85714285714286" style="178" hidden="1" customWidth="1"/>
    <col min="4371" max="4610" width="8.85714285714286" style="178"/>
    <col min="4611" max="4611" width="9" style="178" customWidth="1"/>
    <col min="4612" max="4612" width="15.2857142857143" style="178" customWidth="1"/>
    <col min="4613" max="4613" width="13.7142857142857" style="178" customWidth="1"/>
    <col min="4614" max="4614" width="15.1428571428571" style="178" customWidth="1"/>
    <col min="4615" max="4616" width="13.2857142857143" style="178" customWidth="1"/>
    <col min="4617" max="4617" width="14.2857142857143" style="178" customWidth="1"/>
    <col min="4618" max="4618" width="16" style="178" customWidth="1"/>
    <col min="4619" max="4626" width="8.85714285714286" style="178" hidden="1" customWidth="1"/>
    <col min="4627" max="4866" width="8.85714285714286" style="178"/>
    <col min="4867" max="4867" width="9" style="178" customWidth="1"/>
    <col min="4868" max="4868" width="15.2857142857143" style="178" customWidth="1"/>
    <col min="4869" max="4869" width="13.7142857142857" style="178" customWidth="1"/>
    <col min="4870" max="4870" width="15.1428571428571" style="178" customWidth="1"/>
    <col min="4871" max="4872" width="13.2857142857143" style="178" customWidth="1"/>
    <col min="4873" max="4873" width="14.2857142857143" style="178" customWidth="1"/>
    <col min="4874" max="4874" width="16" style="178" customWidth="1"/>
    <col min="4875" max="4882" width="8.85714285714286" style="178" hidden="1" customWidth="1"/>
    <col min="4883" max="5122" width="8.85714285714286" style="178"/>
    <col min="5123" max="5123" width="9" style="178" customWidth="1"/>
    <col min="5124" max="5124" width="15.2857142857143" style="178" customWidth="1"/>
    <col min="5125" max="5125" width="13.7142857142857" style="178" customWidth="1"/>
    <col min="5126" max="5126" width="15.1428571428571" style="178" customWidth="1"/>
    <col min="5127" max="5128" width="13.2857142857143" style="178" customWidth="1"/>
    <col min="5129" max="5129" width="14.2857142857143" style="178" customWidth="1"/>
    <col min="5130" max="5130" width="16" style="178" customWidth="1"/>
    <col min="5131" max="5138" width="8.85714285714286" style="178" hidden="1" customWidth="1"/>
    <col min="5139" max="5378" width="8.85714285714286" style="178"/>
    <col min="5379" max="5379" width="9" style="178" customWidth="1"/>
    <col min="5380" max="5380" width="15.2857142857143" style="178" customWidth="1"/>
    <col min="5381" max="5381" width="13.7142857142857" style="178" customWidth="1"/>
    <col min="5382" max="5382" width="15.1428571428571" style="178" customWidth="1"/>
    <col min="5383" max="5384" width="13.2857142857143" style="178" customWidth="1"/>
    <col min="5385" max="5385" width="14.2857142857143" style="178" customWidth="1"/>
    <col min="5386" max="5386" width="16" style="178" customWidth="1"/>
    <col min="5387" max="5394" width="8.85714285714286" style="178" hidden="1" customWidth="1"/>
    <col min="5395" max="5634" width="8.85714285714286" style="178"/>
    <col min="5635" max="5635" width="9" style="178" customWidth="1"/>
    <col min="5636" max="5636" width="15.2857142857143" style="178" customWidth="1"/>
    <col min="5637" max="5637" width="13.7142857142857" style="178" customWidth="1"/>
    <col min="5638" max="5638" width="15.1428571428571" style="178" customWidth="1"/>
    <col min="5639" max="5640" width="13.2857142857143" style="178" customWidth="1"/>
    <col min="5641" max="5641" width="14.2857142857143" style="178" customWidth="1"/>
    <col min="5642" max="5642" width="16" style="178" customWidth="1"/>
    <col min="5643" max="5650" width="8.85714285714286" style="178" hidden="1" customWidth="1"/>
    <col min="5651" max="5890" width="8.85714285714286" style="178"/>
    <col min="5891" max="5891" width="9" style="178" customWidth="1"/>
    <col min="5892" max="5892" width="15.2857142857143" style="178" customWidth="1"/>
    <col min="5893" max="5893" width="13.7142857142857" style="178" customWidth="1"/>
    <col min="5894" max="5894" width="15.1428571428571" style="178" customWidth="1"/>
    <col min="5895" max="5896" width="13.2857142857143" style="178" customWidth="1"/>
    <col min="5897" max="5897" width="14.2857142857143" style="178" customWidth="1"/>
    <col min="5898" max="5898" width="16" style="178" customWidth="1"/>
    <col min="5899" max="5906" width="8.85714285714286" style="178" hidden="1" customWidth="1"/>
    <col min="5907" max="6146" width="8.85714285714286" style="178"/>
    <col min="6147" max="6147" width="9" style="178" customWidth="1"/>
    <col min="6148" max="6148" width="15.2857142857143" style="178" customWidth="1"/>
    <col min="6149" max="6149" width="13.7142857142857" style="178" customWidth="1"/>
    <col min="6150" max="6150" width="15.1428571428571" style="178" customWidth="1"/>
    <col min="6151" max="6152" width="13.2857142857143" style="178" customWidth="1"/>
    <col min="6153" max="6153" width="14.2857142857143" style="178" customWidth="1"/>
    <col min="6154" max="6154" width="16" style="178" customWidth="1"/>
    <col min="6155" max="6162" width="8.85714285714286" style="178" hidden="1" customWidth="1"/>
    <col min="6163" max="6402" width="8.85714285714286" style="178"/>
    <col min="6403" max="6403" width="9" style="178" customWidth="1"/>
    <col min="6404" max="6404" width="15.2857142857143" style="178" customWidth="1"/>
    <col min="6405" max="6405" width="13.7142857142857" style="178" customWidth="1"/>
    <col min="6406" max="6406" width="15.1428571428571" style="178" customWidth="1"/>
    <col min="6407" max="6408" width="13.2857142857143" style="178" customWidth="1"/>
    <col min="6409" max="6409" width="14.2857142857143" style="178" customWidth="1"/>
    <col min="6410" max="6410" width="16" style="178" customWidth="1"/>
    <col min="6411" max="6418" width="8.85714285714286" style="178" hidden="1" customWidth="1"/>
    <col min="6419" max="6658" width="8.85714285714286" style="178"/>
    <col min="6659" max="6659" width="9" style="178" customWidth="1"/>
    <col min="6660" max="6660" width="15.2857142857143" style="178" customWidth="1"/>
    <col min="6661" max="6661" width="13.7142857142857" style="178" customWidth="1"/>
    <col min="6662" max="6662" width="15.1428571428571" style="178" customWidth="1"/>
    <col min="6663" max="6664" width="13.2857142857143" style="178" customWidth="1"/>
    <col min="6665" max="6665" width="14.2857142857143" style="178" customWidth="1"/>
    <col min="6666" max="6666" width="16" style="178" customWidth="1"/>
    <col min="6667" max="6674" width="8.85714285714286" style="178" hidden="1" customWidth="1"/>
    <col min="6675" max="6914" width="8.85714285714286" style="178"/>
    <col min="6915" max="6915" width="9" style="178" customWidth="1"/>
    <col min="6916" max="6916" width="15.2857142857143" style="178" customWidth="1"/>
    <col min="6917" max="6917" width="13.7142857142857" style="178" customWidth="1"/>
    <col min="6918" max="6918" width="15.1428571428571" style="178" customWidth="1"/>
    <col min="6919" max="6920" width="13.2857142857143" style="178" customWidth="1"/>
    <col min="6921" max="6921" width="14.2857142857143" style="178" customWidth="1"/>
    <col min="6922" max="6922" width="16" style="178" customWidth="1"/>
    <col min="6923" max="6930" width="8.85714285714286" style="178" hidden="1" customWidth="1"/>
    <col min="6931" max="7170" width="8.85714285714286" style="178"/>
    <col min="7171" max="7171" width="9" style="178" customWidth="1"/>
    <col min="7172" max="7172" width="15.2857142857143" style="178" customWidth="1"/>
    <col min="7173" max="7173" width="13.7142857142857" style="178" customWidth="1"/>
    <col min="7174" max="7174" width="15.1428571428571" style="178" customWidth="1"/>
    <col min="7175" max="7176" width="13.2857142857143" style="178" customWidth="1"/>
    <col min="7177" max="7177" width="14.2857142857143" style="178" customWidth="1"/>
    <col min="7178" max="7178" width="16" style="178" customWidth="1"/>
    <col min="7179" max="7186" width="8.85714285714286" style="178" hidden="1" customWidth="1"/>
    <col min="7187" max="7426" width="8.85714285714286" style="178"/>
    <col min="7427" max="7427" width="9" style="178" customWidth="1"/>
    <col min="7428" max="7428" width="15.2857142857143" style="178" customWidth="1"/>
    <col min="7429" max="7429" width="13.7142857142857" style="178" customWidth="1"/>
    <col min="7430" max="7430" width="15.1428571428571" style="178" customWidth="1"/>
    <col min="7431" max="7432" width="13.2857142857143" style="178" customWidth="1"/>
    <col min="7433" max="7433" width="14.2857142857143" style="178" customWidth="1"/>
    <col min="7434" max="7434" width="16" style="178" customWidth="1"/>
    <col min="7435" max="7442" width="8.85714285714286" style="178" hidden="1" customWidth="1"/>
    <col min="7443" max="7682" width="8.85714285714286" style="178"/>
    <col min="7683" max="7683" width="9" style="178" customWidth="1"/>
    <col min="7684" max="7684" width="15.2857142857143" style="178" customWidth="1"/>
    <col min="7685" max="7685" width="13.7142857142857" style="178" customWidth="1"/>
    <col min="7686" max="7686" width="15.1428571428571" style="178" customWidth="1"/>
    <col min="7687" max="7688" width="13.2857142857143" style="178" customWidth="1"/>
    <col min="7689" max="7689" width="14.2857142857143" style="178" customWidth="1"/>
    <col min="7690" max="7690" width="16" style="178" customWidth="1"/>
    <col min="7691" max="7698" width="8.85714285714286" style="178" hidden="1" customWidth="1"/>
    <col min="7699" max="7938" width="8.85714285714286" style="178"/>
    <col min="7939" max="7939" width="9" style="178" customWidth="1"/>
    <col min="7940" max="7940" width="15.2857142857143" style="178" customWidth="1"/>
    <col min="7941" max="7941" width="13.7142857142857" style="178" customWidth="1"/>
    <col min="7942" max="7942" width="15.1428571428571" style="178" customWidth="1"/>
    <col min="7943" max="7944" width="13.2857142857143" style="178" customWidth="1"/>
    <col min="7945" max="7945" width="14.2857142857143" style="178" customWidth="1"/>
    <col min="7946" max="7946" width="16" style="178" customWidth="1"/>
    <col min="7947" max="7954" width="8.85714285714286" style="178" hidden="1" customWidth="1"/>
    <col min="7955" max="8194" width="8.85714285714286" style="178"/>
    <col min="8195" max="8195" width="9" style="178" customWidth="1"/>
    <col min="8196" max="8196" width="15.2857142857143" style="178" customWidth="1"/>
    <col min="8197" max="8197" width="13.7142857142857" style="178" customWidth="1"/>
    <col min="8198" max="8198" width="15.1428571428571" style="178" customWidth="1"/>
    <col min="8199" max="8200" width="13.2857142857143" style="178" customWidth="1"/>
    <col min="8201" max="8201" width="14.2857142857143" style="178" customWidth="1"/>
    <col min="8202" max="8202" width="16" style="178" customWidth="1"/>
    <col min="8203" max="8210" width="8.85714285714286" style="178" hidden="1" customWidth="1"/>
    <col min="8211" max="8450" width="8.85714285714286" style="178"/>
    <col min="8451" max="8451" width="9" style="178" customWidth="1"/>
    <col min="8452" max="8452" width="15.2857142857143" style="178" customWidth="1"/>
    <col min="8453" max="8453" width="13.7142857142857" style="178" customWidth="1"/>
    <col min="8454" max="8454" width="15.1428571428571" style="178" customWidth="1"/>
    <col min="8455" max="8456" width="13.2857142857143" style="178" customWidth="1"/>
    <col min="8457" max="8457" width="14.2857142857143" style="178" customWidth="1"/>
    <col min="8458" max="8458" width="16" style="178" customWidth="1"/>
    <col min="8459" max="8466" width="8.85714285714286" style="178" hidden="1" customWidth="1"/>
    <col min="8467" max="8706" width="8.85714285714286" style="178"/>
    <col min="8707" max="8707" width="9" style="178" customWidth="1"/>
    <col min="8708" max="8708" width="15.2857142857143" style="178" customWidth="1"/>
    <col min="8709" max="8709" width="13.7142857142857" style="178" customWidth="1"/>
    <col min="8710" max="8710" width="15.1428571428571" style="178" customWidth="1"/>
    <col min="8711" max="8712" width="13.2857142857143" style="178" customWidth="1"/>
    <col min="8713" max="8713" width="14.2857142857143" style="178" customWidth="1"/>
    <col min="8714" max="8714" width="16" style="178" customWidth="1"/>
    <col min="8715" max="8722" width="8.85714285714286" style="178" hidden="1" customWidth="1"/>
    <col min="8723" max="8962" width="8.85714285714286" style="178"/>
    <col min="8963" max="8963" width="9" style="178" customWidth="1"/>
    <col min="8964" max="8964" width="15.2857142857143" style="178" customWidth="1"/>
    <col min="8965" max="8965" width="13.7142857142857" style="178" customWidth="1"/>
    <col min="8966" max="8966" width="15.1428571428571" style="178" customWidth="1"/>
    <col min="8967" max="8968" width="13.2857142857143" style="178" customWidth="1"/>
    <col min="8969" max="8969" width="14.2857142857143" style="178" customWidth="1"/>
    <col min="8970" max="8970" width="16" style="178" customWidth="1"/>
    <col min="8971" max="8978" width="8.85714285714286" style="178" hidden="1" customWidth="1"/>
    <col min="8979" max="9218" width="8.85714285714286" style="178"/>
    <col min="9219" max="9219" width="9" style="178" customWidth="1"/>
    <col min="9220" max="9220" width="15.2857142857143" style="178" customWidth="1"/>
    <col min="9221" max="9221" width="13.7142857142857" style="178" customWidth="1"/>
    <col min="9222" max="9222" width="15.1428571428571" style="178" customWidth="1"/>
    <col min="9223" max="9224" width="13.2857142857143" style="178" customWidth="1"/>
    <col min="9225" max="9225" width="14.2857142857143" style="178" customWidth="1"/>
    <col min="9226" max="9226" width="16" style="178" customWidth="1"/>
    <col min="9227" max="9234" width="8.85714285714286" style="178" hidden="1" customWidth="1"/>
    <col min="9235" max="9474" width="8.85714285714286" style="178"/>
    <col min="9475" max="9475" width="9" style="178" customWidth="1"/>
    <col min="9476" max="9476" width="15.2857142857143" style="178" customWidth="1"/>
    <col min="9477" max="9477" width="13.7142857142857" style="178" customWidth="1"/>
    <col min="9478" max="9478" width="15.1428571428571" style="178" customWidth="1"/>
    <col min="9479" max="9480" width="13.2857142857143" style="178" customWidth="1"/>
    <col min="9481" max="9481" width="14.2857142857143" style="178" customWidth="1"/>
    <col min="9482" max="9482" width="16" style="178" customWidth="1"/>
    <col min="9483" max="9490" width="8.85714285714286" style="178" hidden="1" customWidth="1"/>
    <col min="9491" max="9730" width="8.85714285714286" style="178"/>
    <col min="9731" max="9731" width="9" style="178" customWidth="1"/>
    <col min="9732" max="9732" width="15.2857142857143" style="178" customWidth="1"/>
    <col min="9733" max="9733" width="13.7142857142857" style="178" customWidth="1"/>
    <col min="9734" max="9734" width="15.1428571428571" style="178" customWidth="1"/>
    <col min="9735" max="9736" width="13.2857142857143" style="178" customWidth="1"/>
    <col min="9737" max="9737" width="14.2857142857143" style="178" customWidth="1"/>
    <col min="9738" max="9738" width="16" style="178" customWidth="1"/>
    <col min="9739" max="9746" width="8.85714285714286" style="178" hidden="1" customWidth="1"/>
    <col min="9747" max="9986" width="8.85714285714286" style="178"/>
    <col min="9987" max="9987" width="9" style="178" customWidth="1"/>
    <col min="9988" max="9988" width="15.2857142857143" style="178" customWidth="1"/>
    <col min="9989" max="9989" width="13.7142857142857" style="178" customWidth="1"/>
    <col min="9990" max="9990" width="15.1428571428571" style="178" customWidth="1"/>
    <col min="9991" max="9992" width="13.2857142857143" style="178" customWidth="1"/>
    <col min="9993" max="9993" width="14.2857142857143" style="178" customWidth="1"/>
    <col min="9994" max="9994" width="16" style="178" customWidth="1"/>
    <col min="9995" max="10002" width="8.85714285714286" style="178" hidden="1" customWidth="1"/>
    <col min="10003" max="10242" width="8.85714285714286" style="178"/>
    <col min="10243" max="10243" width="9" style="178" customWidth="1"/>
    <col min="10244" max="10244" width="15.2857142857143" style="178" customWidth="1"/>
    <col min="10245" max="10245" width="13.7142857142857" style="178" customWidth="1"/>
    <col min="10246" max="10246" width="15.1428571428571" style="178" customWidth="1"/>
    <col min="10247" max="10248" width="13.2857142857143" style="178" customWidth="1"/>
    <col min="10249" max="10249" width="14.2857142857143" style="178" customWidth="1"/>
    <col min="10250" max="10250" width="16" style="178" customWidth="1"/>
    <col min="10251" max="10258" width="8.85714285714286" style="178" hidden="1" customWidth="1"/>
    <col min="10259" max="10498" width="8.85714285714286" style="178"/>
    <col min="10499" max="10499" width="9" style="178" customWidth="1"/>
    <col min="10500" max="10500" width="15.2857142857143" style="178" customWidth="1"/>
    <col min="10501" max="10501" width="13.7142857142857" style="178" customWidth="1"/>
    <col min="10502" max="10502" width="15.1428571428571" style="178" customWidth="1"/>
    <col min="10503" max="10504" width="13.2857142857143" style="178" customWidth="1"/>
    <col min="10505" max="10505" width="14.2857142857143" style="178" customWidth="1"/>
    <col min="10506" max="10506" width="16" style="178" customWidth="1"/>
    <col min="10507" max="10514" width="8.85714285714286" style="178" hidden="1" customWidth="1"/>
    <col min="10515" max="10754" width="8.85714285714286" style="178"/>
    <col min="10755" max="10755" width="9" style="178" customWidth="1"/>
    <col min="10756" max="10756" width="15.2857142857143" style="178" customWidth="1"/>
    <col min="10757" max="10757" width="13.7142857142857" style="178" customWidth="1"/>
    <col min="10758" max="10758" width="15.1428571428571" style="178" customWidth="1"/>
    <col min="10759" max="10760" width="13.2857142857143" style="178" customWidth="1"/>
    <col min="10761" max="10761" width="14.2857142857143" style="178" customWidth="1"/>
    <col min="10762" max="10762" width="16" style="178" customWidth="1"/>
    <col min="10763" max="10770" width="8.85714285714286" style="178" hidden="1" customWidth="1"/>
    <col min="10771" max="11010" width="8.85714285714286" style="178"/>
    <col min="11011" max="11011" width="9" style="178" customWidth="1"/>
    <col min="11012" max="11012" width="15.2857142857143" style="178" customWidth="1"/>
    <col min="11013" max="11013" width="13.7142857142857" style="178" customWidth="1"/>
    <col min="11014" max="11014" width="15.1428571428571" style="178" customWidth="1"/>
    <col min="11015" max="11016" width="13.2857142857143" style="178" customWidth="1"/>
    <col min="11017" max="11017" width="14.2857142857143" style="178" customWidth="1"/>
    <col min="11018" max="11018" width="16" style="178" customWidth="1"/>
    <col min="11019" max="11026" width="8.85714285714286" style="178" hidden="1" customWidth="1"/>
    <col min="11027" max="11266" width="8.85714285714286" style="178"/>
    <col min="11267" max="11267" width="9" style="178" customWidth="1"/>
    <col min="11268" max="11268" width="15.2857142857143" style="178" customWidth="1"/>
    <col min="11269" max="11269" width="13.7142857142857" style="178" customWidth="1"/>
    <col min="11270" max="11270" width="15.1428571428571" style="178" customWidth="1"/>
    <col min="11271" max="11272" width="13.2857142857143" style="178" customWidth="1"/>
    <col min="11273" max="11273" width="14.2857142857143" style="178" customWidth="1"/>
    <col min="11274" max="11274" width="16" style="178" customWidth="1"/>
    <col min="11275" max="11282" width="8.85714285714286" style="178" hidden="1" customWidth="1"/>
    <col min="11283" max="11522" width="8.85714285714286" style="178"/>
    <col min="11523" max="11523" width="9" style="178" customWidth="1"/>
    <col min="11524" max="11524" width="15.2857142857143" style="178" customWidth="1"/>
    <col min="11525" max="11525" width="13.7142857142857" style="178" customWidth="1"/>
    <col min="11526" max="11526" width="15.1428571428571" style="178" customWidth="1"/>
    <col min="11527" max="11528" width="13.2857142857143" style="178" customWidth="1"/>
    <col min="11529" max="11529" width="14.2857142857143" style="178" customWidth="1"/>
    <col min="11530" max="11530" width="16" style="178" customWidth="1"/>
    <col min="11531" max="11538" width="8.85714285714286" style="178" hidden="1" customWidth="1"/>
    <col min="11539" max="11778" width="8.85714285714286" style="178"/>
    <col min="11779" max="11779" width="9" style="178" customWidth="1"/>
    <col min="11780" max="11780" width="15.2857142857143" style="178" customWidth="1"/>
    <col min="11781" max="11781" width="13.7142857142857" style="178" customWidth="1"/>
    <col min="11782" max="11782" width="15.1428571428571" style="178" customWidth="1"/>
    <col min="11783" max="11784" width="13.2857142857143" style="178" customWidth="1"/>
    <col min="11785" max="11785" width="14.2857142857143" style="178" customWidth="1"/>
    <col min="11786" max="11786" width="16" style="178" customWidth="1"/>
    <col min="11787" max="11794" width="8.85714285714286" style="178" hidden="1" customWidth="1"/>
    <col min="11795" max="12034" width="8.85714285714286" style="178"/>
    <col min="12035" max="12035" width="9" style="178" customWidth="1"/>
    <col min="12036" max="12036" width="15.2857142857143" style="178" customWidth="1"/>
    <col min="12037" max="12037" width="13.7142857142857" style="178" customWidth="1"/>
    <col min="12038" max="12038" width="15.1428571428571" style="178" customWidth="1"/>
    <col min="12039" max="12040" width="13.2857142857143" style="178" customWidth="1"/>
    <col min="12041" max="12041" width="14.2857142857143" style="178" customWidth="1"/>
    <col min="12042" max="12042" width="16" style="178" customWidth="1"/>
    <col min="12043" max="12050" width="8.85714285714286" style="178" hidden="1" customWidth="1"/>
    <col min="12051" max="12290" width="8.85714285714286" style="178"/>
    <col min="12291" max="12291" width="9" style="178" customWidth="1"/>
    <col min="12292" max="12292" width="15.2857142857143" style="178" customWidth="1"/>
    <col min="12293" max="12293" width="13.7142857142857" style="178" customWidth="1"/>
    <col min="12294" max="12294" width="15.1428571428571" style="178" customWidth="1"/>
    <col min="12295" max="12296" width="13.2857142857143" style="178" customWidth="1"/>
    <col min="12297" max="12297" width="14.2857142857143" style="178" customWidth="1"/>
    <col min="12298" max="12298" width="16" style="178" customWidth="1"/>
    <col min="12299" max="12306" width="8.85714285714286" style="178" hidden="1" customWidth="1"/>
    <col min="12307" max="12546" width="8.85714285714286" style="178"/>
    <col min="12547" max="12547" width="9" style="178" customWidth="1"/>
    <col min="12548" max="12548" width="15.2857142857143" style="178" customWidth="1"/>
    <col min="12549" max="12549" width="13.7142857142857" style="178" customWidth="1"/>
    <col min="12550" max="12550" width="15.1428571428571" style="178" customWidth="1"/>
    <col min="12551" max="12552" width="13.2857142857143" style="178" customWidth="1"/>
    <col min="12553" max="12553" width="14.2857142857143" style="178" customWidth="1"/>
    <col min="12554" max="12554" width="16" style="178" customWidth="1"/>
    <col min="12555" max="12562" width="8.85714285714286" style="178" hidden="1" customWidth="1"/>
    <col min="12563" max="12802" width="8.85714285714286" style="178"/>
    <col min="12803" max="12803" width="9" style="178" customWidth="1"/>
    <col min="12804" max="12804" width="15.2857142857143" style="178" customWidth="1"/>
    <col min="12805" max="12805" width="13.7142857142857" style="178" customWidth="1"/>
    <col min="12806" max="12806" width="15.1428571428571" style="178" customWidth="1"/>
    <col min="12807" max="12808" width="13.2857142857143" style="178" customWidth="1"/>
    <col min="12809" max="12809" width="14.2857142857143" style="178" customWidth="1"/>
    <col min="12810" max="12810" width="16" style="178" customWidth="1"/>
    <col min="12811" max="12818" width="8.85714285714286" style="178" hidden="1" customWidth="1"/>
    <col min="12819" max="13058" width="8.85714285714286" style="178"/>
    <col min="13059" max="13059" width="9" style="178" customWidth="1"/>
    <col min="13060" max="13060" width="15.2857142857143" style="178" customWidth="1"/>
    <col min="13061" max="13061" width="13.7142857142857" style="178" customWidth="1"/>
    <col min="13062" max="13062" width="15.1428571428571" style="178" customWidth="1"/>
    <col min="13063" max="13064" width="13.2857142857143" style="178" customWidth="1"/>
    <col min="13065" max="13065" width="14.2857142857143" style="178" customWidth="1"/>
    <col min="13066" max="13066" width="16" style="178" customWidth="1"/>
    <col min="13067" max="13074" width="8.85714285714286" style="178" hidden="1" customWidth="1"/>
    <col min="13075" max="13314" width="8.85714285714286" style="178"/>
    <col min="13315" max="13315" width="9" style="178" customWidth="1"/>
    <col min="13316" max="13316" width="15.2857142857143" style="178" customWidth="1"/>
    <col min="13317" max="13317" width="13.7142857142857" style="178" customWidth="1"/>
    <col min="13318" max="13318" width="15.1428571428571" style="178" customWidth="1"/>
    <col min="13319" max="13320" width="13.2857142857143" style="178" customWidth="1"/>
    <col min="13321" max="13321" width="14.2857142857143" style="178" customWidth="1"/>
    <col min="13322" max="13322" width="16" style="178" customWidth="1"/>
    <col min="13323" max="13330" width="8.85714285714286" style="178" hidden="1" customWidth="1"/>
    <col min="13331" max="13570" width="8.85714285714286" style="178"/>
    <col min="13571" max="13571" width="9" style="178" customWidth="1"/>
    <col min="13572" max="13572" width="15.2857142857143" style="178" customWidth="1"/>
    <col min="13573" max="13573" width="13.7142857142857" style="178" customWidth="1"/>
    <col min="13574" max="13574" width="15.1428571428571" style="178" customWidth="1"/>
    <col min="13575" max="13576" width="13.2857142857143" style="178" customWidth="1"/>
    <col min="13577" max="13577" width="14.2857142857143" style="178" customWidth="1"/>
    <col min="13578" max="13578" width="16" style="178" customWidth="1"/>
    <col min="13579" max="13586" width="8.85714285714286" style="178" hidden="1" customWidth="1"/>
    <col min="13587" max="13826" width="8.85714285714286" style="178"/>
    <col min="13827" max="13827" width="9" style="178" customWidth="1"/>
    <col min="13828" max="13828" width="15.2857142857143" style="178" customWidth="1"/>
    <col min="13829" max="13829" width="13.7142857142857" style="178" customWidth="1"/>
    <col min="13830" max="13830" width="15.1428571428571" style="178" customWidth="1"/>
    <col min="13831" max="13832" width="13.2857142857143" style="178" customWidth="1"/>
    <col min="13833" max="13833" width="14.2857142857143" style="178" customWidth="1"/>
    <col min="13834" max="13834" width="16" style="178" customWidth="1"/>
    <col min="13835" max="13842" width="8.85714285714286" style="178" hidden="1" customWidth="1"/>
    <col min="13843" max="14082" width="8.85714285714286" style="178"/>
    <col min="14083" max="14083" width="9" style="178" customWidth="1"/>
    <col min="14084" max="14084" width="15.2857142857143" style="178" customWidth="1"/>
    <col min="14085" max="14085" width="13.7142857142857" style="178" customWidth="1"/>
    <col min="14086" max="14086" width="15.1428571428571" style="178" customWidth="1"/>
    <col min="14087" max="14088" width="13.2857142857143" style="178" customWidth="1"/>
    <col min="14089" max="14089" width="14.2857142857143" style="178" customWidth="1"/>
    <col min="14090" max="14090" width="16" style="178" customWidth="1"/>
    <col min="14091" max="14098" width="8.85714285714286" style="178" hidden="1" customWidth="1"/>
    <col min="14099" max="14338" width="8.85714285714286" style="178"/>
    <col min="14339" max="14339" width="9" style="178" customWidth="1"/>
    <col min="14340" max="14340" width="15.2857142857143" style="178" customWidth="1"/>
    <col min="14341" max="14341" width="13.7142857142857" style="178" customWidth="1"/>
    <col min="14342" max="14342" width="15.1428571428571" style="178" customWidth="1"/>
    <col min="14343" max="14344" width="13.2857142857143" style="178" customWidth="1"/>
    <col min="14345" max="14345" width="14.2857142857143" style="178" customWidth="1"/>
    <col min="14346" max="14346" width="16" style="178" customWidth="1"/>
    <col min="14347" max="14354" width="8.85714285714286" style="178" hidden="1" customWidth="1"/>
    <col min="14355" max="14594" width="8.85714285714286" style="178"/>
    <col min="14595" max="14595" width="9" style="178" customWidth="1"/>
    <col min="14596" max="14596" width="15.2857142857143" style="178" customWidth="1"/>
    <col min="14597" max="14597" width="13.7142857142857" style="178" customWidth="1"/>
    <col min="14598" max="14598" width="15.1428571428571" style="178" customWidth="1"/>
    <col min="14599" max="14600" width="13.2857142857143" style="178" customWidth="1"/>
    <col min="14601" max="14601" width="14.2857142857143" style="178" customWidth="1"/>
    <col min="14602" max="14602" width="16" style="178" customWidth="1"/>
    <col min="14603" max="14610" width="8.85714285714286" style="178" hidden="1" customWidth="1"/>
    <col min="14611" max="14850" width="8.85714285714286" style="178"/>
    <col min="14851" max="14851" width="9" style="178" customWidth="1"/>
    <col min="14852" max="14852" width="15.2857142857143" style="178" customWidth="1"/>
    <col min="14853" max="14853" width="13.7142857142857" style="178" customWidth="1"/>
    <col min="14854" max="14854" width="15.1428571428571" style="178" customWidth="1"/>
    <col min="14855" max="14856" width="13.2857142857143" style="178" customWidth="1"/>
    <col min="14857" max="14857" width="14.2857142857143" style="178" customWidth="1"/>
    <col min="14858" max="14858" width="16" style="178" customWidth="1"/>
    <col min="14859" max="14866" width="8.85714285714286" style="178" hidden="1" customWidth="1"/>
    <col min="14867" max="15106" width="8.85714285714286" style="178"/>
    <col min="15107" max="15107" width="9" style="178" customWidth="1"/>
    <col min="15108" max="15108" width="15.2857142857143" style="178" customWidth="1"/>
    <col min="15109" max="15109" width="13.7142857142857" style="178" customWidth="1"/>
    <col min="15110" max="15110" width="15.1428571428571" style="178" customWidth="1"/>
    <col min="15111" max="15112" width="13.2857142857143" style="178" customWidth="1"/>
    <col min="15113" max="15113" width="14.2857142857143" style="178" customWidth="1"/>
    <col min="15114" max="15114" width="16" style="178" customWidth="1"/>
    <col min="15115" max="15122" width="8.85714285714286" style="178" hidden="1" customWidth="1"/>
    <col min="15123" max="15362" width="8.85714285714286" style="178"/>
    <col min="15363" max="15363" width="9" style="178" customWidth="1"/>
    <col min="15364" max="15364" width="15.2857142857143" style="178" customWidth="1"/>
    <col min="15365" max="15365" width="13.7142857142857" style="178" customWidth="1"/>
    <col min="15366" max="15366" width="15.1428571428571" style="178" customWidth="1"/>
    <col min="15367" max="15368" width="13.2857142857143" style="178" customWidth="1"/>
    <col min="15369" max="15369" width="14.2857142857143" style="178" customWidth="1"/>
    <col min="15370" max="15370" width="16" style="178" customWidth="1"/>
    <col min="15371" max="15378" width="8.85714285714286" style="178" hidden="1" customWidth="1"/>
    <col min="15379" max="15618" width="8.85714285714286" style="178"/>
    <col min="15619" max="15619" width="9" style="178" customWidth="1"/>
    <col min="15620" max="15620" width="15.2857142857143" style="178" customWidth="1"/>
    <col min="15621" max="15621" width="13.7142857142857" style="178" customWidth="1"/>
    <col min="15622" max="15622" width="15.1428571428571" style="178" customWidth="1"/>
    <col min="15623" max="15624" width="13.2857142857143" style="178" customWidth="1"/>
    <col min="15625" max="15625" width="14.2857142857143" style="178" customWidth="1"/>
    <col min="15626" max="15626" width="16" style="178" customWidth="1"/>
    <col min="15627" max="15634" width="8.85714285714286" style="178" hidden="1" customWidth="1"/>
    <col min="15635" max="15874" width="8.85714285714286" style="178"/>
    <col min="15875" max="15875" width="9" style="178" customWidth="1"/>
    <col min="15876" max="15876" width="15.2857142857143" style="178" customWidth="1"/>
    <col min="15877" max="15877" width="13.7142857142857" style="178" customWidth="1"/>
    <col min="15878" max="15878" width="15.1428571428571" style="178" customWidth="1"/>
    <col min="15879" max="15880" width="13.2857142857143" style="178" customWidth="1"/>
    <col min="15881" max="15881" width="14.2857142857143" style="178" customWidth="1"/>
    <col min="15882" max="15882" width="16" style="178" customWidth="1"/>
    <col min="15883" max="15890" width="8.85714285714286" style="178" hidden="1" customWidth="1"/>
    <col min="15891" max="16130" width="8.85714285714286" style="178"/>
    <col min="16131" max="16131" width="9" style="178" customWidth="1"/>
    <col min="16132" max="16132" width="15.2857142857143" style="178" customWidth="1"/>
    <col min="16133" max="16133" width="13.7142857142857" style="178" customWidth="1"/>
    <col min="16134" max="16134" width="15.1428571428571" style="178" customWidth="1"/>
    <col min="16135" max="16136" width="13.2857142857143" style="178" customWidth="1"/>
    <col min="16137" max="16137" width="14.2857142857143" style="178" customWidth="1"/>
    <col min="16138" max="16138" width="16" style="178" customWidth="1"/>
    <col min="16139" max="16146" width="8.85714285714286" style="178" hidden="1" customWidth="1"/>
    <col min="16147" max="16384" width="8.85714285714286" style="178"/>
  </cols>
  <sheetData>
    <row r="1" ht="18.6" customHeight="1" spans="1:10">
      <c r="A1" s="179" t="s">
        <v>0</v>
      </c>
      <c r="B1" s="180"/>
      <c r="C1" s="180"/>
      <c r="D1" s="180"/>
      <c r="E1" s="180"/>
      <c r="F1" s="180"/>
      <c r="G1" s="180"/>
      <c r="H1" s="180"/>
      <c r="I1" s="211"/>
      <c r="J1" s="212"/>
    </row>
    <row r="2" ht="16.9" customHeight="1" spans="1:10">
      <c r="A2" s="181" t="s">
        <v>1</v>
      </c>
      <c r="B2" s="182"/>
      <c r="C2" s="182"/>
      <c r="D2" s="182"/>
      <c r="E2" s="182"/>
      <c r="F2" s="182"/>
      <c r="G2" s="182"/>
      <c r="H2" s="182"/>
      <c r="I2" s="213"/>
      <c r="J2" s="212"/>
    </row>
    <row r="3" s="177" customFormat="1" ht="15.6" customHeight="1" spans="1:10">
      <c r="A3" s="179" t="s">
        <v>2</v>
      </c>
      <c r="B3" s="180"/>
      <c r="C3" s="180"/>
      <c r="D3" s="180"/>
      <c r="E3" s="180"/>
      <c r="F3" s="180"/>
      <c r="G3" s="180"/>
      <c r="H3" s="180"/>
      <c r="I3" s="211"/>
      <c r="J3" s="212"/>
    </row>
    <row r="4" s="177" customFormat="1" ht="17.45" customHeight="1" spans="1:10">
      <c r="A4" s="183" t="s">
        <v>3</v>
      </c>
      <c r="B4" s="184"/>
      <c r="C4" s="184"/>
      <c r="D4" s="184"/>
      <c r="E4" s="184"/>
      <c r="F4" s="184"/>
      <c r="G4" s="184"/>
      <c r="H4" s="184"/>
      <c r="I4" s="214"/>
      <c r="J4" s="215"/>
    </row>
    <row r="5" s="177" customFormat="1" ht="16.5" spans="1:10">
      <c r="A5" s="185"/>
      <c r="B5" s="186"/>
      <c r="C5" s="186"/>
      <c r="D5" s="186"/>
      <c r="E5" s="187"/>
      <c r="F5" s="187"/>
      <c r="G5" s="187"/>
      <c r="H5" s="188"/>
      <c r="I5" s="216"/>
      <c r="J5" s="217"/>
    </row>
    <row r="6" s="177" customFormat="1" ht="16.5" spans="1:10">
      <c r="A6" s="189" t="s">
        <v>4</v>
      </c>
      <c r="B6" s="190"/>
      <c r="C6" s="190"/>
      <c r="D6" s="190"/>
      <c r="E6" s="191"/>
      <c r="F6" s="191"/>
      <c r="G6" s="191"/>
      <c r="H6" s="192"/>
      <c r="I6" s="218"/>
      <c r="J6" s="217"/>
    </row>
    <row r="7" ht="31.5" spans="1:9">
      <c r="A7" s="193" t="s">
        <v>5</v>
      </c>
      <c r="B7" s="194" t="s">
        <v>6</v>
      </c>
      <c r="C7" s="194" t="s">
        <v>7</v>
      </c>
      <c r="D7" s="195" t="s">
        <v>8</v>
      </c>
      <c r="E7" s="195" t="s">
        <v>9</v>
      </c>
      <c r="F7" s="196" t="s">
        <v>10</v>
      </c>
      <c r="G7" s="196" t="s">
        <v>11</v>
      </c>
      <c r="H7" s="197" t="s">
        <v>12</v>
      </c>
      <c r="I7" s="219" t="s">
        <v>13</v>
      </c>
    </row>
    <row r="8" ht="15.75" spans="1:18">
      <c r="A8" s="198">
        <v>1</v>
      </c>
      <c r="B8" s="199" t="s">
        <v>14</v>
      </c>
      <c r="C8" s="200">
        <f>'1. Clínico Geral'!F19</f>
        <v>2</v>
      </c>
      <c r="D8" s="201">
        <f>Horários!X11</f>
        <v>95.999972</v>
      </c>
      <c r="E8" s="201">
        <f>'1. Clínico Geral'!C55</f>
        <v>191.999944</v>
      </c>
      <c r="F8" s="202">
        <f>'1. Clínico Geral'!F53</f>
        <v>31941.7094798103</v>
      </c>
      <c r="G8" s="202">
        <f t="shared" ref="G8" si="0">F8/E8</f>
        <v>166.363118729922</v>
      </c>
      <c r="H8" s="203">
        <f>E8*12</f>
        <v>2303.999328</v>
      </c>
      <c r="I8" s="220">
        <f>H8*G8</f>
        <v>383300.513757724</v>
      </c>
      <c r="K8" s="178">
        <v>5.51</v>
      </c>
      <c r="L8" s="178">
        <f t="shared" ref="L8" si="1">G8-K8</f>
        <v>160.853118729922</v>
      </c>
      <c r="M8" s="221">
        <f t="shared" ref="M8" si="2">L8/K8</f>
        <v>29.1929435081528</v>
      </c>
      <c r="N8" s="178">
        <v>74</v>
      </c>
      <c r="O8" s="178" t="e">
        <f>#REF!-N8</f>
        <v>#REF!</v>
      </c>
      <c r="P8" s="178">
        <f t="shared" ref="P8" si="3">N8*G8*20</f>
        <v>246217.415720284</v>
      </c>
      <c r="Q8" s="178">
        <f t="shared" ref="Q8" si="4">N8*K8*20</f>
        <v>8154.8</v>
      </c>
      <c r="R8" s="178">
        <f t="shared" ref="R8:R10" si="5">F8-Q8</f>
        <v>23786.9094798103</v>
      </c>
    </row>
    <row r="9" ht="18" customHeight="1" spans="1:18">
      <c r="A9" s="198"/>
      <c r="B9" s="204"/>
      <c r="C9" s="204"/>
      <c r="D9" s="204"/>
      <c r="E9" s="205"/>
      <c r="F9" s="202"/>
      <c r="G9" s="202"/>
      <c r="H9" s="203"/>
      <c r="I9" s="220"/>
      <c r="R9" s="178">
        <f t="shared" si="5"/>
        <v>0</v>
      </c>
    </row>
    <row r="10" ht="15.75" spans="1:18">
      <c r="A10" s="198" t="s">
        <v>15</v>
      </c>
      <c r="B10" s="204"/>
      <c r="C10" s="204"/>
      <c r="D10" s="204"/>
      <c r="E10" s="201"/>
      <c r="F10" s="202">
        <f>SUM(F8:F9)</f>
        <v>31941.7094798103</v>
      </c>
      <c r="G10" s="202"/>
      <c r="H10" s="203">
        <f>SUM(H8:H9)</f>
        <v>2303.999328</v>
      </c>
      <c r="I10" s="220">
        <f>SUM(I8:I8)</f>
        <v>383300.513757724</v>
      </c>
      <c r="N10" s="178">
        <f>SUM(N8:N9)</f>
        <v>74</v>
      </c>
      <c r="P10" s="178">
        <f>SUM(P8:P9)</f>
        <v>246217.415720284</v>
      </c>
      <c r="Q10" s="178">
        <f>SUM(Q8:Q9)</f>
        <v>8154.8</v>
      </c>
      <c r="R10" s="178">
        <f t="shared" si="5"/>
        <v>23786.9094798103</v>
      </c>
    </row>
    <row r="11" ht="16.5" spans="1:9">
      <c r="A11" s="206"/>
      <c r="B11" s="207"/>
      <c r="C11" s="207"/>
      <c r="D11" s="207"/>
      <c r="E11" s="207"/>
      <c r="F11" s="208"/>
      <c r="G11" s="208"/>
      <c r="H11" s="209"/>
      <c r="I11" s="222"/>
    </row>
    <row r="12" ht="15.75" spans="1:4">
      <c r="A12" s="210"/>
      <c r="B12" s="210"/>
      <c r="C12" s="210"/>
      <c r="D12" s="210"/>
    </row>
    <row r="13" ht="15.75" spans="1:4">
      <c r="A13" s="210" t="s">
        <v>16</v>
      </c>
      <c r="B13" s="210"/>
      <c r="C13" s="210"/>
      <c r="D13" s="210"/>
    </row>
    <row r="15" ht="15.75" spans="1:4">
      <c r="A15" s="210"/>
      <c r="B15" s="210"/>
      <c r="C15" s="210"/>
      <c r="D15" s="210"/>
    </row>
    <row r="22" ht="15.75" spans="1:1">
      <c r="A22" s="210" t="s">
        <v>17</v>
      </c>
    </row>
  </sheetData>
  <mergeCells count="6">
    <mergeCell ref="A1:I1"/>
    <mergeCell ref="A2:I2"/>
    <mergeCell ref="A3:I3"/>
    <mergeCell ref="A4:I4"/>
    <mergeCell ref="A5:I5"/>
    <mergeCell ref="A6:I6"/>
  </mergeCells>
  <pageMargins left="0.78740157480315" right="0.590551181102362" top="0.590551181102362" bottom="0.590551181102362" header="0.511811023622047" footer="0.31496062992126"/>
  <pageSetup paperSize="9" scale="79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0"/>
  <sheetViews>
    <sheetView workbookViewId="0">
      <pane ySplit="2" topLeftCell="A3" activePane="bottomLeft" state="frozen"/>
      <selection/>
      <selection pane="bottomLeft" activeCell="A14" sqref="A14"/>
    </sheetView>
  </sheetViews>
  <sheetFormatPr defaultColWidth="14.4285714285714" defaultRowHeight="15" customHeight="1"/>
  <cols>
    <col min="1" max="1" width="43.8571428571429" customWidth="1"/>
    <col min="2" max="2" width="14.8571428571429" customWidth="1"/>
    <col min="3" max="3" width="12.5714285714286" customWidth="1"/>
    <col min="4" max="4" width="16" customWidth="1"/>
    <col min="5" max="5" width="15.5714285714286" customWidth="1"/>
    <col min="6" max="6" width="15.7142857142857" customWidth="1"/>
    <col min="7" max="7" width="28.1428571428571" customWidth="1"/>
    <col min="8" max="8" width="11.2857142857143" customWidth="1"/>
    <col min="9" max="11" width="9.14285714285714" customWidth="1"/>
  </cols>
  <sheetData>
    <row r="1" ht="21.75" customHeight="1" spans="1:11">
      <c r="A1" s="76" t="s">
        <v>18</v>
      </c>
      <c r="B1" s="77"/>
      <c r="C1" s="77"/>
      <c r="D1" s="77"/>
      <c r="E1" s="77"/>
      <c r="F1" s="78"/>
      <c r="G1" s="79"/>
      <c r="H1" s="5"/>
      <c r="I1" s="5"/>
      <c r="J1" s="5"/>
      <c r="K1" s="5"/>
    </row>
    <row r="2" ht="20.25" customHeight="1" spans="1:11">
      <c r="A2" s="80" t="s">
        <v>3</v>
      </c>
      <c r="B2" s="81"/>
      <c r="C2" s="81"/>
      <c r="D2" s="81"/>
      <c r="E2" s="81"/>
      <c r="F2" s="82"/>
      <c r="G2" s="83"/>
      <c r="H2" s="2"/>
      <c r="I2" s="2"/>
      <c r="J2" s="2"/>
      <c r="K2" s="2"/>
    </row>
    <row r="3" ht="10.5" customHeight="1" spans="1:11">
      <c r="A3" s="84"/>
      <c r="B3" s="4"/>
      <c r="C3" s="4"/>
      <c r="D3" s="79"/>
      <c r="E3" s="79"/>
      <c r="F3" s="85"/>
      <c r="G3" s="79"/>
      <c r="H3" s="5"/>
      <c r="I3" s="5"/>
      <c r="J3" s="5"/>
      <c r="K3" s="5"/>
    </row>
    <row r="4" ht="30" customHeight="1" spans="1:11">
      <c r="A4" s="86" t="s">
        <v>19</v>
      </c>
      <c r="B4" s="87" t="s">
        <v>20</v>
      </c>
      <c r="C4" s="88" t="s">
        <v>21</v>
      </c>
      <c r="D4" s="89" t="s">
        <v>22</v>
      </c>
      <c r="E4" s="90"/>
      <c r="F4" s="90"/>
      <c r="G4" s="79"/>
      <c r="H4" s="5"/>
      <c r="I4" s="5"/>
      <c r="J4" s="5"/>
      <c r="K4" s="5"/>
    </row>
    <row r="5" ht="19.5" customHeight="1" spans="1:11">
      <c r="A5" s="86" t="s">
        <v>23</v>
      </c>
      <c r="B5" s="87">
        <f>9911.79/24*44</f>
        <v>18171.615</v>
      </c>
      <c r="C5" s="87">
        <v>220</v>
      </c>
      <c r="D5" s="90">
        <f>B5/C5</f>
        <v>82.59825</v>
      </c>
      <c r="E5" s="90"/>
      <c r="F5" s="91"/>
      <c r="G5" s="92"/>
      <c r="H5" s="5"/>
      <c r="I5" s="5"/>
      <c r="J5" s="5"/>
      <c r="K5" s="5"/>
    </row>
    <row r="6" ht="19.5" hidden="1" customHeight="1" spans="1:11">
      <c r="A6" s="86"/>
      <c r="B6" s="87" t="s">
        <v>24</v>
      </c>
      <c r="C6" s="87" t="s">
        <v>25</v>
      </c>
      <c r="D6" s="90" t="s">
        <v>26</v>
      </c>
      <c r="E6" s="90"/>
      <c r="F6" s="91"/>
      <c r="G6" s="79"/>
      <c r="H6" s="5"/>
      <c r="I6" s="5"/>
      <c r="J6" s="5"/>
      <c r="K6" s="5"/>
    </row>
    <row r="7" ht="19.5" hidden="1" customHeight="1" spans="1:11">
      <c r="A7" s="86" t="s">
        <v>27</v>
      </c>
      <c r="B7" s="87">
        <v>200</v>
      </c>
      <c r="C7" s="87">
        <v>200</v>
      </c>
      <c r="D7" s="90">
        <f>C7*D5</f>
        <v>16519.65</v>
      </c>
      <c r="E7" s="90"/>
      <c r="F7" s="91"/>
      <c r="G7" s="79"/>
      <c r="H7" s="5"/>
      <c r="I7" s="5"/>
      <c r="J7" s="5"/>
      <c r="K7" s="5"/>
    </row>
    <row r="8" ht="19.5" customHeight="1" spans="1:11">
      <c r="A8" s="84"/>
      <c r="B8" s="4"/>
      <c r="C8" s="4"/>
      <c r="D8" s="79"/>
      <c r="E8" s="79"/>
      <c r="F8" s="85"/>
      <c r="G8" s="93"/>
      <c r="H8" s="5"/>
      <c r="I8" s="5"/>
      <c r="J8" s="5"/>
      <c r="K8" s="5"/>
    </row>
    <row r="9" ht="15.75" customHeight="1" spans="1:11">
      <c r="A9" s="94" t="s">
        <v>28</v>
      </c>
      <c r="B9" s="95"/>
      <c r="C9" s="95"/>
      <c r="D9" s="95"/>
      <c r="E9" s="95"/>
      <c r="F9" s="96"/>
      <c r="G9" s="79"/>
      <c r="H9" s="5"/>
      <c r="I9" s="5"/>
      <c r="J9" s="5"/>
      <c r="K9" s="5"/>
    </row>
    <row r="10" ht="15.75" customHeight="1" spans="1:11">
      <c r="A10" s="97" t="s">
        <v>29</v>
      </c>
      <c r="B10" s="98"/>
      <c r="C10" s="98"/>
      <c r="D10" s="99"/>
      <c r="E10" s="100" t="s">
        <v>30</v>
      </c>
      <c r="F10" s="101" t="s">
        <v>31</v>
      </c>
      <c r="G10" s="79"/>
      <c r="H10" s="5"/>
      <c r="I10" s="5"/>
      <c r="J10" s="5"/>
      <c r="K10" s="5"/>
    </row>
    <row r="11" ht="15.75" customHeight="1" spans="1:11">
      <c r="A11" s="102" t="str">
        <f t="shared" ref="A11:A12" si="0">A25</f>
        <v>1. Mão-de-obra</v>
      </c>
      <c r="B11" s="103"/>
      <c r="C11" s="103"/>
      <c r="D11" s="103"/>
      <c r="E11" s="104">
        <f>+F37</f>
        <v>23919.8286663719</v>
      </c>
      <c r="F11" s="105">
        <f>IFERROR(E11/$E$15,0)</f>
        <v>0.748858751016164</v>
      </c>
      <c r="G11" s="106"/>
      <c r="H11" s="1"/>
      <c r="I11" s="1"/>
      <c r="J11" s="1"/>
      <c r="K11" s="1"/>
    </row>
    <row r="12" ht="12.75" customHeight="1" spans="1:11">
      <c r="A12" s="107" t="str">
        <f t="shared" si="0"/>
        <v>1.1. Médico Clínico Geral </v>
      </c>
      <c r="B12" s="108"/>
      <c r="C12" s="108"/>
      <c r="D12" s="108"/>
      <c r="E12" s="109">
        <f>F34</f>
        <v>23919.8286663719</v>
      </c>
      <c r="F12" s="110">
        <f>IFERROR(E12/$E$15,0)</f>
        <v>0.748858751016164</v>
      </c>
      <c r="G12" s="79"/>
      <c r="H12" s="5"/>
      <c r="I12" s="5"/>
      <c r="J12" s="5"/>
      <c r="K12" s="5"/>
    </row>
    <row r="13" ht="12.75" customHeight="1" spans="1:11">
      <c r="A13" s="102" t="str">
        <f>A39</f>
        <v>2. Administração Local </v>
      </c>
      <c r="B13" s="108"/>
      <c r="C13" s="108"/>
      <c r="D13" s="108"/>
      <c r="E13" s="111">
        <f>F42</f>
        <v>240</v>
      </c>
      <c r="F13" s="105">
        <f>IFERROR(E13/$E$15,0)</f>
        <v>0.00751368677220294</v>
      </c>
      <c r="G13" s="79"/>
      <c r="H13" s="5"/>
      <c r="I13" s="5"/>
      <c r="J13" s="5"/>
      <c r="K13" s="5"/>
    </row>
    <row r="14" ht="15.75" customHeight="1" spans="1:11">
      <c r="A14" s="112" t="str">
        <f>A46</f>
        <v>3. Benefícios e Despesas Indiretas</v>
      </c>
      <c r="B14" s="113"/>
      <c r="C14" s="103"/>
      <c r="D14" s="103"/>
      <c r="E14" s="114">
        <f>+F51</f>
        <v>7781.8808134384</v>
      </c>
      <c r="F14" s="105">
        <f>IFERROR(E14/$E$15,0)</f>
        <v>0.243627562211633</v>
      </c>
      <c r="G14" s="106"/>
      <c r="H14" s="1"/>
      <c r="I14" s="1"/>
      <c r="J14" s="1"/>
      <c r="K14" s="1"/>
    </row>
    <row r="15" ht="15.75" customHeight="1" spans="1:11">
      <c r="A15" s="115" t="s">
        <v>32</v>
      </c>
      <c r="B15" s="116"/>
      <c r="C15" s="117"/>
      <c r="D15" s="117"/>
      <c r="E15" s="118">
        <f t="shared" ref="E15:F15" si="1">SUM(E12:E14)</f>
        <v>31941.7094798103</v>
      </c>
      <c r="F15" s="119">
        <f t="shared" si="1"/>
        <v>1</v>
      </c>
      <c r="G15" s="79"/>
      <c r="H15" s="5"/>
      <c r="I15" s="5"/>
      <c r="J15" s="5"/>
      <c r="K15" s="5"/>
    </row>
    <row r="16" ht="12.75" customHeight="1" spans="1:11">
      <c r="A16" s="5"/>
      <c r="B16" s="5"/>
      <c r="C16" s="5"/>
      <c r="D16" s="79"/>
      <c r="E16" s="79"/>
      <c r="F16" s="79"/>
      <c r="G16" s="79"/>
      <c r="H16" s="5"/>
      <c r="I16" s="5"/>
      <c r="J16" s="5"/>
      <c r="K16" s="5"/>
    </row>
    <row r="17" customHeight="1" spans="1:11">
      <c r="A17" s="94" t="s">
        <v>33</v>
      </c>
      <c r="B17" s="95"/>
      <c r="C17" s="95"/>
      <c r="D17" s="95"/>
      <c r="E17" s="95"/>
      <c r="F17" s="96"/>
      <c r="G17" s="79"/>
      <c r="H17" s="5"/>
      <c r="I17" s="5"/>
      <c r="J17" s="5"/>
      <c r="K17" s="5"/>
    </row>
    <row r="18" customHeight="1" spans="1:11">
      <c r="A18" s="120" t="s">
        <v>34</v>
      </c>
      <c r="B18" s="95"/>
      <c r="C18" s="95"/>
      <c r="D18" s="95"/>
      <c r="E18" s="121"/>
      <c r="F18" s="122" t="s">
        <v>35</v>
      </c>
      <c r="G18" s="79"/>
      <c r="H18" s="79"/>
      <c r="I18" s="5"/>
      <c r="J18" s="5"/>
      <c r="K18" s="5"/>
    </row>
    <row r="19" customHeight="1" spans="1:11">
      <c r="A19" s="123" t="str">
        <f>+A26</f>
        <v>1.1. Médico Clínico Geral </v>
      </c>
      <c r="B19" s="28"/>
      <c r="C19" s="28"/>
      <c r="D19" s="28"/>
      <c r="E19" s="124"/>
      <c r="F19" s="125">
        <v>2</v>
      </c>
      <c r="G19" s="79"/>
      <c r="H19" s="79"/>
      <c r="I19" s="5"/>
      <c r="J19" s="5"/>
      <c r="K19" s="5"/>
    </row>
    <row r="20" hidden="1" customHeight="1" spans="1:11">
      <c r="A20" s="126"/>
      <c r="B20" s="127"/>
      <c r="C20" s="127"/>
      <c r="D20" s="127"/>
      <c r="E20" s="128"/>
      <c r="F20" s="129"/>
      <c r="G20" s="79"/>
      <c r="H20" s="79"/>
      <c r="I20" s="5"/>
      <c r="J20" s="5"/>
      <c r="K20" s="5"/>
    </row>
    <row r="21" customHeight="1" spans="1:11">
      <c r="A21" s="130" t="s">
        <v>36</v>
      </c>
      <c r="B21" s="131"/>
      <c r="C21" s="131"/>
      <c r="D21" s="131"/>
      <c r="E21" s="132"/>
      <c r="F21" s="133">
        <f>SUM(F19:F20)</f>
        <v>2</v>
      </c>
      <c r="G21" s="79"/>
      <c r="H21" s="79"/>
      <c r="I21" s="5"/>
      <c r="J21" s="5"/>
      <c r="K21" s="5"/>
    </row>
    <row r="22" ht="12.75" customHeight="1" spans="1:11">
      <c r="A22" s="79"/>
      <c r="B22" s="79"/>
      <c r="C22" s="79"/>
      <c r="D22" s="5"/>
      <c r="E22" s="134"/>
      <c r="F22" s="5"/>
      <c r="G22" s="79"/>
      <c r="H22" s="79"/>
      <c r="I22" s="5"/>
      <c r="J22" s="5"/>
      <c r="K22" s="5"/>
    </row>
    <row r="23" ht="15.75" customHeight="1" spans="1:11">
      <c r="A23" s="135" t="s">
        <v>37</v>
      </c>
      <c r="B23" s="136">
        <f>Horários!F18</f>
        <v>0.509770454545454</v>
      </c>
      <c r="C23" s="106"/>
      <c r="D23" s="1"/>
      <c r="E23" s="137"/>
      <c r="F23" s="1"/>
      <c r="G23" s="106"/>
      <c r="H23" s="106"/>
      <c r="I23" s="1"/>
      <c r="J23" s="1"/>
      <c r="K23" s="1"/>
    </row>
    <row r="24" ht="15.75" customHeight="1" spans="1:11">
      <c r="A24" s="79"/>
      <c r="B24" s="79"/>
      <c r="C24" s="79"/>
      <c r="D24" s="5"/>
      <c r="E24" s="134"/>
      <c r="F24" s="5"/>
      <c r="G24" s="79"/>
      <c r="H24" s="79"/>
      <c r="I24" s="5"/>
      <c r="J24" s="5"/>
      <c r="K24" s="5"/>
    </row>
    <row r="25" ht="16.5" customHeight="1" spans="1:11">
      <c r="A25" s="1" t="s">
        <v>38</v>
      </c>
      <c r="B25" s="5"/>
      <c r="C25" s="5"/>
      <c r="D25" s="79"/>
      <c r="E25" s="79"/>
      <c r="F25" s="79"/>
      <c r="G25" s="79"/>
      <c r="H25" s="79"/>
      <c r="I25" s="5"/>
      <c r="J25" s="5"/>
      <c r="K25" s="5"/>
    </row>
    <row r="26" ht="13.5" customHeight="1" spans="1:11">
      <c r="A26" s="5" t="s">
        <v>39</v>
      </c>
      <c r="B26" s="5"/>
      <c r="C26" s="5"/>
      <c r="D26" s="79"/>
      <c r="E26" s="79"/>
      <c r="F26" s="79"/>
      <c r="G26" s="79"/>
      <c r="H26" s="5"/>
      <c r="I26" s="5"/>
      <c r="J26" s="5"/>
      <c r="K26" s="5"/>
    </row>
    <row r="27" ht="13.5" customHeight="1" spans="1:11">
      <c r="A27" s="138" t="s">
        <v>40</v>
      </c>
      <c r="B27" s="139" t="s">
        <v>41</v>
      </c>
      <c r="C27" s="139" t="s">
        <v>35</v>
      </c>
      <c r="D27" s="140" t="s">
        <v>42</v>
      </c>
      <c r="E27" s="140" t="s">
        <v>43</v>
      </c>
      <c r="F27" s="141" t="s">
        <v>44</v>
      </c>
      <c r="G27" s="79"/>
      <c r="H27" s="5"/>
      <c r="I27" s="5"/>
      <c r="J27" s="5"/>
      <c r="K27" s="5"/>
    </row>
    <row r="28" ht="12.75" customHeight="1" spans="1:11">
      <c r="A28" s="142" t="s">
        <v>45</v>
      </c>
      <c r="B28" s="143" t="s">
        <v>46</v>
      </c>
      <c r="C28" s="143">
        <v>1</v>
      </c>
      <c r="D28" s="144">
        <f>B5</f>
        <v>18171.615</v>
      </c>
      <c r="E28" s="145">
        <f>C28*D28</f>
        <v>18171.615</v>
      </c>
      <c r="F28" s="79"/>
      <c r="G28" s="79"/>
      <c r="H28" s="146"/>
      <c r="I28" s="5"/>
      <c r="J28" s="5"/>
      <c r="K28" s="5"/>
    </row>
    <row r="29" ht="12.75" hidden="1" customHeight="1" spans="1:11">
      <c r="A29" s="147" t="s">
        <v>47</v>
      </c>
      <c r="B29" s="148" t="s">
        <v>31</v>
      </c>
      <c r="C29" s="148"/>
      <c r="D29" s="149">
        <v>0</v>
      </c>
      <c r="E29" s="150">
        <f>D29*C29/100</f>
        <v>0</v>
      </c>
      <c r="F29" s="79"/>
      <c r="G29" s="79"/>
      <c r="H29" s="146"/>
      <c r="I29" s="5"/>
      <c r="J29" s="5"/>
      <c r="K29" s="5"/>
    </row>
    <row r="30" ht="12.75" customHeight="1" spans="1:11">
      <c r="A30" s="151" t="s">
        <v>48</v>
      </c>
      <c r="B30" s="152"/>
      <c r="C30" s="152"/>
      <c r="D30" s="153"/>
      <c r="E30" s="154">
        <f>SUM(E28:E29)</f>
        <v>18171.615</v>
      </c>
      <c r="F30" s="79"/>
      <c r="G30" s="79"/>
      <c r="H30" s="5"/>
      <c r="I30" s="5"/>
      <c r="J30" s="5"/>
      <c r="K30" s="5"/>
    </row>
    <row r="31" ht="12.75" customHeight="1" spans="1:11">
      <c r="A31" s="86" t="s">
        <v>49</v>
      </c>
      <c r="B31" s="148" t="s">
        <v>31</v>
      </c>
      <c r="C31" s="155">
        <f>'Encargos Sociais'!$C$34*100</f>
        <v>29.11</v>
      </c>
      <c r="D31" s="150">
        <f>E30</f>
        <v>18171.615</v>
      </c>
      <c r="E31" s="150">
        <f>D31*C31/100</f>
        <v>5289.7571265</v>
      </c>
      <c r="F31" s="79"/>
      <c r="G31" s="79"/>
      <c r="H31" s="5"/>
      <c r="I31" s="5"/>
      <c r="J31" s="5"/>
      <c r="K31" s="5"/>
    </row>
    <row r="32" ht="12.75" customHeight="1" spans="1:11">
      <c r="A32" s="151" t="s">
        <v>15</v>
      </c>
      <c r="B32" s="152"/>
      <c r="C32" s="152"/>
      <c r="D32" s="153"/>
      <c r="E32" s="156">
        <f>E30+E31</f>
        <v>23461.3721265</v>
      </c>
      <c r="F32" s="79"/>
      <c r="G32" s="79"/>
      <c r="H32" s="5"/>
      <c r="I32" s="5"/>
      <c r="J32" s="5"/>
      <c r="K32" s="5"/>
    </row>
    <row r="33" ht="13.5" customHeight="1" spans="1:11">
      <c r="A33" s="86" t="s">
        <v>50</v>
      </c>
      <c r="B33" s="148" t="s">
        <v>51</v>
      </c>
      <c r="C33" s="157">
        <f>F19</f>
        <v>2</v>
      </c>
      <c r="D33" s="150">
        <f>E32</f>
        <v>23461.3721265</v>
      </c>
      <c r="E33" s="150">
        <f>C33*D33</f>
        <v>46922.744253</v>
      </c>
      <c r="F33" s="79"/>
      <c r="G33" s="79"/>
      <c r="H33" s="5"/>
      <c r="I33" s="5"/>
      <c r="J33" s="5"/>
      <c r="K33" s="5"/>
    </row>
    <row r="34" ht="12.75" customHeight="1" spans="1:11">
      <c r="A34" s="5"/>
      <c r="B34" s="5"/>
      <c r="C34" s="5"/>
      <c r="D34" s="158" t="s">
        <v>52</v>
      </c>
      <c r="E34" s="91">
        <f>B23</f>
        <v>0.509770454545454</v>
      </c>
      <c r="F34" s="159">
        <f>(E33*E34)+((E29*0.6)*1.2911)</f>
        <v>23919.8286663719</v>
      </c>
      <c r="G34" s="79"/>
      <c r="H34" s="5"/>
      <c r="I34" s="5"/>
      <c r="J34" s="5"/>
      <c r="K34" s="5"/>
    </row>
    <row r="35" ht="11.25" customHeight="1" spans="1:11">
      <c r="A35" s="5"/>
      <c r="B35" s="5"/>
      <c r="C35" s="5"/>
      <c r="D35" s="79"/>
      <c r="E35" s="79"/>
      <c r="F35" s="79"/>
      <c r="G35" s="79"/>
      <c r="H35" s="5"/>
      <c r="I35" s="5"/>
      <c r="J35" s="5"/>
      <c r="K35" s="5"/>
    </row>
    <row r="36" ht="12.75" customHeight="1" spans="1:11">
      <c r="A36" s="5"/>
      <c r="B36" s="5"/>
      <c r="C36" s="5"/>
      <c r="D36" s="79"/>
      <c r="E36" s="79"/>
      <c r="F36" s="79"/>
      <c r="G36" s="5"/>
      <c r="H36" s="5"/>
      <c r="I36" s="5"/>
      <c r="J36" s="5"/>
      <c r="K36" s="5"/>
    </row>
    <row r="37" ht="12.75" customHeight="1" spans="1:11">
      <c r="A37" s="160" t="s">
        <v>53</v>
      </c>
      <c r="B37" s="95"/>
      <c r="C37" s="95"/>
      <c r="D37" s="95"/>
      <c r="E37" s="96"/>
      <c r="F37" s="161">
        <f>F34</f>
        <v>23919.8286663719</v>
      </c>
      <c r="G37" s="5"/>
      <c r="H37" s="5"/>
      <c r="I37" s="5"/>
      <c r="J37" s="5"/>
      <c r="K37" s="5"/>
    </row>
    <row r="38" ht="12.75" customHeight="1" spans="1:11">
      <c r="A38" s="5"/>
      <c r="B38" s="5"/>
      <c r="C38" s="5"/>
      <c r="D38" s="79"/>
      <c r="E38" s="79"/>
      <c r="F38" s="79"/>
      <c r="G38" s="79"/>
      <c r="H38" s="5"/>
      <c r="I38" s="5"/>
      <c r="J38" s="5"/>
      <c r="K38" s="5"/>
    </row>
    <row r="39" ht="12.75" customHeight="1" spans="1:11">
      <c r="A39" s="1" t="s">
        <v>54</v>
      </c>
      <c r="B39" s="5"/>
      <c r="C39" s="5"/>
      <c r="D39" s="79"/>
      <c r="E39" s="79"/>
      <c r="F39" s="106"/>
      <c r="G39" s="79"/>
      <c r="H39" s="5"/>
      <c r="I39" s="5"/>
      <c r="J39" s="5"/>
      <c r="K39" s="5"/>
    </row>
    <row r="40" ht="12.75" customHeight="1" spans="1:11">
      <c r="A40" s="138" t="s">
        <v>40</v>
      </c>
      <c r="B40" s="139" t="s">
        <v>41</v>
      </c>
      <c r="C40" s="139" t="s">
        <v>35</v>
      </c>
      <c r="D40" s="140" t="s">
        <v>42</v>
      </c>
      <c r="E40" s="140" t="s">
        <v>43</v>
      </c>
      <c r="F40" s="141" t="s">
        <v>44</v>
      </c>
      <c r="G40" s="79"/>
      <c r="H40" s="5"/>
      <c r="I40" s="5"/>
      <c r="J40" s="5"/>
      <c r="K40" s="5"/>
    </row>
    <row r="41" ht="12.75" customHeight="1" spans="1:11">
      <c r="A41" s="86" t="s">
        <v>55</v>
      </c>
      <c r="B41" s="148" t="s">
        <v>56</v>
      </c>
      <c r="C41" s="162">
        <v>100</v>
      </c>
      <c r="D41" s="149">
        <v>2.4</v>
      </c>
      <c r="E41" s="90">
        <f t="shared" ref="E41" si="2">C41*D41</f>
        <v>240</v>
      </c>
      <c r="F41" s="106"/>
      <c r="G41" s="79"/>
      <c r="H41" s="5"/>
      <c r="I41" s="5"/>
      <c r="J41" s="5"/>
      <c r="K41" s="5"/>
    </row>
    <row r="42" ht="12.75" customHeight="1" spans="1:11">
      <c r="A42" s="5"/>
      <c r="B42" s="5"/>
      <c r="C42" s="5"/>
      <c r="D42" s="158" t="s">
        <v>52</v>
      </c>
      <c r="E42" s="90">
        <v>1</v>
      </c>
      <c r="F42" s="163">
        <f>SUM(E41:E41)*E42</f>
        <v>240</v>
      </c>
      <c r="G42" s="79"/>
      <c r="H42" s="5"/>
      <c r="I42" s="5"/>
      <c r="J42" s="5"/>
      <c r="K42" s="5"/>
    </row>
    <row r="43" ht="12.75" customHeight="1" spans="1:11">
      <c r="A43" s="5"/>
      <c r="B43" s="5"/>
      <c r="C43" s="5"/>
      <c r="D43" s="79"/>
      <c r="E43" s="79"/>
      <c r="F43" s="79"/>
      <c r="G43" s="79"/>
      <c r="H43" s="5"/>
      <c r="I43" s="5"/>
      <c r="J43" s="5"/>
      <c r="K43" s="5"/>
    </row>
    <row r="44" ht="17.25" customHeight="1" spans="1:11">
      <c r="A44" s="160" t="s">
        <v>57</v>
      </c>
      <c r="B44" s="95"/>
      <c r="C44" s="95"/>
      <c r="D44" s="95"/>
      <c r="E44" s="96"/>
      <c r="F44" s="161">
        <f>F37+F42</f>
        <v>24159.8286663719</v>
      </c>
      <c r="G44" s="79"/>
      <c r="H44" s="5"/>
      <c r="I44" s="5"/>
      <c r="J44" s="5"/>
      <c r="K44" s="5"/>
    </row>
    <row r="45" ht="11.25" customHeight="1" spans="1:11">
      <c r="A45" s="5"/>
      <c r="B45" s="5"/>
      <c r="C45" s="5"/>
      <c r="D45" s="79"/>
      <c r="E45" s="79"/>
      <c r="F45" s="79"/>
      <c r="G45" s="79"/>
      <c r="H45" s="5"/>
      <c r="I45" s="5"/>
      <c r="J45" s="5"/>
      <c r="K45" s="5"/>
    </row>
    <row r="46" ht="12.75" customHeight="1" spans="1:11">
      <c r="A46" s="1" t="s">
        <v>58</v>
      </c>
      <c r="B46" s="5"/>
      <c r="C46" s="5"/>
      <c r="D46" s="79"/>
      <c r="E46" s="79"/>
      <c r="F46" s="79"/>
      <c r="G46" s="79"/>
      <c r="H46" s="5"/>
      <c r="I46" s="5"/>
      <c r="J46" s="5"/>
      <c r="K46" s="5"/>
    </row>
    <row r="47" ht="12.75" customHeight="1" spans="1:11">
      <c r="A47" s="138" t="s">
        <v>40</v>
      </c>
      <c r="B47" s="139" t="s">
        <v>41</v>
      </c>
      <c r="C47" s="139" t="s">
        <v>35</v>
      </c>
      <c r="D47" s="140" t="s">
        <v>42</v>
      </c>
      <c r="E47" s="140" t="s">
        <v>43</v>
      </c>
      <c r="F47" s="141" t="s">
        <v>44</v>
      </c>
      <c r="G47" s="79"/>
      <c r="H47" s="5"/>
      <c r="I47" s="5"/>
      <c r="J47" s="5"/>
      <c r="K47" s="5"/>
    </row>
    <row r="48" ht="12.75" customHeight="1" spans="1:11">
      <c r="A48" s="142" t="s">
        <v>59</v>
      </c>
      <c r="B48" s="143" t="s">
        <v>31</v>
      </c>
      <c r="C48" s="155">
        <f>BDI!C16*100</f>
        <v>32.21</v>
      </c>
      <c r="D48" s="145">
        <f>+F44</f>
        <v>24159.8286663719</v>
      </c>
      <c r="E48" s="145">
        <f>C48*D48/100</f>
        <v>7781.8808134384</v>
      </c>
      <c r="F48" s="79"/>
      <c r="G48" s="79"/>
      <c r="H48" s="5"/>
      <c r="I48" s="5"/>
      <c r="J48" s="5"/>
      <c r="K48" s="5"/>
    </row>
    <row r="49" ht="12.75" customHeight="1" spans="1:11">
      <c r="A49" s="5"/>
      <c r="B49" s="5"/>
      <c r="C49" s="5"/>
      <c r="D49" s="79"/>
      <c r="E49" s="79"/>
      <c r="F49" s="164">
        <f>+E48</f>
        <v>7781.8808134384</v>
      </c>
      <c r="G49" s="79"/>
      <c r="H49" s="5"/>
      <c r="I49" s="5"/>
      <c r="J49" s="5"/>
      <c r="K49" s="5"/>
    </row>
    <row r="50" ht="11.25" customHeight="1" spans="1:11">
      <c r="A50" s="5"/>
      <c r="B50" s="5"/>
      <c r="C50" s="5"/>
      <c r="D50" s="79"/>
      <c r="E50" s="79"/>
      <c r="F50" s="79"/>
      <c r="G50" s="79"/>
      <c r="H50" s="5"/>
      <c r="I50" s="5"/>
      <c r="J50" s="5"/>
      <c r="K50" s="5"/>
    </row>
    <row r="51" ht="12.75" customHeight="1" spans="1:11">
      <c r="A51" s="165" t="s">
        <v>60</v>
      </c>
      <c r="B51" s="166"/>
      <c r="C51" s="166"/>
      <c r="D51" s="167"/>
      <c r="E51" s="168"/>
      <c r="F51" s="163">
        <f>F49</f>
        <v>7781.8808134384</v>
      </c>
      <c r="G51" s="79"/>
      <c r="H51" s="5"/>
      <c r="I51" s="5"/>
      <c r="J51" s="5"/>
      <c r="K51" s="5"/>
    </row>
    <row r="52" ht="11.25" customHeight="1" spans="1:11">
      <c r="A52" s="5"/>
      <c r="B52" s="5"/>
      <c r="C52" s="5"/>
      <c r="D52" s="79"/>
      <c r="E52" s="79"/>
      <c r="F52" s="79"/>
      <c r="G52" s="79"/>
      <c r="H52" s="5"/>
      <c r="I52" s="5"/>
      <c r="J52" s="5"/>
      <c r="K52" s="5"/>
    </row>
    <row r="53" ht="24.75" customHeight="1" spans="1:11">
      <c r="A53" s="160" t="s">
        <v>61</v>
      </c>
      <c r="B53" s="95"/>
      <c r="C53" s="95"/>
      <c r="D53" s="95"/>
      <c r="E53" s="96"/>
      <c r="F53" s="169">
        <f>F44+F51</f>
        <v>31941.7094798103</v>
      </c>
      <c r="G53" s="79"/>
      <c r="H53" s="5"/>
      <c r="I53" s="5"/>
      <c r="J53" s="5"/>
      <c r="K53" s="5"/>
    </row>
    <row r="54" ht="24.75" customHeight="1" spans="1:11">
      <c r="A54" s="138" t="s">
        <v>40</v>
      </c>
      <c r="B54" s="139" t="s">
        <v>41</v>
      </c>
      <c r="C54" s="139" t="s">
        <v>35</v>
      </c>
      <c r="D54" s="140" t="s">
        <v>42</v>
      </c>
      <c r="E54" s="140" t="s">
        <v>43</v>
      </c>
      <c r="F54" s="170" t="s">
        <v>44</v>
      </c>
      <c r="G54" s="79"/>
      <c r="H54" s="5"/>
      <c r="I54" s="5"/>
      <c r="J54" s="5"/>
      <c r="K54" s="5"/>
    </row>
    <row r="55" ht="24.75" customHeight="1" spans="1:11">
      <c r="A55" s="165" t="s">
        <v>62</v>
      </c>
      <c r="B55" s="171" t="s">
        <v>63</v>
      </c>
      <c r="C55" s="172">
        <f>Horários!Y11</f>
        <v>191.999944</v>
      </c>
      <c r="D55" s="173">
        <f>F53/C55</f>
        <v>166.363118729922</v>
      </c>
      <c r="E55" s="165"/>
      <c r="F55" s="174"/>
      <c r="G55" s="79"/>
      <c r="H55" s="5"/>
      <c r="I55" s="5"/>
      <c r="J55" s="5"/>
      <c r="K55" s="5"/>
    </row>
    <row r="56" ht="24.75" hidden="1" customHeight="1" spans="1:11">
      <c r="A56" s="165" t="s">
        <v>64</v>
      </c>
      <c r="B56" s="171" t="s">
        <v>63</v>
      </c>
      <c r="C56" s="172">
        <f>C55*2</f>
        <v>383.999888</v>
      </c>
      <c r="D56" s="173">
        <f>D55/2</f>
        <v>83.1815593649609</v>
      </c>
      <c r="E56" s="165"/>
      <c r="F56" s="174"/>
      <c r="G56" s="79"/>
      <c r="H56" s="5"/>
      <c r="I56" s="5"/>
      <c r="J56" s="5"/>
      <c r="K56" s="5"/>
    </row>
    <row r="57" ht="12.75" customHeight="1" spans="1:11">
      <c r="A57" s="5"/>
      <c r="B57" s="5"/>
      <c r="C57" s="5"/>
      <c r="D57" s="79"/>
      <c r="E57" s="79"/>
      <c r="F57" s="79"/>
      <c r="G57" s="79"/>
      <c r="H57" s="5"/>
      <c r="I57" s="5"/>
      <c r="J57" s="5"/>
      <c r="K57" s="5"/>
    </row>
    <row r="58" ht="12.75" customHeight="1" spans="1:11">
      <c r="A58" s="5"/>
      <c r="B58" s="5"/>
      <c r="C58" s="5"/>
      <c r="D58" s="79"/>
      <c r="E58" s="79"/>
      <c r="F58" s="79"/>
      <c r="G58" s="79"/>
      <c r="H58" s="5"/>
      <c r="I58" s="5"/>
      <c r="J58" s="5"/>
      <c r="K58" s="5"/>
    </row>
    <row r="59" ht="12.75" customHeight="1" spans="1:11">
      <c r="A59" s="5"/>
      <c r="B59" s="5"/>
      <c r="C59" s="5"/>
      <c r="D59" s="79"/>
      <c r="E59" s="79"/>
      <c r="F59" s="79"/>
      <c r="G59" s="79"/>
      <c r="H59" s="5"/>
      <c r="I59" s="5"/>
      <c r="J59" s="5"/>
      <c r="K59" s="5"/>
    </row>
    <row r="60" ht="12.75" customHeight="1" spans="1:11">
      <c r="A60" s="5"/>
      <c r="B60" s="5"/>
      <c r="C60" s="5"/>
      <c r="D60" s="79"/>
      <c r="E60" s="79"/>
      <c r="F60" s="79"/>
      <c r="G60" s="79"/>
      <c r="H60" s="5"/>
      <c r="I60" s="5"/>
      <c r="J60" s="5"/>
      <c r="K60" s="5"/>
    </row>
    <row r="61" ht="12.75" customHeight="1" spans="1:11">
      <c r="A61" s="5"/>
      <c r="B61" s="5"/>
      <c r="C61" s="5"/>
      <c r="D61" s="79"/>
      <c r="E61" s="79"/>
      <c r="F61" s="79"/>
      <c r="G61" s="79"/>
      <c r="H61" s="5"/>
      <c r="I61" s="5"/>
      <c r="J61" s="5"/>
      <c r="K61" s="5"/>
    </row>
    <row r="62" ht="12.75" customHeight="1" spans="1:11">
      <c r="A62" s="5"/>
      <c r="B62" s="5"/>
      <c r="C62" s="5"/>
      <c r="D62" s="79"/>
      <c r="E62" s="79"/>
      <c r="F62" s="79"/>
      <c r="G62" s="79"/>
      <c r="H62" s="5"/>
      <c r="I62" s="5"/>
      <c r="J62" s="5"/>
      <c r="K62" s="5"/>
    </row>
    <row r="63" ht="12.75" customHeight="1" spans="1:11">
      <c r="A63" s="5"/>
      <c r="B63" s="5"/>
      <c r="C63" s="5"/>
      <c r="D63" s="175">
        <v>16242</v>
      </c>
      <c r="E63" s="175">
        <v>13410</v>
      </c>
      <c r="F63" s="79"/>
      <c r="G63" s="79"/>
      <c r="H63" s="5"/>
      <c r="I63" s="5"/>
      <c r="J63" s="5"/>
      <c r="K63" s="5"/>
    </row>
    <row r="64" ht="12.75" customHeight="1" spans="1:11">
      <c r="A64" s="5"/>
      <c r="B64" s="5"/>
      <c r="C64" s="5"/>
      <c r="D64" s="176">
        <v>154.69</v>
      </c>
      <c r="E64" s="176">
        <v>127.71</v>
      </c>
      <c r="F64" s="79"/>
      <c r="G64" s="79"/>
      <c r="H64" s="5"/>
      <c r="I64" s="5"/>
      <c r="J64" s="5"/>
      <c r="K64" s="5"/>
    </row>
    <row r="65" ht="12.75" customHeight="1" spans="1:11">
      <c r="A65" s="5"/>
      <c r="B65" s="5"/>
      <c r="C65" s="5"/>
      <c r="D65" s="176">
        <f>D63/D64</f>
        <v>104.997090956106</v>
      </c>
      <c r="E65" s="176">
        <f>E63/E64</f>
        <v>105.003523608175</v>
      </c>
      <c r="F65" s="79"/>
      <c r="G65" s="79"/>
      <c r="H65" s="5"/>
      <c r="I65" s="5"/>
      <c r="J65" s="5"/>
      <c r="K65" s="5"/>
    </row>
    <row r="66" ht="12.75" customHeight="1" spans="1:11">
      <c r="A66" s="5"/>
      <c r="B66" s="5"/>
      <c r="C66" s="5"/>
      <c r="D66" s="176"/>
      <c r="E66" s="176"/>
      <c r="F66" s="79"/>
      <c r="G66" s="79"/>
      <c r="H66" s="5"/>
      <c r="I66" s="5"/>
      <c r="J66" s="5"/>
      <c r="K66" s="5"/>
    </row>
    <row r="67" ht="12.75" customHeight="1" spans="1:11">
      <c r="A67" s="5"/>
      <c r="B67" s="5"/>
      <c r="C67" s="5"/>
      <c r="D67" s="176">
        <f>D65/4.33</f>
        <v>24.2487507981769</v>
      </c>
      <c r="E67" s="176">
        <v>24</v>
      </c>
      <c r="F67" s="79"/>
      <c r="G67" s="79"/>
      <c r="H67" s="5"/>
      <c r="I67" s="5"/>
      <c r="J67" s="5"/>
      <c r="K67" s="5"/>
    </row>
    <row r="68" ht="12.75" customHeight="1" spans="1:11">
      <c r="A68" s="5"/>
      <c r="B68" s="5"/>
      <c r="C68" s="5"/>
      <c r="D68" s="176"/>
      <c r="E68" s="176"/>
      <c r="F68" s="79"/>
      <c r="G68" s="79"/>
      <c r="H68" s="5"/>
      <c r="I68" s="5"/>
      <c r="J68" s="5"/>
      <c r="K68" s="5"/>
    </row>
    <row r="69" ht="12.75" customHeight="1" spans="1:11">
      <c r="A69" s="5"/>
      <c r="B69" s="5"/>
      <c r="C69" s="5"/>
      <c r="D69" s="176">
        <f>D63/D67*40</f>
        <v>26792.308</v>
      </c>
      <c r="E69" s="176">
        <f>E63/E67*40</f>
        <v>22350</v>
      </c>
      <c r="F69" s="79"/>
      <c r="G69" s="79"/>
      <c r="H69" s="5"/>
      <c r="I69" s="5"/>
      <c r="J69" s="5"/>
      <c r="K69" s="5"/>
    </row>
    <row r="70" ht="12.75" customHeight="1" spans="1:11">
      <c r="A70" s="5"/>
      <c r="B70" s="5"/>
      <c r="C70" s="5"/>
      <c r="D70" s="79"/>
      <c r="E70" s="79"/>
      <c r="F70" s="79"/>
      <c r="G70" s="79"/>
      <c r="H70" s="5"/>
      <c r="I70" s="5"/>
      <c r="J70" s="5"/>
      <c r="K70" s="5"/>
    </row>
    <row r="71" ht="12.75" customHeight="1" spans="1:11">
      <c r="A71" s="5"/>
      <c r="B71" s="5"/>
      <c r="C71" s="5"/>
      <c r="D71" s="79"/>
      <c r="E71" s="79"/>
      <c r="F71" s="79"/>
      <c r="G71" s="79"/>
      <c r="H71" s="5"/>
      <c r="I71" s="5"/>
      <c r="J71" s="5"/>
      <c r="K71" s="5"/>
    </row>
    <row r="72" ht="12.75" customHeight="1" spans="1:11">
      <c r="A72" s="5"/>
      <c r="B72" s="5"/>
      <c r="C72" s="5"/>
      <c r="D72" s="79"/>
      <c r="E72" s="79"/>
      <c r="F72" s="79"/>
      <c r="G72" s="79"/>
      <c r="H72" s="5"/>
      <c r="I72" s="5"/>
      <c r="J72" s="5"/>
      <c r="K72" s="5"/>
    </row>
    <row r="73" ht="12.75" customHeight="1" spans="1:11">
      <c r="A73" s="5"/>
      <c r="B73" s="5"/>
      <c r="C73" s="5"/>
      <c r="D73" s="79"/>
      <c r="E73" s="79"/>
      <c r="F73" s="79"/>
      <c r="G73" s="79"/>
      <c r="H73" s="5"/>
      <c r="I73" s="5"/>
      <c r="J73" s="5"/>
      <c r="K73" s="5"/>
    </row>
    <row r="74" ht="12.75" customHeight="1" spans="1:11">
      <c r="A74" s="5"/>
      <c r="B74" s="5"/>
      <c r="C74" s="5"/>
      <c r="D74" s="79"/>
      <c r="E74" s="79"/>
      <c r="F74" s="79"/>
      <c r="G74" s="79"/>
      <c r="H74" s="5"/>
      <c r="I74" s="5"/>
      <c r="J74" s="5"/>
      <c r="K74" s="5"/>
    </row>
    <row r="75" ht="12.75" customHeight="1" spans="1:11">
      <c r="A75" s="5"/>
      <c r="B75" s="5"/>
      <c r="C75" s="5"/>
      <c r="D75" s="79"/>
      <c r="E75" s="79"/>
      <c r="F75" s="79"/>
      <c r="G75" s="79"/>
      <c r="H75" s="5"/>
      <c r="I75" s="5"/>
      <c r="J75" s="5"/>
      <c r="K75" s="5"/>
    </row>
    <row r="76" ht="12.75" customHeight="1" spans="1:11">
      <c r="A76" s="5"/>
      <c r="B76" s="5"/>
      <c r="C76" s="5"/>
      <c r="D76" s="79"/>
      <c r="E76" s="79"/>
      <c r="F76" s="79"/>
      <c r="G76" s="79"/>
      <c r="H76" s="5"/>
      <c r="I76" s="5"/>
      <c r="J76" s="5"/>
      <c r="K76" s="5"/>
    </row>
    <row r="77" ht="12.75" customHeight="1" spans="1:11">
      <c r="A77" s="5"/>
      <c r="B77" s="5"/>
      <c r="C77" s="5"/>
      <c r="D77" s="79"/>
      <c r="E77" s="79"/>
      <c r="F77" s="79"/>
      <c r="G77" s="79"/>
      <c r="H77" s="5"/>
      <c r="I77" s="5"/>
      <c r="J77" s="5"/>
      <c r="K77" s="5"/>
    </row>
    <row r="78" ht="12.75" customHeight="1" spans="1:11">
      <c r="A78" s="5"/>
      <c r="B78" s="5"/>
      <c r="C78" s="5"/>
      <c r="D78" s="79"/>
      <c r="E78" s="79"/>
      <c r="F78" s="79"/>
      <c r="G78" s="79"/>
      <c r="H78" s="5"/>
      <c r="I78" s="5"/>
      <c r="J78" s="5"/>
      <c r="K78" s="5"/>
    </row>
    <row r="79" ht="12.75" customHeight="1" spans="1:11">
      <c r="A79" s="5"/>
      <c r="B79" s="5"/>
      <c r="C79" s="5"/>
      <c r="D79" s="79"/>
      <c r="E79" s="79"/>
      <c r="F79" s="79"/>
      <c r="G79" s="79"/>
      <c r="H79" s="5"/>
      <c r="I79" s="5"/>
      <c r="J79" s="5"/>
      <c r="K79" s="5"/>
    </row>
    <row r="80" ht="12.75" customHeight="1" spans="1:11">
      <c r="A80" s="5"/>
      <c r="B80" s="5"/>
      <c r="C80" s="5"/>
      <c r="D80" s="79"/>
      <c r="E80" s="79"/>
      <c r="F80" s="79"/>
      <c r="G80" s="79"/>
      <c r="H80" s="5"/>
      <c r="I80" s="5"/>
      <c r="J80" s="5"/>
      <c r="K80" s="5"/>
    </row>
    <row r="81" ht="12.75" customHeight="1" spans="1:11">
      <c r="A81" s="5"/>
      <c r="B81" s="5"/>
      <c r="C81" s="5"/>
      <c r="D81" s="79"/>
      <c r="E81" s="79"/>
      <c r="F81" s="79"/>
      <c r="G81" s="79"/>
      <c r="H81" s="5"/>
      <c r="I81" s="5"/>
      <c r="J81" s="5"/>
      <c r="K81" s="5"/>
    </row>
    <row r="82" ht="12.75" customHeight="1" spans="1:11">
      <c r="A82" s="5"/>
      <c r="B82" s="5"/>
      <c r="C82" s="5"/>
      <c r="D82" s="79"/>
      <c r="E82" s="79"/>
      <c r="F82" s="79"/>
      <c r="G82" s="79"/>
      <c r="H82" s="5"/>
      <c r="I82" s="5"/>
      <c r="J82" s="5"/>
      <c r="K82" s="5"/>
    </row>
    <row r="83" ht="12.75" customHeight="1" spans="1:11">
      <c r="A83" s="5"/>
      <c r="B83" s="5"/>
      <c r="C83" s="5"/>
      <c r="D83" s="79"/>
      <c r="E83" s="79"/>
      <c r="F83" s="79"/>
      <c r="G83" s="79"/>
      <c r="H83" s="5"/>
      <c r="I83" s="5"/>
      <c r="J83" s="5"/>
      <c r="K83" s="5"/>
    </row>
    <row r="84" ht="12.75" customHeight="1" spans="1:11">
      <c r="A84" s="5"/>
      <c r="B84" s="5"/>
      <c r="C84" s="5"/>
      <c r="D84" s="79"/>
      <c r="E84" s="79"/>
      <c r="F84" s="79"/>
      <c r="G84" s="79"/>
      <c r="H84" s="5"/>
      <c r="I84" s="5"/>
      <c r="J84" s="5"/>
      <c r="K84" s="5"/>
    </row>
    <row r="85" ht="12.75" customHeight="1" spans="1:11">
      <c r="A85" s="5"/>
      <c r="B85" s="5"/>
      <c r="C85" s="5"/>
      <c r="D85" s="79"/>
      <c r="E85" s="79"/>
      <c r="F85" s="79"/>
      <c r="G85" s="79"/>
      <c r="H85" s="5"/>
      <c r="I85" s="5"/>
      <c r="J85" s="5"/>
      <c r="K85" s="5"/>
    </row>
    <row r="86" ht="9" customHeight="1" spans="1:1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</row>
    <row r="87" ht="12.75" customHeight="1" spans="1:11">
      <c r="A87" s="5"/>
      <c r="B87" s="5"/>
      <c r="C87" s="5"/>
      <c r="D87" s="79"/>
      <c r="E87" s="79"/>
      <c r="F87" s="79"/>
      <c r="G87" s="79"/>
      <c r="H87" s="5"/>
      <c r="I87" s="5"/>
      <c r="J87" s="5"/>
      <c r="K87" s="5"/>
    </row>
    <row r="88" ht="12.75" customHeight="1" spans="1:11">
      <c r="A88" s="5"/>
      <c r="B88" s="5"/>
      <c r="C88" s="5"/>
      <c r="D88" s="79"/>
      <c r="E88" s="79"/>
      <c r="F88" s="79"/>
      <c r="G88" s="79"/>
      <c r="H88" s="5"/>
      <c r="I88" s="5"/>
      <c r="J88" s="5"/>
      <c r="K88" s="5"/>
    </row>
    <row r="89" ht="12.75" customHeight="1" spans="1:11">
      <c r="A89" s="5"/>
      <c r="B89" s="5"/>
      <c r="C89" s="5"/>
      <c r="D89" s="79"/>
      <c r="E89" s="79"/>
      <c r="F89" s="79"/>
      <c r="G89" s="79"/>
      <c r="H89" s="5"/>
      <c r="I89" s="5"/>
      <c r="J89" s="5"/>
      <c r="K89" s="5"/>
    </row>
    <row r="90" ht="12.75" customHeight="1" spans="1:11">
      <c r="A90" s="5"/>
      <c r="B90" s="5"/>
      <c r="C90" s="5"/>
      <c r="D90" s="79"/>
      <c r="E90" s="79"/>
      <c r="F90" s="79"/>
      <c r="G90" s="79"/>
      <c r="H90" s="5"/>
      <c r="I90" s="5"/>
      <c r="J90" s="5"/>
      <c r="K90" s="5"/>
    </row>
  </sheetData>
  <mergeCells count="11">
    <mergeCell ref="A1:F1"/>
    <mergeCell ref="A2:F2"/>
    <mergeCell ref="A9:F9"/>
    <mergeCell ref="A17:F17"/>
    <mergeCell ref="A18:E18"/>
    <mergeCell ref="A19:E19"/>
    <mergeCell ref="A20:E20"/>
    <mergeCell ref="A21:E21"/>
    <mergeCell ref="A37:E37"/>
    <mergeCell ref="A44:E44"/>
    <mergeCell ref="A53:E53"/>
  </mergeCells>
  <pageMargins left="0.905511811023622" right="0.511811023622047" top="0.748031496062992" bottom="0.748031496062992" header="0" footer="0"/>
  <pageSetup paperSize="9" scale="76" orientation="portrait"/>
  <headerFooter>
    <oddFooter>&amp;R&amp;P de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100"/>
  <sheetViews>
    <sheetView workbookViewId="0">
      <selection activeCell="A14" sqref="A14"/>
    </sheetView>
  </sheetViews>
  <sheetFormatPr defaultColWidth="14.4285714285714" defaultRowHeight="15" customHeight="1"/>
  <cols>
    <col min="1" max="1" width="8.14285714285714" customWidth="1"/>
    <col min="2" max="2" width="15.8571428571429" customWidth="1"/>
    <col min="3" max="3" width="13.1428571428571" customWidth="1"/>
    <col min="4" max="4" width="8.14285714285714" customWidth="1"/>
    <col min="5" max="5" width="7.57142857142857" customWidth="1"/>
    <col min="6" max="6" width="11.5714285714286" customWidth="1"/>
    <col min="7" max="7" width="10.5714285714286" hidden="1" customWidth="1"/>
    <col min="8" max="18" width="8.85714285714286" hidden="1" customWidth="1"/>
    <col min="19" max="19" width="12" hidden="1" customWidth="1"/>
    <col min="20" max="23" width="8.85714285714286" hidden="1" customWidth="1"/>
    <col min="24" max="25" width="7" customWidth="1"/>
  </cols>
  <sheetData>
    <row r="1" ht="15.75" spans="1:24">
      <c r="A1" s="57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24">
      <c r="A2" s="59" t="s">
        <v>66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24">
      <c r="A3" s="59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>
        <v>7</v>
      </c>
      <c r="N3" s="58">
        <v>6</v>
      </c>
      <c r="O3" s="58">
        <f>M3*N3</f>
        <v>42</v>
      </c>
      <c r="P3" s="58"/>
      <c r="Q3" s="58">
        <v>7</v>
      </c>
      <c r="R3" s="58">
        <v>6</v>
      </c>
      <c r="S3" s="58">
        <f>Q3*R3</f>
        <v>42</v>
      </c>
      <c r="T3" s="58"/>
      <c r="U3" s="58"/>
      <c r="V3" s="58"/>
      <c r="W3" s="58"/>
      <c r="X3" s="58"/>
    </row>
    <row r="4" spans="1:24">
      <c r="A4" s="60" t="s">
        <v>67</v>
      </c>
      <c r="B4" s="60" t="s">
        <v>68</v>
      </c>
      <c r="C4" s="60" t="s">
        <v>69</v>
      </c>
      <c r="D4" s="60" t="s">
        <v>70</v>
      </c>
      <c r="E4" s="60" t="s">
        <v>71</v>
      </c>
      <c r="F4" s="60" t="s">
        <v>72</v>
      </c>
      <c r="G4" s="60" t="s">
        <v>73</v>
      </c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60" t="s">
        <v>74</v>
      </c>
      <c r="U4" s="58"/>
      <c r="V4" s="58"/>
      <c r="W4" s="58"/>
      <c r="X4" s="58"/>
    </row>
    <row r="5" spans="1:24">
      <c r="A5" s="61">
        <v>2</v>
      </c>
      <c r="B5" s="60" t="s">
        <v>75</v>
      </c>
      <c r="C5" s="60" t="s">
        <v>76</v>
      </c>
      <c r="D5" s="62"/>
      <c r="E5" s="62"/>
      <c r="F5" s="62">
        <v>0.467361111111111</v>
      </c>
      <c r="G5" s="63">
        <v>0</v>
      </c>
      <c r="H5" s="58"/>
      <c r="I5" s="58">
        <v>15</v>
      </c>
      <c r="J5" s="64">
        <v>12</v>
      </c>
      <c r="K5" s="58"/>
      <c r="L5" s="58">
        <v>12</v>
      </c>
      <c r="M5" s="58">
        <v>5</v>
      </c>
      <c r="N5" s="58">
        <v>3</v>
      </c>
      <c r="O5" s="58">
        <f>M5*N5</f>
        <v>15</v>
      </c>
      <c r="P5" s="58"/>
      <c r="Q5" s="58">
        <v>5</v>
      </c>
      <c r="R5" s="58">
        <v>3</v>
      </c>
      <c r="S5" s="58">
        <f>Q5*R5</f>
        <v>15</v>
      </c>
      <c r="T5" s="63">
        <f>7*3</f>
        <v>21</v>
      </c>
      <c r="U5" s="58"/>
      <c r="V5" s="58"/>
      <c r="W5" s="58"/>
      <c r="X5" s="74"/>
    </row>
    <row r="6" spans="1:24">
      <c r="A6" s="60"/>
      <c r="B6" s="60"/>
      <c r="C6" s="60"/>
      <c r="D6" s="60"/>
      <c r="E6" s="60"/>
      <c r="F6" s="60"/>
      <c r="G6" s="60"/>
      <c r="H6" s="58"/>
      <c r="I6" s="58"/>
      <c r="J6" s="58"/>
      <c r="K6" s="58"/>
      <c r="L6" s="58"/>
      <c r="M6" s="58"/>
      <c r="N6" s="58"/>
      <c r="O6" s="58" t="e">
        <f>#REF!/#REF!</f>
        <v>#REF!</v>
      </c>
      <c r="P6" s="58"/>
      <c r="Q6" s="58"/>
      <c r="R6" s="58"/>
      <c r="S6" s="58" t="e">
        <f>#REF!/#REF!</f>
        <v>#REF!</v>
      </c>
      <c r="T6" s="68"/>
      <c r="U6" s="58">
        <v>44</v>
      </c>
      <c r="V6" s="58" t="e">
        <f>#REF!/U6</f>
        <v>#REF!</v>
      </c>
      <c r="W6" s="58"/>
      <c r="X6" s="58"/>
    </row>
    <row r="7" spans="1:24">
      <c r="A7" s="58"/>
      <c r="B7" s="58"/>
      <c r="C7" s="58"/>
      <c r="D7" s="58"/>
      <c r="E7" s="58"/>
      <c r="F7" s="58"/>
      <c r="G7" s="58"/>
      <c r="H7" s="64"/>
      <c r="I7" s="64"/>
      <c r="J7" s="58"/>
      <c r="K7" s="58"/>
      <c r="L7" s="64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</row>
    <row r="8" spans="1:24">
      <c r="A8" s="59" t="s">
        <v>77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</row>
    <row r="9" spans="1:24">
      <c r="A9" s="65" t="s">
        <v>78</v>
      </c>
      <c r="B9" s="66"/>
      <c r="C9" s="66"/>
      <c r="D9" s="66"/>
      <c r="E9" s="66"/>
      <c r="F9" s="67">
        <v>11.21495</v>
      </c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</row>
    <row r="10" spans="1:24">
      <c r="A10" s="65" t="s">
        <v>79</v>
      </c>
      <c r="B10" s="66"/>
      <c r="C10" s="66"/>
      <c r="D10" s="66"/>
      <c r="E10" s="66"/>
      <c r="F10" s="68">
        <v>2</v>
      </c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</row>
    <row r="11" spans="1:25">
      <c r="A11" s="65" t="s">
        <v>80</v>
      </c>
      <c r="B11" s="66"/>
      <c r="C11" s="66"/>
      <c r="D11" s="66"/>
      <c r="E11" s="66"/>
      <c r="F11" s="67">
        <f>F9*F10</f>
        <v>22.4299</v>
      </c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>
        <f>F11*4.28</f>
        <v>95.999972</v>
      </c>
      <c r="Y11">
        <f>X11*2</f>
        <v>191.999944</v>
      </c>
    </row>
    <row r="12" spans="1:24">
      <c r="A12" s="65" t="s">
        <v>81</v>
      </c>
      <c r="B12" s="66"/>
      <c r="C12" s="66"/>
      <c r="D12" s="66"/>
      <c r="E12" s="66"/>
      <c r="F12" s="68">
        <v>6</v>
      </c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</row>
    <row r="13" spans="1:24">
      <c r="A13" s="65" t="s">
        <v>82</v>
      </c>
      <c r="B13" s="66"/>
      <c r="C13" s="66"/>
      <c r="D13" s="66"/>
      <c r="E13" s="66"/>
      <c r="F13" s="68">
        <v>7</v>
      </c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</row>
    <row r="14" spans="1:26">
      <c r="A14" s="65" t="s">
        <v>83</v>
      </c>
      <c r="B14" s="66"/>
      <c r="C14" s="66"/>
      <c r="D14" s="66"/>
      <c r="E14" s="66"/>
      <c r="F14" s="69">
        <f>F11/F12</f>
        <v>3.73831666666667</v>
      </c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Z14" s="75"/>
    </row>
    <row r="15" spans="1:24">
      <c r="A15" s="65" t="s">
        <v>84</v>
      </c>
      <c r="B15" s="66"/>
      <c r="C15" s="66"/>
      <c r="D15" s="66"/>
      <c r="E15" s="66"/>
      <c r="F15" s="68">
        <v>30</v>
      </c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</row>
    <row r="16" spans="1:24">
      <c r="A16" s="70" t="s">
        <v>85</v>
      </c>
      <c r="B16" s="71"/>
      <c r="C16" s="71"/>
      <c r="D16" s="71"/>
      <c r="E16" s="71"/>
      <c r="F16" s="72">
        <f>F14*F15</f>
        <v>112.1495</v>
      </c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</row>
    <row r="17" spans="1:24">
      <c r="A17" s="70" t="s">
        <v>86</v>
      </c>
      <c r="B17" s="71"/>
      <c r="C17" s="71"/>
      <c r="D17" s="71"/>
      <c r="E17" s="71"/>
      <c r="F17" s="60">
        <v>220</v>
      </c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</row>
    <row r="18" spans="1:24">
      <c r="A18" s="70" t="s">
        <v>87</v>
      </c>
      <c r="B18" s="71"/>
      <c r="C18" s="71"/>
      <c r="D18" s="71"/>
      <c r="E18" s="71"/>
      <c r="F18" s="73">
        <f>F16/F17</f>
        <v>0.509770454545454</v>
      </c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</row>
    <row r="19" spans="1:24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</row>
    <row r="20" spans="1:24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</row>
    <row r="21" ht="15.75" customHeight="1" spans="1:24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</row>
    <row r="22" ht="15.75" customHeight="1" spans="1:24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</row>
    <row r="23" ht="15.75" customHeight="1" spans="1:24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</row>
    <row r="24" ht="15.75" customHeight="1" spans="1:24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</row>
    <row r="25" ht="15.75" customHeight="1" spans="1:24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</row>
    <row r="26" ht="15.75" customHeight="1" spans="1:24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</row>
    <row r="27" ht="15.75" customHeight="1" spans="1:24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</row>
    <row r="28" ht="15.75" customHeight="1" spans="1:24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</row>
    <row r="29" ht="15.75" customHeight="1" spans="1:24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</row>
    <row r="30" ht="15.75" customHeight="1" spans="1:24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</row>
    <row r="31" ht="15.75" customHeight="1" spans="1:24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</row>
    <row r="32" ht="15.75" customHeight="1" spans="1:24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</row>
    <row r="33" ht="15.75" customHeight="1" spans="1:24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</row>
    <row r="34" ht="15.75" customHeight="1" spans="1:24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</row>
    <row r="35" ht="15.75" customHeight="1" spans="1:24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</row>
    <row r="36" ht="15.75" customHeight="1" spans="1:24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</row>
    <row r="37" ht="15.75" customHeight="1" spans="1:24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</row>
    <row r="38" ht="15.75" customHeight="1" spans="1:24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</row>
    <row r="39" ht="15.75" customHeight="1" spans="1:24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</row>
    <row r="40" ht="15.75" customHeight="1" spans="1:24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</row>
    <row r="41" ht="15.75" customHeight="1" spans="1:24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</row>
    <row r="42" ht="15.75" customHeight="1" spans="1:24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</row>
    <row r="43" ht="15.75" customHeight="1" spans="1:24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</row>
    <row r="44" ht="15.75" customHeight="1" spans="1:24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</row>
    <row r="45" ht="15.75" customHeight="1" spans="1:24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</row>
    <row r="46" ht="15.75" customHeight="1" spans="1:24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</row>
    <row r="47" ht="15.75" customHeight="1" spans="1:24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</row>
    <row r="48" ht="15.75" customHeight="1" spans="1:24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</row>
    <row r="49" ht="15.75" customHeight="1" spans="1:24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</row>
    <row r="50" ht="15.75" customHeight="1" spans="1:24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</row>
    <row r="51" ht="15.75" customHeight="1" spans="1:24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</row>
    <row r="52" ht="15.75" customHeight="1" spans="1:24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</row>
    <row r="53" ht="15.75" customHeight="1" spans="1:24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</row>
    <row r="54" ht="15.75" customHeight="1" spans="1:24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</row>
    <row r="55" ht="15.75" customHeight="1" spans="1:24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</row>
    <row r="56" ht="15.75" customHeight="1" spans="1:24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</row>
    <row r="57" ht="15.75" customHeight="1" spans="1:24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</row>
    <row r="58" ht="15.75" customHeight="1" spans="1:24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</row>
    <row r="59" ht="15.75" customHeight="1" spans="1:24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</row>
    <row r="60" ht="15.75" customHeight="1" spans="1:24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</row>
    <row r="61" ht="15.75" customHeight="1" spans="1:24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</row>
    <row r="62" ht="15.75" customHeight="1" spans="1:24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</row>
    <row r="63" ht="15.75" customHeight="1" spans="1:24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</row>
    <row r="64" ht="15.75" customHeight="1" spans="1:24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</row>
    <row r="65" ht="15.75" customHeight="1" spans="1:24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</row>
    <row r="66" ht="15.75" customHeight="1" spans="1:24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</row>
    <row r="67" ht="15.75" customHeight="1" spans="1:24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</row>
    <row r="68" ht="15.75" customHeight="1" spans="1:24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</row>
    <row r="69" ht="15.75" customHeight="1" spans="1:24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</row>
    <row r="70" ht="15.75" customHeight="1" spans="1:24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</row>
    <row r="71" ht="15.75" customHeight="1" spans="1:24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</row>
    <row r="72" ht="15.75" customHeight="1" spans="1:24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</row>
    <row r="73" ht="15.75" customHeight="1" spans="1:24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</row>
    <row r="74" ht="15.75" customHeight="1" spans="1:24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</row>
    <row r="75" ht="15.75" customHeight="1" spans="1:24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</row>
    <row r="76" ht="15.75" customHeight="1" spans="1:24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</row>
    <row r="77" ht="15.75" customHeight="1" spans="1:24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</row>
    <row r="78" ht="15.75" customHeight="1" spans="1:24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</row>
    <row r="79" ht="15.75" customHeight="1" spans="1:24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</row>
    <row r="80" ht="15.75" customHeight="1" spans="1:24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</row>
    <row r="81" ht="15.75" customHeight="1" spans="1:24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</row>
    <row r="82" ht="15.75" customHeight="1" spans="1:24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</row>
    <row r="83" ht="15.75" customHeight="1" spans="1:24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</row>
    <row r="84" ht="15.75" customHeight="1" spans="1:24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</row>
    <row r="85" ht="15.75" customHeight="1" spans="1:24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</row>
    <row r="86" ht="15.75" customHeight="1" spans="1:24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</row>
    <row r="87" ht="15.75" customHeight="1" spans="1:24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</row>
    <row r="88" ht="15.75" customHeight="1" spans="1:24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</row>
    <row r="89" ht="15.75" customHeight="1" spans="1:24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</row>
    <row r="90" ht="15.75" customHeight="1" spans="1:24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</row>
    <row r="91" ht="15.75" customHeight="1" spans="1:24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</row>
    <row r="92" ht="15.75" customHeight="1" spans="1:24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</row>
    <row r="93" ht="15.75" customHeight="1" spans="1:24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</row>
    <row r="94" ht="15.75" customHeight="1" spans="1:24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</row>
    <row r="95" ht="15.75" customHeight="1" spans="1:24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</row>
    <row r="96" ht="15.75" customHeight="1" spans="1:24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</row>
    <row r="97" ht="15.75" customHeight="1" spans="1:24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</row>
    <row r="98" ht="15.75" customHeight="1" spans="1:24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</row>
    <row r="99" ht="15.75" customHeight="1" spans="1:24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</row>
    <row r="100" ht="15.75" customHeight="1" spans="1:24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</row>
  </sheetData>
  <pageMargins left="0.511811023622047" right="0.511811023622047" top="0.78740157480315" bottom="0.7874015748031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0"/>
  <sheetViews>
    <sheetView workbookViewId="0">
      <selection activeCell="A14" sqref="A14"/>
    </sheetView>
  </sheetViews>
  <sheetFormatPr defaultColWidth="14.4285714285714" defaultRowHeight="15" customHeight="1"/>
  <cols>
    <col min="1" max="1" width="13.5714285714286" customWidth="1"/>
    <col min="2" max="2" width="39.5714285714286" customWidth="1"/>
    <col min="3" max="3" width="11.2857142857143" customWidth="1"/>
    <col min="4" max="4" width="37.2857142857143" customWidth="1"/>
    <col min="5" max="5" width="9.14285714285714" customWidth="1"/>
    <col min="6" max="6" width="15.7142857142857" customWidth="1"/>
    <col min="7" max="10" width="9.14285714285714" customWidth="1"/>
    <col min="11" max="11" width="11" customWidth="1"/>
    <col min="12" max="12" width="9.14285714285714" customWidth="1"/>
  </cols>
  <sheetData>
    <row r="1" ht="12.75" customHeight="1" spans="1:12">
      <c r="A1" s="1" t="s">
        <v>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ht="12.75" customHeight="1" spans="1:12">
      <c r="A2" s="4" t="s">
        <v>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ht="12.75" customHeight="1" spans="1:1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ht="12.75" customHeight="1" spans="1:12">
      <c r="A4" s="27" t="s">
        <v>89</v>
      </c>
      <c r="B4" s="28"/>
      <c r="C4" s="29"/>
      <c r="D4" s="30"/>
      <c r="E4" s="30"/>
      <c r="F4" s="30"/>
      <c r="G4" s="26"/>
      <c r="H4" s="26"/>
      <c r="I4" s="26"/>
      <c r="J4" s="26"/>
      <c r="K4" s="26"/>
      <c r="L4" s="26"/>
    </row>
    <row r="5" ht="12.75" customHeight="1" spans="1:12">
      <c r="A5" s="31" t="s">
        <v>90</v>
      </c>
      <c r="B5" s="32" t="s">
        <v>91</v>
      </c>
      <c r="C5" s="33" t="s">
        <v>92</v>
      </c>
      <c r="D5" s="34"/>
      <c r="E5" s="26"/>
      <c r="F5" s="26"/>
      <c r="G5" s="26"/>
      <c r="H5" s="26"/>
      <c r="I5" s="26"/>
      <c r="J5" s="26"/>
      <c r="K5" s="26"/>
      <c r="L5" s="26"/>
    </row>
    <row r="6" ht="12.75" customHeight="1" spans="1:12">
      <c r="A6" s="31" t="s">
        <v>93</v>
      </c>
      <c r="B6" s="32" t="s">
        <v>94</v>
      </c>
      <c r="C6" s="35">
        <v>0</v>
      </c>
      <c r="D6" s="34"/>
      <c r="E6" s="26"/>
      <c r="F6" s="26"/>
      <c r="G6" s="26"/>
      <c r="H6" s="26"/>
      <c r="I6" s="26"/>
      <c r="J6" s="26"/>
      <c r="K6" s="26"/>
      <c r="L6" s="26"/>
    </row>
    <row r="7" ht="12.75" hidden="1" customHeight="1" spans="1:12">
      <c r="A7" s="31" t="s">
        <v>95</v>
      </c>
      <c r="B7" s="32" t="s">
        <v>96</v>
      </c>
      <c r="C7" s="35">
        <v>0</v>
      </c>
      <c r="D7" s="34"/>
      <c r="E7" s="26"/>
      <c r="F7" s="26"/>
      <c r="G7" s="26"/>
      <c r="H7" s="26"/>
      <c r="I7" s="26"/>
      <c r="J7" s="26"/>
      <c r="K7" s="26"/>
      <c r="L7" s="26"/>
    </row>
    <row r="8" ht="12.75" hidden="1" customHeight="1" spans="1:12">
      <c r="A8" s="31" t="s">
        <v>97</v>
      </c>
      <c r="B8" s="32" t="s">
        <v>98</v>
      </c>
      <c r="C8" s="35">
        <v>0</v>
      </c>
      <c r="D8" s="34"/>
      <c r="E8" s="26"/>
      <c r="F8" s="26"/>
      <c r="G8" s="26"/>
      <c r="H8" s="26"/>
      <c r="I8" s="26"/>
      <c r="J8" s="26"/>
      <c r="K8" s="26"/>
      <c r="L8" s="26"/>
    </row>
    <row r="9" ht="12.75" hidden="1" customHeight="1" spans="1:12">
      <c r="A9" s="31" t="s">
        <v>99</v>
      </c>
      <c r="B9" s="32" t="s">
        <v>100</v>
      </c>
      <c r="C9" s="35">
        <v>0</v>
      </c>
      <c r="D9" s="34"/>
      <c r="E9" s="26"/>
      <c r="F9" s="26"/>
      <c r="G9" s="26"/>
      <c r="H9" s="26"/>
      <c r="I9" s="26"/>
      <c r="J9" s="26"/>
      <c r="K9" s="26"/>
      <c r="L9" s="26"/>
    </row>
    <row r="10" ht="12.75" hidden="1" customHeight="1" spans="1:12">
      <c r="A10" s="31" t="s">
        <v>101</v>
      </c>
      <c r="B10" s="32" t="s">
        <v>102</v>
      </c>
      <c r="C10" s="35">
        <v>0</v>
      </c>
      <c r="D10" s="34"/>
      <c r="E10" s="26"/>
      <c r="F10" s="26"/>
      <c r="G10" s="26"/>
      <c r="H10" s="26"/>
      <c r="I10" s="26"/>
      <c r="J10" s="26"/>
      <c r="K10" s="26"/>
      <c r="L10" s="26"/>
    </row>
    <row r="11" ht="12.75" hidden="1" customHeight="1" spans="1:12">
      <c r="A11" s="31" t="s">
        <v>103</v>
      </c>
      <c r="B11" s="32" t="s">
        <v>104</v>
      </c>
      <c r="C11" s="35">
        <v>0</v>
      </c>
      <c r="D11" s="34"/>
      <c r="E11" s="26"/>
      <c r="F11" s="26"/>
      <c r="G11" s="26"/>
      <c r="H11" s="26"/>
      <c r="I11" s="26"/>
      <c r="J11" s="26"/>
      <c r="K11" s="26"/>
      <c r="L11" s="26"/>
    </row>
    <row r="12" ht="12.75" hidden="1" customHeight="1" spans="1:12">
      <c r="A12" s="31" t="s">
        <v>105</v>
      </c>
      <c r="B12" s="32" t="s">
        <v>106</v>
      </c>
      <c r="C12" s="35">
        <v>0</v>
      </c>
      <c r="D12" s="34"/>
      <c r="E12" s="26"/>
      <c r="F12" s="26"/>
      <c r="G12" s="26"/>
      <c r="H12" s="26"/>
      <c r="I12" s="26"/>
      <c r="J12" s="26"/>
      <c r="K12" s="26"/>
      <c r="L12" s="26"/>
    </row>
    <row r="13" ht="12.75" customHeight="1" spans="1:12">
      <c r="A13" s="31" t="s">
        <v>107</v>
      </c>
      <c r="B13" s="32" t="s">
        <v>108</v>
      </c>
      <c r="C13" s="35">
        <v>0.08</v>
      </c>
      <c r="D13" s="34"/>
      <c r="E13" s="26"/>
      <c r="F13" s="26"/>
      <c r="G13" s="26"/>
      <c r="H13" s="26"/>
      <c r="I13" s="26"/>
      <c r="J13" s="26"/>
      <c r="K13" s="26"/>
      <c r="L13" s="26"/>
    </row>
    <row r="14" ht="12.75" customHeight="1" spans="1:12">
      <c r="A14" s="31" t="s">
        <v>109</v>
      </c>
      <c r="B14" s="36" t="s">
        <v>110</v>
      </c>
      <c r="C14" s="37">
        <f>SUM(C6:C13)</f>
        <v>0.08</v>
      </c>
      <c r="D14" s="34"/>
      <c r="E14" s="26"/>
      <c r="F14" s="26"/>
      <c r="G14" s="26"/>
      <c r="H14" s="26"/>
      <c r="I14" s="26"/>
      <c r="J14" s="26"/>
      <c r="K14" s="26"/>
      <c r="L14" s="26"/>
    </row>
    <row r="15" ht="12.75" customHeight="1" spans="1:12">
      <c r="A15" s="38"/>
      <c r="B15" s="39"/>
      <c r="C15" s="40"/>
      <c r="D15" s="34"/>
      <c r="E15" s="26"/>
      <c r="F15" s="26"/>
      <c r="G15" s="26"/>
      <c r="H15" s="26"/>
      <c r="I15" s="26"/>
      <c r="J15" s="26"/>
      <c r="K15" s="26"/>
      <c r="L15" s="26"/>
    </row>
    <row r="16" ht="12.75" customHeight="1" spans="1:12">
      <c r="A16" s="31" t="s">
        <v>111</v>
      </c>
      <c r="B16" s="15" t="s">
        <v>112</v>
      </c>
      <c r="C16" s="35">
        <v>0.0833</v>
      </c>
      <c r="D16" s="34"/>
      <c r="E16" s="26"/>
      <c r="F16" s="26"/>
      <c r="G16" s="26"/>
      <c r="H16" s="26"/>
      <c r="I16" s="26"/>
      <c r="J16" s="26"/>
      <c r="K16" s="26"/>
      <c r="L16" s="26"/>
    </row>
    <row r="17" ht="12.75" customHeight="1" spans="1:12">
      <c r="A17" s="31" t="s">
        <v>113</v>
      </c>
      <c r="B17" s="15" t="s">
        <v>114</v>
      </c>
      <c r="C17" s="35">
        <v>0.0833</v>
      </c>
      <c r="D17" s="34"/>
      <c r="E17" s="26"/>
      <c r="F17" s="26"/>
      <c r="G17" s="26"/>
      <c r="H17" s="26"/>
      <c r="I17" s="26"/>
      <c r="J17" s="26"/>
      <c r="K17" s="26"/>
      <c r="L17" s="26"/>
    </row>
    <row r="18" ht="12.75" hidden="1" customHeight="1" spans="1:12">
      <c r="A18" s="31" t="s">
        <v>115</v>
      </c>
      <c r="B18" s="15" t="s">
        <v>116</v>
      </c>
      <c r="C18" s="35">
        <v>0</v>
      </c>
      <c r="D18" s="34"/>
      <c r="E18" s="26"/>
      <c r="F18" s="26"/>
      <c r="G18" s="26"/>
      <c r="H18" s="26"/>
      <c r="I18" s="26"/>
      <c r="J18" s="26"/>
      <c r="K18" s="26"/>
      <c r="L18" s="26"/>
    </row>
    <row r="19" ht="12.75" hidden="1" customHeight="1" spans="1:12">
      <c r="A19" s="31" t="s">
        <v>117</v>
      </c>
      <c r="B19" s="15" t="s">
        <v>118</v>
      </c>
      <c r="C19" s="35">
        <v>0</v>
      </c>
      <c r="D19" s="34"/>
      <c r="E19" s="26"/>
      <c r="F19" s="26"/>
      <c r="G19" s="26"/>
      <c r="H19" s="26"/>
      <c r="I19" s="26"/>
      <c r="J19" s="26"/>
      <c r="K19" s="26"/>
      <c r="L19" s="26"/>
    </row>
    <row r="20" ht="12.75" hidden="1" customHeight="1" spans="1:12">
      <c r="A20" s="31" t="s">
        <v>119</v>
      </c>
      <c r="B20" s="15" t="s">
        <v>120</v>
      </c>
      <c r="C20" s="35">
        <v>0</v>
      </c>
      <c r="D20" s="34"/>
      <c r="E20" s="26"/>
      <c r="F20" s="26"/>
      <c r="G20" s="26"/>
      <c r="H20" s="26"/>
      <c r="I20" s="26"/>
      <c r="J20" s="26"/>
      <c r="K20" s="26"/>
      <c r="L20" s="26"/>
    </row>
    <row r="21" ht="12.75" customHeight="1" spans="1:12">
      <c r="A21" s="31" t="s">
        <v>121</v>
      </c>
      <c r="B21" s="15" t="s">
        <v>122</v>
      </c>
      <c r="C21" s="35">
        <v>0.001</v>
      </c>
      <c r="D21" s="34"/>
      <c r="E21" s="26"/>
      <c r="F21" s="26"/>
      <c r="G21" s="26"/>
      <c r="H21" s="26"/>
      <c r="I21" s="26"/>
      <c r="J21" s="26"/>
      <c r="K21" s="26"/>
      <c r="L21" s="26"/>
    </row>
    <row r="22" ht="12.75" customHeight="1" spans="1:12">
      <c r="A22" s="31" t="s">
        <v>123</v>
      </c>
      <c r="B22" s="36" t="s">
        <v>124</v>
      </c>
      <c r="C22" s="37">
        <f>SUM(C16:C21)</f>
        <v>0.1676</v>
      </c>
      <c r="D22" s="41"/>
      <c r="E22" s="26"/>
      <c r="F22" s="26"/>
      <c r="G22" s="26"/>
      <c r="H22" s="26"/>
      <c r="I22" s="26"/>
      <c r="J22" s="26"/>
      <c r="K22" s="26"/>
      <c r="L22" s="26"/>
    </row>
    <row r="23" ht="12.75" customHeight="1" spans="1:12">
      <c r="A23" s="38"/>
      <c r="B23" s="39"/>
      <c r="C23" s="40"/>
      <c r="D23" s="41"/>
      <c r="E23" s="26"/>
      <c r="F23" s="26"/>
      <c r="G23" s="26"/>
      <c r="H23" s="26"/>
      <c r="I23" s="26"/>
      <c r="J23" s="26"/>
      <c r="K23" s="26"/>
      <c r="L23" s="26"/>
    </row>
    <row r="24" ht="12.75" customHeight="1" spans="1:12">
      <c r="A24" s="31" t="s">
        <v>125</v>
      </c>
      <c r="B24" s="32" t="s">
        <v>126</v>
      </c>
      <c r="C24" s="35">
        <v>0.001</v>
      </c>
      <c r="D24" s="34"/>
      <c r="E24" s="42"/>
      <c r="F24" s="26"/>
      <c r="G24" s="26"/>
      <c r="H24" s="26"/>
      <c r="I24" s="26"/>
      <c r="J24" s="26"/>
      <c r="K24" s="26"/>
      <c r="L24" s="26"/>
    </row>
    <row r="25" ht="12.75" customHeight="1" spans="1:12">
      <c r="A25" s="31" t="s">
        <v>127</v>
      </c>
      <c r="B25" s="32" t="s">
        <v>128</v>
      </c>
      <c r="C25" s="35">
        <v>0.0278</v>
      </c>
      <c r="D25" s="34"/>
      <c r="E25" s="26"/>
      <c r="F25" s="26"/>
      <c r="G25" s="26"/>
      <c r="H25" s="43"/>
      <c r="I25" s="26"/>
      <c r="J25" s="26"/>
      <c r="K25" s="26"/>
      <c r="L25" s="26"/>
    </row>
    <row r="26" ht="12.75" customHeight="1" spans="1:12">
      <c r="A26" s="31" t="s">
        <v>129</v>
      </c>
      <c r="B26" s="32" t="s">
        <v>130</v>
      </c>
      <c r="C26" s="35">
        <v>0.0012</v>
      </c>
      <c r="D26" s="34"/>
      <c r="E26" s="26"/>
      <c r="F26" s="26"/>
      <c r="G26" s="26"/>
      <c r="H26" s="26"/>
      <c r="I26" s="26"/>
      <c r="J26" s="26"/>
      <c r="K26" s="26"/>
      <c r="L26" s="26"/>
    </row>
    <row r="27" ht="12.75" hidden="1" customHeight="1" spans="1:12">
      <c r="A27" s="31" t="s">
        <v>131</v>
      </c>
      <c r="B27" s="32" t="s">
        <v>132</v>
      </c>
      <c r="C27" s="35">
        <v>0</v>
      </c>
      <c r="D27" s="34"/>
      <c r="E27" s="26"/>
      <c r="F27" s="26"/>
      <c r="G27" s="42"/>
      <c r="H27" s="26"/>
      <c r="I27" s="26"/>
      <c r="J27" s="26"/>
      <c r="K27" s="26"/>
      <c r="L27" s="26"/>
    </row>
    <row r="28" ht="12.75" hidden="1" customHeight="1" spans="1:12">
      <c r="A28" s="31" t="s">
        <v>133</v>
      </c>
      <c r="B28" s="32" t="s">
        <v>134</v>
      </c>
      <c r="C28" s="35">
        <v>0</v>
      </c>
      <c r="D28" s="34"/>
      <c r="E28" s="26"/>
      <c r="F28" s="26"/>
      <c r="G28" s="26"/>
      <c r="H28" s="26"/>
      <c r="I28" s="26"/>
      <c r="J28" s="26"/>
      <c r="K28" s="26"/>
      <c r="L28" s="26"/>
    </row>
    <row r="29" ht="12.75" customHeight="1" spans="1:12">
      <c r="A29" s="31" t="s">
        <v>135</v>
      </c>
      <c r="B29" s="36" t="s">
        <v>136</v>
      </c>
      <c r="C29" s="37">
        <f>SUM(C24:C28)</f>
        <v>0.03</v>
      </c>
      <c r="D29" s="41"/>
      <c r="E29" s="26"/>
      <c r="F29" s="26"/>
      <c r="G29" s="26"/>
      <c r="H29" s="26"/>
      <c r="I29" s="26"/>
      <c r="J29" s="26"/>
      <c r="K29" s="26"/>
      <c r="L29" s="26"/>
    </row>
    <row r="30" ht="12.75" customHeight="1" spans="1:12">
      <c r="A30" s="38"/>
      <c r="B30" s="39"/>
      <c r="C30" s="40"/>
      <c r="D30" s="41"/>
      <c r="E30" s="26"/>
      <c r="F30" s="26"/>
      <c r="G30" s="26"/>
      <c r="H30" s="26"/>
      <c r="I30" s="26"/>
      <c r="J30" s="26"/>
      <c r="K30" s="26"/>
      <c r="L30" s="26"/>
    </row>
    <row r="31" ht="12.75" customHeight="1" spans="1:12">
      <c r="A31" s="31" t="s">
        <v>137</v>
      </c>
      <c r="B31" s="32" t="s">
        <v>138</v>
      </c>
      <c r="C31" s="35">
        <f>ROUND(C14*C22,4)</f>
        <v>0.0134</v>
      </c>
      <c r="D31" s="34"/>
      <c r="E31" s="26"/>
      <c r="F31" s="26"/>
      <c r="G31" s="26"/>
      <c r="H31" s="26"/>
      <c r="I31" s="26"/>
      <c r="J31" s="26"/>
      <c r="K31" s="26"/>
      <c r="L31" s="26"/>
    </row>
    <row r="32" ht="12.75" customHeight="1" spans="1:12">
      <c r="A32" s="31" t="s">
        <v>139</v>
      </c>
      <c r="B32" s="44" t="s">
        <v>140</v>
      </c>
      <c r="C32" s="35">
        <f>ROUND((C24*C14),4)</f>
        <v>0.0001</v>
      </c>
      <c r="D32" s="34"/>
      <c r="E32" s="26"/>
      <c r="F32" s="26"/>
      <c r="G32" s="26"/>
      <c r="H32" s="26"/>
      <c r="I32" s="26"/>
      <c r="J32" s="26"/>
      <c r="K32" s="26"/>
      <c r="L32" s="26"/>
    </row>
    <row r="33" ht="12.75" customHeight="1" spans="1:12">
      <c r="A33" s="31" t="s">
        <v>141</v>
      </c>
      <c r="B33" s="36" t="s">
        <v>142</v>
      </c>
      <c r="C33" s="37">
        <f>SUM(C31:C32)</f>
        <v>0.0135</v>
      </c>
      <c r="D33" s="41"/>
      <c r="E33" s="26"/>
      <c r="F33" s="26"/>
      <c r="G33" s="26"/>
      <c r="H33" s="26"/>
      <c r="I33" s="26"/>
      <c r="J33" s="26"/>
      <c r="K33" s="26"/>
      <c r="L33" s="26"/>
    </row>
    <row r="34" ht="12.75" customHeight="1" spans="1:12">
      <c r="A34" s="45"/>
      <c r="B34" s="46" t="s">
        <v>143</v>
      </c>
      <c r="C34" s="47">
        <f>C33+C29+C22+C14</f>
        <v>0.2911</v>
      </c>
      <c r="D34" s="41"/>
      <c r="E34" s="26"/>
      <c r="F34" s="26"/>
      <c r="G34" s="26"/>
      <c r="H34" s="26"/>
      <c r="I34" s="26"/>
      <c r="J34" s="26"/>
      <c r="K34" s="26"/>
      <c r="L34" s="26"/>
    </row>
    <row r="35" ht="12.75" customHeight="1" spans="1:12">
      <c r="A35" s="34"/>
      <c r="B35" s="48"/>
      <c r="C35" s="49"/>
      <c r="D35" s="50"/>
      <c r="E35" s="26"/>
      <c r="F35" s="26"/>
      <c r="G35" s="26"/>
      <c r="H35" s="26"/>
      <c r="I35" s="26"/>
      <c r="J35" s="26"/>
      <c r="K35" s="26"/>
      <c r="L35" s="26"/>
    </row>
    <row r="36" ht="12.75" customHeight="1" spans="1:12">
      <c r="A36" s="34"/>
      <c r="B36" s="34"/>
      <c r="C36" s="51"/>
      <c r="D36" s="52"/>
      <c r="E36" s="26"/>
      <c r="F36" s="26"/>
      <c r="G36" s="26"/>
      <c r="H36" s="26"/>
      <c r="I36" s="26"/>
      <c r="J36" s="26"/>
      <c r="K36" s="26"/>
      <c r="L36" s="26"/>
    </row>
    <row r="37" ht="12.75" customHeight="1" spans="1:12">
      <c r="A37" s="34"/>
      <c r="B37" s="34"/>
      <c r="C37" s="51"/>
      <c r="D37" s="34"/>
      <c r="E37" s="26"/>
      <c r="F37" s="26"/>
      <c r="G37" s="26"/>
      <c r="H37" s="26"/>
      <c r="I37" s="26"/>
      <c r="J37" s="26"/>
      <c r="K37" s="26"/>
      <c r="L37" s="26"/>
    </row>
    <row r="38" ht="12.75" customHeight="1" spans="1:12">
      <c r="A38" s="34"/>
      <c r="B38" s="34"/>
      <c r="C38" s="51"/>
      <c r="D38" s="34"/>
      <c r="E38" s="26"/>
      <c r="F38" s="26"/>
      <c r="G38" s="26"/>
      <c r="H38" s="26"/>
      <c r="I38" s="26"/>
      <c r="J38" s="26"/>
      <c r="K38" s="26"/>
      <c r="L38" s="26"/>
    </row>
    <row r="39" ht="12.75" customHeight="1" spans="1:12">
      <c r="A39" s="34"/>
      <c r="B39" s="34"/>
      <c r="C39" s="51"/>
      <c r="D39" s="34"/>
      <c r="E39" s="26"/>
      <c r="F39" s="26"/>
      <c r="G39" s="26"/>
      <c r="H39" s="26"/>
      <c r="I39" s="26"/>
      <c r="J39" s="26"/>
      <c r="K39" s="26"/>
      <c r="L39" s="26"/>
    </row>
    <row r="40" ht="12.75" customHeight="1" spans="1:12">
      <c r="A40" s="34"/>
      <c r="B40" s="48"/>
      <c r="C40" s="49"/>
      <c r="D40" s="34"/>
      <c r="E40" s="26"/>
      <c r="F40" s="26"/>
      <c r="G40" s="26"/>
      <c r="H40" s="26"/>
      <c r="I40" s="26"/>
      <c r="J40" s="26"/>
      <c r="K40" s="26"/>
      <c r="L40" s="26"/>
    </row>
    <row r="41" ht="12.75" customHeight="1" spans="1:12">
      <c r="A41" s="41"/>
      <c r="B41" s="48"/>
      <c r="C41" s="49"/>
      <c r="D41" s="41"/>
      <c r="E41" s="26"/>
      <c r="F41" s="26"/>
      <c r="G41" s="26"/>
      <c r="H41" s="26"/>
      <c r="I41" s="26"/>
      <c r="J41" s="26"/>
      <c r="K41" s="26"/>
      <c r="L41" s="26"/>
    </row>
    <row r="42" ht="12.75" customHeight="1" spans="1:12">
      <c r="A42" s="53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ht="12.75" customHeight="1" spans="1:12">
      <c r="A43" s="54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</row>
    <row r="44" ht="12.75" customHeight="1" spans="1:12">
      <c r="A44" s="34"/>
      <c r="B44" s="55"/>
      <c r="C44" s="26"/>
      <c r="D44" s="26"/>
      <c r="E44" s="26"/>
      <c r="F44" s="26"/>
      <c r="G44" s="26"/>
      <c r="H44" s="26"/>
      <c r="I44" s="26"/>
      <c r="J44" s="26"/>
      <c r="K44" s="26"/>
      <c r="L44" s="26"/>
    </row>
    <row r="45" ht="12.75" customHeight="1" spans="1:12">
      <c r="A45" s="34"/>
      <c r="B45" s="55"/>
      <c r="C45" s="34"/>
      <c r="D45" s="26"/>
      <c r="E45" s="26"/>
      <c r="F45" s="26"/>
      <c r="G45" s="26"/>
      <c r="H45" s="26"/>
      <c r="I45" s="26"/>
      <c r="J45" s="26"/>
      <c r="K45" s="26"/>
      <c r="L45" s="26"/>
    </row>
    <row r="46" ht="12.75" customHeight="1" spans="1:12">
      <c r="A46" s="34"/>
      <c r="B46" s="51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ht="12.75" customHeight="1" spans="1:12">
      <c r="A47" s="34"/>
      <c r="B47" s="55"/>
      <c r="C47" s="34"/>
      <c r="D47" s="26"/>
      <c r="E47" s="26"/>
      <c r="F47" s="26"/>
      <c r="G47" s="26"/>
      <c r="H47" s="26"/>
      <c r="I47" s="26"/>
      <c r="J47" s="26"/>
      <c r="K47" s="26"/>
      <c r="L47" s="26"/>
    </row>
    <row r="48" ht="12.75" customHeight="1" spans="1:12">
      <c r="A48" s="34"/>
      <c r="B48" s="51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ht="12.75" customHeight="1" spans="1:12">
      <c r="A49" s="34"/>
      <c r="B49" s="55"/>
      <c r="C49" s="34"/>
      <c r="D49" s="26"/>
      <c r="E49" s="26"/>
      <c r="F49" s="26"/>
      <c r="G49" s="26"/>
      <c r="H49" s="26"/>
      <c r="I49" s="26"/>
      <c r="J49" s="26"/>
      <c r="K49" s="26"/>
      <c r="L49" s="26"/>
    </row>
    <row r="50" ht="12.75" customHeight="1" spans="1:12">
      <c r="A50" s="34"/>
      <c r="B50" s="51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ht="12.75" customHeight="1" spans="1:12">
      <c r="A51" s="34"/>
      <c r="B51" s="55"/>
      <c r="C51" s="34"/>
      <c r="D51" s="26"/>
      <c r="E51" s="26"/>
      <c r="F51" s="26"/>
      <c r="G51" s="26"/>
      <c r="H51" s="26"/>
      <c r="I51" s="26"/>
      <c r="J51" s="26"/>
      <c r="K51" s="26"/>
      <c r="L51" s="26"/>
    </row>
    <row r="52" ht="12.75" customHeight="1" spans="1:12">
      <c r="A52" s="34"/>
      <c r="B52" s="51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ht="12.75" customHeight="1" spans="1:12">
      <c r="A53" s="53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ht="12.75" customHeight="1" spans="1:1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ht="12.75" customHeight="1" spans="1:1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ht="12.75" customHeight="1" spans="1:12">
      <c r="A56" s="5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ht="12.75" customHeight="1" spans="1:1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ht="12.75" customHeight="1" spans="1:1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ht="12.75" customHeight="1" spans="1:1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ht="12.75" customHeight="1" spans="1:1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ht="12.75" customHeight="1" spans="1:1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ht="12.75" customHeight="1" spans="1:1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ht="12.75" customHeight="1" spans="1:1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ht="12.75" customHeight="1" spans="1:1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ht="12.75" customHeight="1" spans="1:1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ht="12.75" customHeight="1" spans="1:1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ht="12.75" customHeight="1" spans="1:1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ht="12.75" customHeight="1" spans="1:1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ht="12.75" customHeight="1" spans="1:1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ht="12.75" customHeight="1" spans="1:1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ht="12.75" customHeight="1" spans="1:1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ht="12.75" customHeight="1" spans="1:1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ht="12.75" customHeight="1" spans="1:1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ht="12.75" customHeight="1" spans="1:1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ht="12.75" customHeight="1" spans="1:1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  <row r="76" ht="12.75" customHeight="1" spans="1:1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</row>
    <row r="77" ht="12.75" customHeight="1" spans="1:1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</row>
    <row r="78" ht="12.75" customHeight="1" spans="1:1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</row>
    <row r="79" ht="12.75" customHeight="1" spans="1:1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</row>
    <row r="80" ht="12.75" customHeight="1" spans="1:1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</row>
    <row r="81" ht="12.75" customHeight="1" spans="1:12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</row>
    <row r="82" ht="12.75" customHeight="1" spans="1:12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</row>
    <row r="83" ht="12.75" customHeight="1" spans="1:12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</row>
    <row r="84" ht="12.75" customHeight="1" spans="1:12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</row>
    <row r="85" ht="12.75" customHeight="1" spans="1:12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</row>
    <row r="86" ht="12.75" customHeight="1" spans="1:1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</row>
    <row r="87" ht="12.75" customHeight="1" spans="1:12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</row>
    <row r="88" ht="12.75" customHeight="1" spans="1:12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</row>
    <row r="89" ht="12.75" customHeight="1" spans="1:12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</row>
    <row r="90" ht="12.75" customHeight="1" spans="1:12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</row>
    <row r="91" ht="12.75" customHeight="1" spans="1:1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</row>
    <row r="92" ht="12.75" customHeight="1" spans="1:12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</row>
    <row r="93" ht="12.75" customHeight="1" spans="1:1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</row>
    <row r="94" ht="12.75" customHeight="1" spans="1:12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</row>
    <row r="95" ht="12.75" customHeight="1" spans="1:12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</row>
    <row r="96" ht="12.75" customHeight="1" spans="1:12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</row>
    <row r="97" ht="12.75" customHeight="1" spans="1:12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</row>
    <row r="98" ht="12.75" customHeight="1" spans="1:12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</row>
    <row r="99" ht="12.75" customHeight="1" spans="1:12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</row>
    <row r="100" ht="12.75" customHeight="1" spans="1:12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</row>
  </sheetData>
  <mergeCells count="1">
    <mergeCell ref="A4:C4"/>
  </mergeCells>
  <pageMargins left="0.905511811023622" right="0.511811023622047" top="0.748031496062992" bottom="0.748031496062992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0"/>
  <sheetViews>
    <sheetView workbookViewId="0">
      <selection activeCell="A14" sqref="A14"/>
    </sheetView>
  </sheetViews>
  <sheetFormatPr defaultColWidth="14.4285714285714" defaultRowHeight="15" customHeight="1"/>
  <cols>
    <col min="1" max="1" width="46.1428571428571" customWidth="1"/>
    <col min="2" max="2" width="5.57142857142857" customWidth="1"/>
    <col min="3" max="3" width="11.2857142857143" customWidth="1"/>
    <col min="4" max="5" width="8.71428571428571" customWidth="1"/>
    <col min="6" max="6" width="15.7142857142857" customWidth="1"/>
    <col min="7" max="11" width="8.71428571428571" customWidth="1"/>
  </cols>
  <sheetData>
    <row r="1" ht="12.75" customHeight="1" spans="1:11">
      <c r="A1" s="1" t="s">
        <v>88</v>
      </c>
      <c r="B1" s="2"/>
      <c r="C1" s="2"/>
      <c r="D1" s="3"/>
      <c r="E1" s="3"/>
      <c r="F1" s="3"/>
      <c r="G1" s="3"/>
      <c r="H1" s="3"/>
      <c r="I1" s="3"/>
      <c r="J1" s="3"/>
      <c r="K1" s="3"/>
    </row>
    <row r="2" ht="12.75" customHeight="1" spans="1:11">
      <c r="A2" s="4" t="s">
        <v>144</v>
      </c>
      <c r="B2" s="2"/>
      <c r="C2" s="2"/>
      <c r="D2" s="3"/>
      <c r="E2" s="3"/>
      <c r="F2" s="3"/>
      <c r="G2" s="3"/>
      <c r="H2" s="3"/>
      <c r="I2" s="3"/>
      <c r="J2" s="3"/>
      <c r="K2" s="3"/>
    </row>
    <row r="3" ht="12.75" customHeight="1" spans="1:11">
      <c r="A3" s="5" t="s">
        <v>145</v>
      </c>
      <c r="B3" s="2"/>
      <c r="C3" s="2"/>
      <c r="D3" s="3"/>
      <c r="E3" s="3"/>
      <c r="F3" s="3"/>
      <c r="G3" s="3"/>
      <c r="H3" s="3"/>
      <c r="I3" s="3"/>
      <c r="J3" s="3"/>
      <c r="K3" s="3"/>
    </row>
    <row r="4" ht="12.75" customHeight="1" spans="1:11">
      <c r="A4" s="4"/>
      <c r="B4" s="2"/>
      <c r="C4" s="2"/>
      <c r="D4" s="3"/>
      <c r="E4" s="3"/>
      <c r="F4" s="3"/>
      <c r="G4" s="3"/>
      <c r="H4" s="3"/>
      <c r="I4" s="3"/>
      <c r="J4" s="3"/>
      <c r="K4" s="3"/>
    </row>
    <row r="5" ht="12.75" customHeight="1" spans="1:11">
      <c r="A5" s="3"/>
      <c r="B5" s="2"/>
      <c r="C5" s="2"/>
      <c r="D5" s="3"/>
      <c r="E5" s="3"/>
      <c r="F5" s="3"/>
      <c r="G5" s="3"/>
      <c r="H5" s="3"/>
      <c r="I5" s="3"/>
      <c r="J5" s="3"/>
      <c r="K5" s="3"/>
    </row>
    <row r="6" ht="12.75" customHeight="1" spans="1:3">
      <c r="A6" s="6" t="s">
        <v>146</v>
      </c>
      <c r="B6" s="7"/>
      <c r="C6" s="8"/>
    </row>
    <row r="7" ht="12.75" customHeight="1" spans="1:5">
      <c r="A7" s="9"/>
      <c r="B7" s="10"/>
      <c r="C7" s="11"/>
      <c r="D7" s="3"/>
      <c r="E7" s="3"/>
    </row>
    <row r="8" ht="12.75" customHeight="1" spans="1:5">
      <c r="A8" s="12" t="s">
        <v>147</v>
      </c>
      <c r="B8" s="13" t="s">
        <v>148</v>
      </c>
      <c r="C8" s="14">
        <v>0.05</v>
      </c>
      <c r="D8" s="3"/>
      <c r="E8" s="3"/>
    </row>
    <row r="9" ht="14.25" hidden="1" spans="1:5">
      <c r="A9" s="15" t="s">
        <v>149</v>
      </c>
      <c r="B9" s="16" t="s">
        <v>150</v>
      </c>
      <c r="C9" s="17">
        <v>0</v>
      </c>
      <c r="D9" s="3"/>
      <c r="E9" s="3"/>
    </row>
    <row r="10" ht="12.75" customHeight="1" spans="1:5">
      <c r="A10" s="15" t="s">
        <v>151</v>
      </c>
      <c r="B10" s="16" t="s">
        <v>152</v>
      </c>
      <c r="C10" s="17">
        <v>0.09</v>
      </c>
      <c r="D10" s="3"/>
      <c r="E10" s="3"/>
    </row>
    <row r="11" ht="14.25" hidden="1" spans="1:5">
      <c r="A11" s="15" t="s">
        <v>153</v>
      </c>
      <c r="B11" s="16" t="s">
        <v>154</v>
      </c>
      <c r="C11" s="17">
        <v>0</v>
      </c>
      <c r="D11" s="3"/>
      <c r="E11" s="3"/>
    </row>
    <row r="12" ht="12.75" customHeight="1" spans="1:5">
      <c r="A12" s="15" t="s">
        <v>155</v>
      </c>
      <c r="B12" s="18" t="s">
        <v>156</v>
      </c>
      <c r="C12" s="17">
        <v>0.03</v>
      </c>
      <c r="D12" s="3"/>
      <c r="E12" s="3"/>
    </row>
    <row r="13" ht="26.25" customHeight="1" spans="1:5">
      <c r="A13" s="19" t="s">
        <v>157</v>
      </c>
      <c r="B13" s="20"/>
      <c r="C13" s="17">
        <v>0.1043</v>
      </c>
      <c r="D13" s="3"/>
      <c r="E13" s="3"/>
    </row>
    <row r="14" ht="12.75" customHeight="1" spans="1:5">
      <c r="A14" s="21" t="s">
        <v>158</v>
      </c>
      <c r="B14" s="21"/>
      <c r="C14" s="22"/>
      <c r="D14" s="3"/>
      <c r="E14" s="3"/>
    </row>
    <row r="15" ht="12.75" customHeight="1" spans="1:5">
      <c r="A15" s="15" t="s">
        <v>159</v>
      </c>
      <c r="B15" s="15"/>
      <c r="C15" s="21"/>
      <c r="D15" s="3"/>
      <c r="E15" s="3"/>
    </row>
    <row r="16" ht="12.75" customHeight="1" spans="1:5">
      <c r="A16" s="23" t="s">
        <v>160</v>
      </c>
      <c r="B16" s="24"/>
      <c r="C16" s="25">
        <f>ROUND((((1+C8+C9)*(1+C10)*(1+C11))/(1-(C12+C13))-1),4)</f>
        <v>0.3221</v>
      </c>
      <c r="D16" s="3"/>
      <c r="E16" s="3"/>
    </row>
    <row r="17" ht="12.75" customHeight="1" spans="1:5">
      <c r="A17" s="3"/>
      <c r="B17" s="3"/>
      <c r="C17" s="3"/>
      <c r="D17" s="3"/>
      <c r="E17" s="3"/>
    </row>
    <row r="18" ht="12.75" customHeight="1" spans="1:5">
      <c r="A18" s="3"/>
      <c r="B18" s="3"/>
      <c r="C18" s="3"/>
      <c r="D18" s="3"/>
      <c r="E18" s="3"/>
    </row>
    <row r="19" ht="12.75" customHeight="1" spans="1:5">
      <c r="A19" s="3"/>
      <c r="B19" s="3"/>
      <c r="C19" s="3"/>
      <c r="D19" s="3"/>
      <c r="E19" s="3"/>
    </row>
    <row r="20" ht="12.75" customHeight="1" spans="1:5">
      <c r="A20" s="3"/>
      <c r="B20" s="3"/>
      <c r="C20" s="3"/>
      <c r="D20" s="3"/>
      <c r="E20" s="3"/>
    </row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mergeCells count="2">
    <mergeCell ref="A6:C6"/>
    <mergeCell ref="B12:B13"/>
  </mergeCells>
  <pageMargins left="0.905511811023622" right="0.511811023622047" top="0.748031496062992" bottom="0.748031496062992" header="0" footer="0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dmlu</Company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Resumo </vt:lpstr>
      <vt:lpstr>1. Clínico Geral</vt:lpstr>
      <vt:lpstr>Horários</vt:lpstr>
      <vt:lpstr>Encargos Sociais</vt:lpstr>
      <vt:lpstr>BDI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</dc:title>
  <dc:creator>Edgar</dc:creator>
  <cp:lastModifiedBy>V. Ambiental 02</cp:lastModifiedBy>
  <dcterms:created xsi:type="dcterms:W3CDTF">2000-12-13T10:02:00Z</dcterms:created>
  <cp:lastPrinted>2026-03-18T11:58:00Z</cp:lastPrinted>
  <dcterms:modified xsi:type="dcterms:W3CDTF">2026-03-18T12:07:37Z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3E78C0D75D2C4B21BB3AE039FE53A592_13</vt:lpwstr>
  </property>
  <property fmtid="{D5CDD505-2E9C-101B-9397-08002B2CF9AE}" pid="3" name="KSOProductBuildVer">
    <vt:lpwstr>1046-12.2.0.13215</vt:lpwstr>
  </property>
</Properties>
</file>