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gusto.pinto\Desktop\UBS PORTICO\PDF\"/>
    </mc:Choice>
  </mc:AlternateContent>
  <xr:revisionPtr revIDLastSave="0" documentId="13_ncr:1_{1193254B-1B8F-4486-B1CA-B272FE5FCF71}" xr6:coauthVersionLast="47" xr6:coauthVersionMax="47" xr10:uidLastSave="{00000000-0000-0000-0000-000000000000}"/>
  <bookViews>
    <workbookView xWindow="-28920" yWindow="-120" windowWidth="29040" windowHeight="15720" tabRatio="774" xr2:uid="{00000000-000D-0000-FFFF-FFFF00000000}"/>
  </bookViews>
  <sheets>
    <sheet name="ORC" sheetId="72" r:id="rId1"/>
    <sheet name="CFF" sheetId="47" r:id="rId2"/>
    <sheet name="BDI" sheetId="74" r:id="rId3"/>
    <sheet name="ENC" sheetId="60" r:id="rId4"/>
  </sheets>
  <definedNames>
    <definedName name="_xlnm.Print_Titles" localSheetId="0">ORC!$1:$7</definedName>
  </definedNames>
  <calcPr calcId="191029"/>
</workbook>
</file>

<file path=xl/calcChain.xml><?xml version="1.0" encoding="utf-8"?>
<calcChain xmlns="http://schemas.openxmlformats.org/spreadsheetml/2006/main">
  <c r="H1" i="72" l="1"/>
  <c r="B2" i="47" l="1"/>
  <c r="B15" i="47" l="1"/>
  <c r="B13" i="47"/>
  <c r="B4" i="47" l="1"/>
  <c r="B5" i="47"/>
  <c r="B17" i="47" l="1"/>
  <c r="B11" i="47"/>
  <c r="C10" i="74" l="1"/>
  <c r="B9" i="47" l="1"/>
  <c r="B7" i="47"/>
  <c r="D37" i="60" l="1"/>
  <c r="C37" i="60"/>
  <c r="D33" i="60"/>
  <c r="C33" i="60"/>
  <c r="D26" i="60"/>
  <c r="C26" i="60"/>
  <c r="D14" i="60"/>
  <c r="C14" i="60"/>
  <c r="D39" i="60" l="1"/>
  <c r="C39" i="60"/>
  <c r="C7" i="74" l="1"/>
  <c r="C16" i="74" l="1"/>
  <c r="C17" i="74" s="1"/>
  <c r="G63" i="72" l="1"/>
  <c r="H63" i="72" s="1"/>
  <c r="G64" i="72"/>
  <c r="H64" i="72" s="1"/>
  <c r="G74" i="72"/>
  <c r="H74" i="72" s="1"/>
  <c r="G75" i="72"/>
  <c r="H75" i="72" s="1"/>
  <c r="G70" i="72"/>
  <c r="H70" i="72" s="1"/>
  <c r="G72" i="72"/>
  <c r="H72" i="72" s="1"/>
  <c r="G69" i="72"/>
  <c r="H69" i="72" s="1"/>
  <c r="G73" i="72"/>
  <c r="H73" i="72" s="1"/>
  <c r="G71" i="72"/>
  <c r="H71" i="72" s="1"/>
  <c r="G66" i="72"/>
  <c r="H66" i="72" s="1"/>
  <c r="G67" i="72"/>
  <c r="H67" i="72" s="1"/>
  <c r="G68" i="72"/>
  <c r="H68" i="72" s="1"/>
  <c r="G62" i="72"/>
  <c r="H62" i="72" s="1"/>
  <c r="G60" i="72"/>
  <c r="H60" i="72" s="1"/>
  <c r="G59" i="72"/>
  <c r="H59" i="72" s="1"/>
  <c r="G82" i="72"/>
  <c r="H82" i="72" s="1"/>
  <c r="G81" i="72"/>
  <c r="H81" i="72" s="1"/>
  <c r="G28" i="72"/>
  <c r="H28" i="72" s="1"/>
  <c r="G56" i="72"/>
  <c r="H56" i="72" s="1"/>
  <c r="G53" i="72"/>
  <c r="H53" i="72" s="1"/>
  <c r="G54" i="72"/>
  <c r="H54" i="72" s="1"/>
  <c r="G55" i="72"/>
  <c r="H55" i="72" s="1"/>
  <c r="G49" i="72"/>
  <c r="H49" i="72" s="1"/>
  <c r="G45" i="72"/>
  <c r="H45" i="72" s="1"/>
  <c r="G46" i="72"/>
  <c r="H46" i="72" s="1"/>
  <c r="G17" i="72"/>
  <c r="H17" i="72" s="1"/>
  <c r="G47" i="72"/>
  <c r="H47" i="72" s="1"/>
  <c r="G50" i="72"/>
  <c r="H50" i="72" s="1"/>
  <c r="G48" i="72"/>
  <c r="H48" i="72" s="1"/>
  <c r="G42" i="72"/>
  <c r="H42" i="72" s="1"/>
  <c r="G52" i="72"/>
  <c r="H52" i="72" s="1"/>
  <c r="G43" i="72"/>
  <c r="H43" i="72" s="1"/>
  <c r="G44" i="72"/>
  <c r="H44" i="72" s="1"/>
  <c r="G32" i="72"/>
  <c r="H32" i="72" s="1"/>
  <c r="G34" i="72"/>
  <c r="H34" i="72" s="1"/>
  <c r="G33" i="72" s="1"/>
  <c r="G16" i="72"/>
  <c r="H16" i="72" s="1"/>
  <c r="G20" i="72"/>
  <c r="H20" i="72" s="1"/>
  <c r="G21" i="72"/>
  <c r="H21" i="72" s="1"/>
  <c r="G19" i="72"/>
  <c r="H19" i="72" s="1"/>
  <c r="G36" i="72"/>
  <c r="H36" i="72" s="1"/>
  <c r="G39" i="72"/>
  <c r="H39" i="72" s="1"/>
  <c r="G40" i="72"/>
  <c r="H40" i="72" s="1"/>
  <c r="G29" i="72"/>
  <c r="H29" i="72" s="1"/>
  <c r="G27" i="72"/>
  <c r="H27" i="72" s="1"/>
  <c r="G79" i="72"/>
  <c r="H79" i="72" s="1"/>
  <c r="G25" i="72"/>
  <c r="H25" i="72" s="1"/>
  <c r="G24" i="72"/>
  <c r="H24" i="72" s="1"/>
  <c r="G18" i="72"/>
  <c r="H18" i="72" s="1"/>
  <c r="G15" i="72"/>
  <c r="H15" i="72" s="1"/>
  <c r="G23" i="72"/>
  <c r="H23" i="72" s="1"/>
  <c r="G26" i="72"/>
  <c r="H26" i="72" s="1"/>
  <c r="G83" i="72"/>
  <c r="H83" i="72" s="1"/>
  <c r="G80" i="72"/>
  <c r="H80" i="72" s="1"/>
  <c r="G77" i="72"/>
  <c r="H77" i="72" s="1"/>
  <c r="G78" i="72"/>
  <c r="H78" i="72" s="1"/>
  <c r="G10" i="72"/>
  <c r="H10" i="72" s="1"/>
  <c r="G61" i="72"/>
  <c r="H61" i="72" s="1"/>
  <c r="G37" i="72"/>
  <c r="H37" i="72" s="1"/>
  <c r="G38" i="72"/>
  <c r="H38" i="72" s="1"/>
  <c r="G14" i="72"/>
  <c r="H14" i="72" s="1"/>
  <c r="G12" i="72"/>
  <c r="H12" i="72" s="1"/>
  <c r="G13" i="72"/>
  <c r="H13" i="72" s="1"/>
  <c r="G9" i="72"/>
  <c r="H9" i="72" s="1"/>
  <c r="G85" i="72"/>
  <c r="G65" i="72" l="1"/>
  <c r="C15" i="47" s="1"/>
  <c r="G51" i="72"/>
  <c r="G31" i="72"/>
  <c r="G30" i="72"/>
  <c r="G35" i="72"/>
  <c r="G41" i="72"/>
  <c r="G22" i="72"/>
  <c r="G76" i="72"/>
  <c r="C17" i="47" s="1"/>
  <c r="G17" i="47" s="1"/>
  <c r="G58" i="72"/>
  <c r="C13" i="47" s="1"/>
  <c r="G13" i="47" s="1"/>
  <c r="G8" i="72"/>
  <c r="H15" i="47" l="1"/>
  <c r="G15" i="47"/>
  <c r="E15" i="47"/>
  <c r="D15" i="47"/>
  <c r="F15" i="47"/>
  <c r="F17" i="47"/>
  <c r="E17" i="47"/>
  <c r="F13" i="47"/>
  <c r="E13" i="47"/>
  <c r="D17" i="47"/>
  <c r="H17" i="47"/>
  <c r="D13" i="47"/>
  <c r="H13" i="47"/>
  <c r="H85" i="72"/>
  <c r="G84" i="72" l="1"/>
  <c r="C9" i="47"/>
  <c r="G9" i="47" s="1"/>
  <c r="G11" i="72"/>
  <c r="C7" i="47" s="1"/>
  <c r="G7" i="47" s="1"/>
  <c r="C5" i="47"/>
  <c r="G5" i="47" s="1"/>
  <c r="F7" i="47" l="1"/>
  <c r="E7" i="47"/>
  <c r="F5" i="47"/>
  <c r="E5" i="47"/>
  <c r="F9" i="47"/>
  <c r="E9" i="47"/>
  <c r="H5" i="47"/>
  <c r="H7" i="47"/>
  <c r="D9" i="47"/>
  <c r="H9" i="47"/>
  <c r="D7" i="47"/>
  <c r="D5" i="47"/>
  <c r="C11" i="47" l="1"/>
  <c r="G11" i="47" s="1"/>
  <c r="G19" i="47" s="1"/>
  <c r="F11" i="47" l="1"/>
  <c r="F19" i="47" s="1"/>
  <c r="E11" i="47"/>
  <c r="E19" i="47" s="1"/>
  <c r="H11" i="47"/>
  <c r="H19" i="47" s="1"/>
  <c r="D11" i="47"/>
  <c r="D19" i="47" s="1"/>
  <c r="C21" i="47"/>
  <c r="B21" i="47"/>
  <c r="H6" i="72" l="1"/>
  <c r="C16" i="47" l="1"/>
  <c r="G20" i="47"/>
  <c r="G22" i="47" s="1"/>
  <c r="G23" i="47" s="1"/>
  <c r="C22" i="47"/>
  <c r="H20" i="47"/>
  <c r="H22" i="47" s="1"/>
  <c r="H23" i="47" s="1"/>
  <c r="C8" i="47"/>
  <c r="C6" i="47"/>
  <c r="C18" i="47"/>
  <c r="C10" i="47"/>
  <c r="C14" i="47"/>
  <c r="C12" i="47"/>
  <c r="G21" i="47" l="1"/>
  <c r="G24" i="47" s="1"/>
  <c r="E20" i="47"/>
  <c r="E22" i="47" s="1"/>
  <c r="F20" i="47"/>
  <c r="F22" i="47" s="1"/>
  <c r="F23" i="47" s="1"/>
  <c r="D20" i="47"/>
  <c r="D22" i="47" s="1"/>
  <c r="H21" i="47"/>
  <c r="H24" i="47" s="1"/>
  <c r="D23" i="47" l="1"/>
  <c r="D25" i="47" s="1"/>
  <c r="D21" i="47"/>
  <c r="D24" i="47" s="1"/>
  <c r="D26" i="47" s="1"/>
  <c r="F21" i="47"/>
  <c r="F24" i="47" s="1"/>
  <c r="E23" i="47"/>
  <c r="E21" i="47"/>
  <c r="E24" i="47" s="1"/>
  <c r="E25" i="47" l="1"/>
  <c r="F25" i="47" s="1"/>
  <c r="G25" i="47" s="1"/>
  <c r="H25" i="47" s="1"/>
  <c r="E26" i="47"/>
  <c r="F26" i="47" s="1"/>
  <c r="G26" i="47" s="1"/>
  <c r="H26" i="47" s="1"/>
</calcChain>
</file>

<file path=xl/sharedStrings.xml><?xml version="1.0" encoding="utf-8"?>
<sst xmlns="http://schemas.openxmlformats.org/spreadsheetml/2006/main" count="389" uniqueCount="298">
  <si>
    <t>Item</t>
  </si>
  <si>
    <t>Código</t>
  </si>
  <si>
    <t>Descrição</t>
  </si>
  <si>
    <t>Quant.</t>
  </si>
  <si>
    <t>Total</t>
  </si>
  <si>
    <t>Total Por Etapa</t>
  </si>
  <si>
    <t>Porcentagem</t>
  </si>
  <si>
    <t>Custo</t>
  </si>
  <si>
    <t>Porcentagem Acumulado</t>
  </si>
  <si>
    <t>Custo Acumulado</t>
  </si>
  <si>
    <t>PIS</t>
  </si>
  <si>
    <t>COFINS</t>
  </si>
  <si>
    <t>CRONOGRAMA FÍSICO E FINANCEIRO</t>
  </si>
  <si>
    <t>____________________________________</t>
  </si>
  <si>
    <t>Planilha Orçamentária</t>
  </si>
  <si>
    <t>Não desonerado</t>
  </si>
  <si>
    <t>m</t>
  </si>
  <si>
    <t>un</t>
  </si>
  <si>
    <t>Custo unitário</t>
  </si>
  <si>
    <t>Preço unitário</t>
  </si>
  <si>
    <t>Und.</t>
  </si>
  <si>
    <t>Sub-total</t>
  </si>
  <si>
    <t>Serviços complementares</t>
  </si>
  <si>
    <t>C</t>
  </si>
  <si>
    <t>D2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</si>
  <si>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</si>
  <si>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</si>
  <si>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</si>
  <si>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</si>
  <si>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</si>
  <si>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</si>
  <si>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</si>
  <si>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</si>
  <si>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</si>
  <si>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</t>
  </si>
  <si>
    <t>Horista (%)</t>
  </si>
  <si>
    <t>Mensalista (%)</t>
  </si>
  <si>
    <t>Encargos Sociais - SINAPI - Rio Grande do Sul</t>
  </si>
  <si>
    <t>INSS</t>
  </si>
  <si>
    <t>SESI</t>
  </si>
  <si>
    <t>SENAI</t>
  </si>
  <si>
    <t>INCRA</t>
  </si>
  <si>
    <t>SEBRAE</t>
  </si>
  <si>
    <t>Salário educação</t>
  </si>
  <si>
    <t>Segunro contra acidentes de trabalho</t>
  </si>
  <si>
    <t>FGTS</t>
  </si>
  <si>
    <t>Seconci</t>
  </si>
  <si>
    <t>Grupo A</t>
  </si>
  <si>
    <t>Grupo B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</si>
  <si>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</si>
  <si>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</si>
  <si>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</si>
  <si>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</si>
  <si>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</si>
  <si>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</si>
  <si>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</si>
  <si>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</si>
  <si>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</si>
  <si>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</si>
  <si>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Repouso semanal remunerado</t>
  </si>
  <si>
    <t>Feriados</t>
  </si>
  <si>
    <t>Auxílio-enfermidade</t>
  </si>
  <si>
    <t>13° salário</t>
  </si>
  <si>
    <t>Licença paternidade</t>
  </si>
  <si>
    <t>Faltas justificadas</t>
  </si>
  <si>
    <t>Dias de chuva</t>
  </si>
  <si>
    <t>Auxílio acidente de trabalho</t>
  </si>
  <si>
    <t>Férias gozadas</t>
  </si>
  <si>
    <t>Salário maternidade</t>
  </si>
  <si>
    <t>B</t>
  </si>
  <si>
    <t>Grupo C</t>
  </si>
  <si>
    <t>C1</t>
  </si>
  <si>
    <t>C2</t>
  </si>
  <si>
    <t>C3</t>
  </si>
  <si>
    <t>C4</t>
  </si>
  <si>
    <t>C5</t>
  </si>
  <si>
    <t>Aviso prévio indenizado</t>
  </si>
  <si>
    <t>Aviso prévio trabalhado</t>
  </si>
  <si>
    <t>Férias indenizadas</t>
  </si>
  <si>
    <t>Depósito rescisão sem justa causa</t>
  </si>
  <si>
    <t>Indenização adicional</t>
  </si>
  <si>
    <t>Grupo D</t>
  </si>
  <si>
    <t>D1</t>
  </si>
  <si>
    <t>Reincidência de Grupo A sobre aviso prévio trabalhado e reincidência do FGTS sobre aviso prévio indenizado</t>
  </si>
  <si>
    <t>Regime sem desoneração</t>
  </si>
  <si>
    <t>D</t>
  </si>
  <si>
    <t>TOTAL GERAL</t>
  </si>
  <si>
    <t>Administração local</t>
  </si>
  <si>
    <t>B.D.I:</t>
  </si>
  <si>
    <t>Encargos sociais:</t>
  </si>
  <si>
    <t>Serviços técnicos</t>
  </si>
  <si>
    <t>Valor de Referência - Benefícios e Despesas Indiretas (BDI)</t>
  </si>
  <si>
    <t>Despesas Indiretas</t>
  </si>
  <si>
    <t>Administração Central</t>
  </si>
  <si>
    <t>Variável - f (CD)</t>
  </si>
  <si>
    <t>Despesas Financeiras</t>
  </si>
  <si>
    <t>Seguros e Garantias</t>
  </si>
  <si>
    <t>Subtotal 1</t>
  </si>
  <si>
    <t>Benefícios</t>
  </si>
  <si>
    <t>Lucro</t>
  </si>
  <si>
    <t>Subtotal 2</t>
  </si>
  <si>
    <t>Tributos</t>
  </si>
  <si>
    <t>ISS*</t>
  </si>
  <si>
    <t>CPRB (regime desonerado)</t>
  </si>
  <si>
    <t>Subtotal 3</t>
  </si>
  <si>
    <t xml:space="preserve">Total = </t>
  </si>
  <si>
    <t>2) O licitante deverá elaborar sua planilha de BDI, com detalhamento das alíquotas de tributos que está obrigada a recolher, conforme seu regime tributário, incidentes sobre o preço do serviço, excluídos aqueles de natureza direta e personalística que oneram o contratado, conforme acórdão 2622/2013/TCU - Plenário e Decreto 7983/2013.</t>
  </si>
  <si>
    <t>1) A taxa de referência de BDI foi estabelecida conforme referência do Acórdão 2622/2013 - TCU - Plenário</t>
  </si>
  <si>
    <t>Total grupo =</t>
  </si>
  <si>
    <t>Valor</t>
  </si>
  <si>
    <t>m²</t>
  </si>
  <si>
    <t>m³</t>
  </si>
  <si>
    <t>Documento de responsabilidade técnica para execução da obra</t>
  </si>
  <si>
    <t>Isolamento de frentes de trabalhos com com tela plástica tipo tapume, altura de 1,20 m - 10 usos</t>
  </si>
  <si>
    <t>Obs. 1:</t>
  </si>
  <si>
    <t>Serviços preliminares</t>
  </si>
  <si>
    <t>Mobilização</t>
  </si>
  <si>
    <t>Carga e remoção de resíduos de construção civil</t>
  </si>
  <si>
    <t>Desmobilização</t>
  </si>
  <si>
    <t>Placa de obra em chapa galvanizada adesivada ou equivalente - incluso estrutura de suporte</t>
  </si>
  <si>
    <t xml:space="preserve">Riscos </t>
  </si>
  <si>
    <t>Área (m²)</t>
  </si>
  <si>
    <t>Empreitada a preço unitário - medições conforme quantidades executadas</t>
  </si>
  <si>
    <t>Cobertura</t>
  </si>
  <si>
    <t>Carga e descarga manual de material</t>
  </si>
  <si>
    <t>Peça de madeira serrada - seção 6,0 x 12,0 cm - em maçaranduba, angelim ou equivalente</t>
  </si>
  <si>
    <t>Peça de madeira serrada - seção 6,0 x 16,0 cm - em maçaranduba, angelim ou equivalente</t>
  </si>
  <si>
    <t>Remoção de telhas - de forma manual - medição por área de projeção</t>
  </si>
  <si>
    <t>Remoção de peças de madeira em terças e tesouras</t>
  </si>
  <si>
    <t>Forro em madeira cedrinho ou equivalente - incluso estrutura de fixação</t>
  </si>
  <si>
    <t>Roda-forro em madeira cedrinho ou equivalente</t>
  </si>
  <si>
    <t>Instalações hidrossanitárias</t>
  </si>
  <si>
    <t>Composição mínima para administração local</t>
  </si>
  <si>
    <t>Pintura imunizante para madeira - uma demão</t>
  </si>
  <si>
    <t>Locação de andaime - para todo período da obra</t>
  </si>
  <si>
    <t>Limpeza final da obra</t>
  </si>
  <si>
    <t>Linha de vida permanente em cabo de aço galvanizado - para trabalhos em coberturas e telhados</t>
  </si>
  <si>
    <t>CCU-1.1</t>
  </si>
  <si>
    <t>CCU-1.2</t>
  </si>
  <si>
    <t>CCU-2.1</t>
  </si>
  <si>
    <t>CCU-2.2</t>
  </si>
  <si>
    <t>CCU-2.3</t>
  </si>
  <si>
    <t>CCU-3.3</t>
  </si>
  <si>
    <t>CCU-5.3</t>
  </si>
  <si>
    <t>Reincidência de Grupo A sobre Grupo B (sem considerar INSS sobre 13º, conforme Lei nº 14.973/2024)</t>
  </si>
  <si>
    <r>
      <rPr>
        <i/>
        <u/>
        <sz val="11"/>
        <color theme="1"/>
        <rFont val="Arial"/>
        <family val="2"/>
      </rPr>
      <t>Observações</t>
    </r>
    <r>
      <rPr>
        <sz val="11"/>
        <color theme="1"/>
        <rFont val="Arial"/>
        <family val="2"/>
      </rPr>
      <t>:</t>
    </r>
  </si>
  <si>
    <t>Montagem e desmontagem de andaime tubular</t>
  </si>
  <si>
    <t>Reforma da Cobertura da Unidade Básica de Saúde do Bairro Pórtico</t>
  </si>
  <si>
    <t>Endereço: Rua Julieta Bastos Balzaretti, 225, Bairro Pórtico - Gramado/RS</t>
  </si>
  <si>
    <t>Estruturas e fundações</t>
  </si>
  <si>
    <t>Arquitetura e Urbanização</t>
  </si>
  <si>
    <t>4.1</t>
  </si>
  <si>
    <t>4.2</t>
  </si>
  <si>
    <t>Remoção de manta termoacústica</t>
  </si>
  <si>
    <t>Limpeza de superfície com jata de alta pressão</t>
  </si>
  <si>
    <t>Transporte com caminhão carroceria em via urbana pavimentada - DMT até 30 km</t>
  </si>
  <si>
    <t>txkm</t>
  </si>
  <si>
    <t>Projeto dos sistemas para trabalho em altura (linha de vida), entrega de certificados e demais documentações de segurança do trabalho necessárias para execução dos serviços</t>
  </si>
  <si>
    <t>4.3</t>
  </si>
  <si>
    <t>Total subgrupo =</t>
  </si>
  <si>
    <t>Alvenarias e divisórias</t>
  </si>
  <si>
    <t>Esquadrias</t>
  </si>
  <si>
    <t>Porta em alumínio venezianada com pintura eletrostática de fábrica - com guarnição, dobradiças, fechaduras e demais acessórios</t>
  </si>
  <si>
    <t>4.4</t>
  </si>
  <si>
    <t>Revestimentos</t>
  </si>
  <si>
    <t>4.5</t>
  </si>
  <si>
    <t>Pintura</t>
  </si>
  <si>
    <t>Revestimento cerâmico para piso com placas esmaltadas</t>
  </si>
  <si>
    <t>Contrapiso com aditivo impermeabilizante</t>
  </si>
  <si>
    <t>Alvenaria de vedação de blocos cerâmicos furados na horizontal - espessura 9 cm - argamassa com preparo manual</t>
  </si>
  <si>
    <t>Lona ou telhamento provisório para proteção de áreas</t>
  </si>
  <si>
    <t>Chapisco aplicado em alvenaria e estruturas de concreto</t>
  </si>
  <si>
    <t>Emboço aplicado em paredes, e = 17,5 mm</t>
  </si>
  <si>
    <t>Reboco com argamasssa impermeabilizante</t>
  </si>
  <si>
    <t>Roda-forro em perfil plástico</t>
  </si>
  <si>
    <t>CCU-2.8</t>
  </si>
  <si>
    <t>CCU-4.4.8</t>
  </si>
  <si>
    <t>CCU-4.4.9</t>
  </si>
  <si>
    <t>Pintura imunizante para madeira - duas demãos</t>
  </si>
  <si>
    <t>Forro em réguas de PVC - incluso estrutura metálica de sustentação</t>
  </si>
  <si>
    <t>CCU-4.3.4</t>
  </si>
  <si>
    <t>CCU-4.3.5</t>
  </si>
  <si>
    <t>Tabeira simples - altura 20 cm - em maçaranduba, angelim ou equivalente</t>
  </si>
  <si>
    <t>Pintura látex acrílica premium em alvenaria e estruturas de concreto - duas demãos</t>
  </si>
  <si>
    <t>Fundo selador acrílico em alvenaria e estruturas de concreto - uma demão</t>
  </si>
  <si>
    <t>Pintura de acabamento em madeira com tinta esmalte sintético premium acetinado - três demãos</t>
  </si>
  <si>
    <t>Pintura de acabamento em superfícies metálicas com tinta esmalte sintético acetinado - duas demãos</t>
  </si>
  <si>
    <t>CCU-7.1</t>
  </si>
  <si>
    <t>CCU-5.1</t>
  </si>
  <si>
    <t>Remoção e reinstalação de letreiro</t>
  </si>
  <si>
    <t>Calha de beiral  em alumínio com pintura eletrostática de fábrica - chapa de espessura mínima 0,8 mm - desenvolvimento 50 cm - incluso transporte vertical, suportes e demais acessórios</t>
  </si>
  <si>
    <t>CCU-5.2</t>
  </si>
  <si>
    <t>Calha de encontro com alvenaria - com rufo embutido dentro da alvenaria - em alumínio com pintura eletrostática de fábrica - chapa de espessura mínima 1,0 mm - desenvolvimento 100 cm - incluso transporte vertical, suportes, rasgos em alvenaria, arremates e demais acessórios</t>
  </si>
  <si>
    <t>Chapim - em alumínio com pintura eletrostática de fábrica - chapa de espessura mínima 0,80 mm - incluso transporte vertical, suportes, arremates e demais acessórios</t>
  </si>
  <si>
    <t>CCU-5.4</t>
  </si>
  <si>
    <t>Rufo embutido dentro da alvenaria - em alumínio com pintura eletrostática de fábrica - incluso transporte vertical, suportes, rasgos em alvenaria, arremates e demais acessórios</t>
  </si>
  <si>
    <t>Tubo de PVC série reforçada - DN = 100 mm - incluso conexões, suportes e demais atividades auxiliares necessárias</t>
  </si>
  <si>
    <t>CCU-5.5</t>
  </si>
  <si>
    <t>Acesso</t>
  </si>
  <si>
    <t>Parcela 1</t>
  </si>
  <si>
    <t>Parcela 2</t>
  </si>
  <si>
    <t>Parcela 3</t>
  </si>
  <si>
    <t>Parcela 4</t>
  </si>
  <si>
    <t>Parcela 5</t>
  </si>
  <si>
    <t>CCU-8.1</t>
  </si>
  <si>
    <t>CCU-7.3</t>
  </si>
  <si>
    <t>CCU-7.5</t>
  </si>
  <si>
    <t>CCU-7.6</t>
  </si>
  <si>
    <t>CCU-7.7</t>
  </si>
  <si>
    <t>CCU-6.4</t>
  </si>
  <si>
    <t>Arestamento ou requadro de vãos demolidos</t>
  </si>
  <si>
    <t>Alvenaria em pedra de areia grossa - mureta</t>
  </si>
  <si>
    <t>Demolição de alvenaria</t>
  </si>
  <si>
    <t>Remoção de janelas</t>
  </si>
  <si>
    <t>Limpeza manual de terreno</t>
  </si>
  <si>
    <t>Piso de concreto armado - espessura 14 cm - fck = 20 MPa - incluso armadura, lona plástica, lastro de material granular de 10 cm compactado, fôrmas concretagem, acabamento liso e demais atividades e acessórios</t>
  </si>
  <si>
    <t>CCU-6.9</t>
  </si>
  <si>
    <t>Bate-maca em chapa de aço inox para portas - em duas alturas - ambos os lados e folhas</t>
  </si>
  <si>
    <t>Porta de alumínio em lambri com pintura eletrostática em cor no padrão das demais janelas existentes - com guarnição, fechadura e demais acessórios</t>
  </si>
  <si>
    <t>Dobradiça tipo vai e vem - 3"</t>
  </si>
  <si>
    <t>Fecho para trava de porta</t>
  </si>
  <si>
    <t>Canteiro de obras  - incluso instalações provisórias, intervenções, preparo de áreas externas, limpeza permanente e demais atividades</t>
  </si>
  <si>
    <t>Remoção de calhas e rufos</t>
  </si>
  <si>
    <t>Cumeeira e espigação para telha de concreto - emboçada com argamassa - incluso transporta vertical</t>
  </si>
  <si>
    <t>Amarração de telhas cerâmicas ou de concreto</t>
  </si>
  <si>
    <t>Telhamento com telha de concreto plana de encaixe - incluso transporte vertical - medição pela área de projeção</t>
  </si>
  <si>
    <t>Substituição de ripas em telhados - peça nova 2,0 x 5,0 cm - em maçaranduba, angelim ou equivalente - incluso remoção de todas as peças existentes e transporte vertical - medição por área de projeção</t>
  </si>
  <si>
    <t>Substituição de caibros em telhados - peça nova 5,0 x 6,0 cm - em maçaranduba, angelim ou equivalente - incluso remoção de todas as peças existentes e transporte vertical - medição por área de projeção</t>
  </si>
  <si>
    <t>Trama metálica para novas coberturas</t>
  </si>
  <si>
    <t>Acabamento para espelho de madeira com rufo de alumínio - incluso transporte vertical</t>
  </si>
  <si>
    <t>1.1</t>
  </si>
  <si>
    <t>1.2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</si>
  <si>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</si>
  <si>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</si>
  <si>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</si>
  <si>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</si>
  <si>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</si>
  <si>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</si>
  <si>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</si>
  <si>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</si>
  <si>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</si>
  <si>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</si>
  <si>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3.1</t>
  </si>
  <si>
    <t>3.2</t>
  </si>
  <si>
    <t>3.3</t>
  </si>
  <si>
    <t>3.4</t>
  </si>
  <si>
    <t>3.5</t>
  </si>
  <si>
    <t>3.6</t>
  </si>
  <si>
    <t>3.7</t>
  </si>
  <si>
    <t>4.1.1</t>
  </si>
  <si>
    <t>4.2.1</t>
  </si>
  <si>
    <t>4.3.1</t>
  </si>
  <si>
    <t>4.3.2</t>
  </si>
  <si>
    <t>4.3.3</t>
  </si>
  <si>
    <t>4.3.4</t>
  </si>
  <si>
    <t>4.3.5</t>
  </si>
  <si>
    <t>4.4.1</t>
  </si>
  <si>
    <t>4.4.2</t>
  </si>
  <si>
    <t>4.4.3</t>
  </si>
  <si>
    <t>4.4.4</t>
  </si>
  <si>
    <t>4.4.5</t>
  </si>
  <si>
    <t>4.4.6</t>
  </si>
  <si>
    <t>4.4.7</t>
  </si>
  <si>
    <t>4.4.8</t>
  </si>
  <si>
    <t>4.4.9</t>
  </si>
  <si>
    <t>4.5.1</t>
  </si>
  <si>
    <t>4.5.2</t>
  </si>
  <si>
    <t>4.5.3</t>
  </si>
  <si>
    <t>4.5.4</t>
  </si>
  <si>
    <t>4.5.5</t>
  </si>
  <si>
    <t>5.1</t>
  </si>
  <si>
    <t>5.2</t>
  </si>
  <si>
    <t>5.3</t>
  </si>
  <si>
    <t>5.4</t>
  </si>
  <si>
    <t>5.5</t>
  </si>
  <si>
    <t>5.6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</si>
  <si>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</si>
  <si>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</si>
  <si>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</si>
  <si>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</si>
  <si>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</si>
  <si>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</si>
  <si>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</si>
  <si>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</si>
  <si>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</si>
  <si>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</si>
  <si>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7.1</t>
  </si>
  <si>
    <t>7.2</t>
  </si>
  <si>
    <t>7.3</t>
  </si>
  <si>
    <t>7.4</t>
  </si>
  <si>
    <t>7.5</t>
  </si>
  <si>
    <t>7.6</t>
  </si>
  <si>
    <t>7.7</t>
  </si>
  <si>
    <t>8.1</t>
  </si>
  <si>
    <t>Responsável técnico</t>
  </si>
  <si>
    <t>Registro profissional</t>
  </si>
  <si>
    <t>Empresa</t>
  </si>
  <si>
    <t>Gramado, xx de xxxxxxxxx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</si>
</sst>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6" formatCode="0.000%"/>
    <numFmt numFmtId="167" formatCode="_-&quot;R$&quot;\ * #,##0.0000000_-;\-&quot;R$&quot;\ * #,##0.0000000_-;_-&quot;R$&quot;\ * &quot;-&quot;??_-;_-@_-"/>
    <numFmt numFmtId="168" formatCode="0.00&quot;% do PV&quot;"/>
    <numFmt numFmtId="169" formatCode="0.00&quot;% sobre CD&quot;"/>
    <numFmt numFmtId="173" formatCode="_-&quot;R$&quot;\ * #,##0.0000_-;\-&quot;R$&quot;\ * #,##0.0000_-;_-&quot;R$&quot;\ * &quot;-&quot;??_-;_-@_-"/>
  </numFmts>
  <fonts count="25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1"/>
    </font>
    <font>
      <sz val="8"/>
      <name val="Arial"/>
      <family val="1"/>
    </font>
    <font>
      <sz val="11"/>
      <color rgb="FF000000"/>
      <name val="Calibri"/>
      <family val="2"/>
      <charset val="1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rgb="FFFF000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i/>
      <u/>
      <sz val="11"/>
      <color theme="1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7">
    <xf numFmtId="0" fontId="0" fillId="0" borderId="0"/>
    <xf numFmtId="44" fontId="8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5" fillId="0" borderId="0"/>
    <xf numFmtId="0" fontId="10" fillId="0" borderId="0"/>
    <xf numFmtId="0" fontId="4" fillId="0" borderId="0"/>
    <xf numFmtId="9" fontId="4" fillId="0" borderId="0" applyFont="0" applyFill="0" applyBorder="0" applyAlignment="0" applyProtection="0"/>
    <xf numFmtId="49" fontId="11" fillId="0" borderId="0"/>
    <xf numFmtId="9" fontId="10" fillId="0" borderId="0" applyBorder="0" applyProtection="0"/>
    <xf numFmtId="0" fontId="3" fillId="0" borderId="0"/>
    <xf numFmtId="0" fontId="2" fillId="0" borderId="0"/>
    <xf numFmtId="0" fontId="1" fillId="0" borderId="0"/>
  </cellStyleXfs>
  <cellXfs count="198">
    <xf numFmtId="0" fontId="0" fillId="0" borderId="0" xfId="0"/>
    <xf numFmtId="0" fontId="12" fillId="0" borderId="0" xfId="0" applyFont="1" applyAlignment="1">
      <alignment horizontal="center" vertical="center"/>
    </xf>
    <xf numFmtId="0" fontId="12" fillId="0" borderId="0" xfId="0" applyFont="1"/>
    <xf numFmtId="0" fontId="15" fillId="3" borderId="0" xfId="0" applyFont="1" applyFill="1" applyAlignment="1">
      <alignment horizontal="justify" vertical="center"/>
    </xf>
    <xf numFmtId="0" fontId="15" fillId="0" borderId="0" xfId="0" applyFont="1" applyAlignment="1">
      <alignment vertical="center"/>
    </xf>
    <xf numFmtId="0" fontId="15" fillId="3" borderId="0" xfId="0" applyFont="1" applyFill="1" applyAlignment="1">
      <alignment horizontal="left" vertical="center"/>
    </xf>
    <xf numFmtId="0" fontId="15" fillId="5" borderId="0" xfId="0" applyFont="1" applyFill="1" applyAlignment="1">
      <alignment horizontal="center" vertical="center"/>
    </xf>
    <xf numFmtId="0" fontId="15" fillId="5" borderId="0" xfId="0" applyFont="1" applyFill="1" applyAlignment="1">
      <alignment horizontal="justify" vertical="center"/>
    </xf>
    <xf numFmtId="0" fontId="14" fillId="8" borderId="1" xfId="0" applyFont="1" applyFill="1" applyBorder="1" applyAlignment="1">
      <alignment horizontal="center" vertical="center" wrapText="1"/>
    </xf>
    <xf numFmtId="4" fontId="14" fillId="8" borderId="1" xfId="0" applyNumberFormat="1" applyFont="1" applyFill="1" applyBorder="1" applyAlignment="1">
      <alignment horizontal="center" vertical="center" wrapText="1"/>
    </xf>
    <xf numFmtId="44" fontId="14" fillId="8" borderId="1" xfId="1" applyFont="1" applyFill="1" applyBorder="1" applyAlignment="1">
      <alignment horizontal="center" vertical="center" wrapText="1"/>
    </xf>
    <xf numFmtId="0" fontId="16" fillId="7" borderId="3" xfId="0" applyFont="1" applyFill="1" applyBorder="1" applyAlignment="1">
      <alignment horizontal="justify" vertical="center" wrapText="1"/>
    </xf>
    <xf numFmtId="0" fontId="16" fillId="7" borderId="3" xfId="0" applyFont="1" applyFill="1" applyBorder="1" applyAlignment="1">
      <alignment horizontal="left" vertical="center" wrapText="1"/>
    </xf>
    <xf numFmtId="4" fontId="16" fillId="7" borderId="3" xfId="0" applyNumberFormat="1" applyFont="1" applyFill="1" applyBorder="1" applyAlignment="1">
      <alignment horizontal="center" vertical="center" wrapText="1"/>
    </xf>
    <xf numFmtId="44" fontId="16" fillId="7" borderId="4" xfId="1" applyFont="1" applyFill="1" applyBorder="1" applyAlignment="1">
      <alignment horizontal="left" vertical="center" wrapText="1"/>
    </xf>
    <xf numFmtId="0" fontId="16" fillId="7" borderId="9" xfId="0" applyFont="1" applyFill="1" applyBorder="1" applyAlignment="1">
      <alignment horizontal="justify" vertical="center" wrapText="1"/>
    </xf>
    <xf numFmtId="0" fontId="16" fillId="7" borderId="9" xfId="0" applyFont="1" applyFill="1" applyBorder="1" applyAlignment="1">
      <alignment horizontal="left" vertical="center" wrapText="1"/>
    </xf>
    <xf numFmtId="4" fontId="16" fillId="7" borderId="9" xfId="0" applyNumberFormat="1" applyFont="1" applyFill="1" applyBorder="1" applyAlignment="1">
      <alignment horizontal="center" vertical="center" wrapText="1"/>
    </xf>
    <xf numFmtId="44" fontId="16" fillId="7" borderId="10" xfId="1" applyFont="1" applyFill="1" applyBorder="1" applyAlignment="1">
      <alignment horizontal="left" vertical="center" wrapText="1"/>
    </xf>
    <xf numFmtId="4" fontId="17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4" fontId="15" fillId="5" borderId="0" xfId="1" applyFont="1" applyFill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justify" vertical="center"/>
    </xf>
    <xf numFmtId="0" fontId="15" fillId="2" borderId="0" xfId="0" applyFont="1" applyFill="1" applyAlignment="1">
      <alignment horizontal="center" vertical="center"/>
    </xf>
    <xf numFmtId="44" fontId="15" fillId="3" borderId="0" xfId="1" applyFont="1" applyFill="1" applyBorder="1" applyAlignment="1">
      <alignment horizontal="center" vertical="center"/>
    </xf>
    <xf numFmtId="44" fontId="15" fillId="3" borderId="0" xfId="1" applyFont="1" applyFill="1" applyBorder="1" applyAlignment="1">
      <alignment horizontal="right" vertical="center"/>
    </xf>
    <xf numFmtId="10" fontId="15" fillId="3" borderId="0" xfId="1" applyNumberFormat="1" applyFont="1" applyFill="1" applyBorder="1" applyAlignment="1">
      <alignment horizontal="center" vertical="center"/>
    </xf>
    <xf numFmtId="10" fontId="15" fillId="3" borderId="0" xfId="4" applyNumberFormat="1" applyFont="1" applyFill="1" applyBorder="1" applyAlignment="1">
      <alignment horizontal="center" vertical="center"/>
    </xf>
    <xf numFmtId="44" fontId="15" fillId="0" borderId="0" xfId="1" applyFont="1" applyFill="1" applyBorder="1" applyAlignment="1">
      <alignment horizontal="right" vertical="center"/>
    </xf>
    <xf numFmtId="44" fontId="15" fillId="0" borderId="0" xfId="1" applyFont="1" applyFill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44" fontId="15" fillId="3" borderId="0" xfId="1" applyFont="1" applyFill="1" applyBorder="1" applyAlignment="1">
      <alignment horizontal="left" vertical="center"/>
    </xf>
    <xf numFmtId="44" fontId="15" fillId="3" borderId="0" xfId="1" applyFont="1" applyFill="1" applyBorder="1" applyAlignment="1">
      <alignment vertical="center"/>
    </xf>
    <xf numFmtId="44" fontId="15" fillId="0" borderId="0" xfId="1" applyFont="1" applyBorder="1" applyAlignment="1">
      <alignment horizontal="right" vertical="center"/>
    </xf>
    <xf numFmtId="0" fontId="15" fillId="2" borderId="0" xfId="0" applyFont="1" applyFill="1" applyAlignment="1">
      <alignment vertical="center"/>
    </xf>
    <xf numFmtId="44" fontId="15" fillId="2" borderId="0" xfId="0" applyNumberFormat="1" applyFont="1" applyFill="1" applyAlignment="1">
      <alignment vertical="center"/>
    </xf>
    <xf numFmtId="2" fontId="15" fillId="0" borderId="0" xfId="1" applyNumberFormat="1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2" fontId="14" fillId="0" borderId="3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vertical="center"/>
    </xf>
    <xf numFmtId="4" fontId="15" fillId="0" borderId="3" xfId="0" applyNumberFormat="1" applyFont="1" applyBorder="1" applyAlignment="1">
      <alignment horizontal="center" vertical="center"/>
    </xf>
    <xf numFmtId="44" fontId="14" fillId="0" borderId="3" xfId="1" applyFont="1" applyFill="1" applyBorder="1" applyAlignment="1">
      <alignment horizontal="right" vertical="center"/>
    </xf>
    <xf numFmtId="44" fontId="14" fillId="0" borderId="4" xfId="1" applyFont="1" applyFill="1" applyBorder="1" applyAlignment="1">
      <alignment horizontal="center" vertical="center"/>
    </xf>
    <xf numFmtId="0" fontId="16" fillId="7" borderId="2" xfId="0" applyFont="1" applyFill="1" applyBorder="1" applyAlignment="1">
      <alignment horizontal="center" vertical="center" wrapText="1"/>
    </xf>
    <xf numFmtId="0" fontId="16" fillId="7" borderId="3" xfId="0" applyFont="1" applyFill="1" applyBorder="1" applyAlignment="1">
      <alignment horizontal="center" vertical="center" wrapText="1"/>
    </xf>
    <xf numFmtId="4" fontId="16" fillId="7" borderId="9" xfId="0" applyNumberFormat="1" applyFont="1" applyFill="1" applyBorder="1" applyAlignment="1">
      <alignment horizontal="right" vertical="center"/>
    </xf>
    <xf numFmtId="44" fontId="16" fillId="7" borderId="3" xfId="1" applyFont="1" applyFill="1" applyBorder="1" applyAlignment="1">
      <alignment horizontal="left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justify" vertical="center"/>
    </xf>
    <xf numFmtId="44" fontId="17" fillId="0" borderId="1" xfId="1" applyFont="1" applyFill="1" applyBorder="1" applyAlignment="1">
      <alignment horizontal="center" vertical="center" wrapText="1"/>
    </xf>
    <xf numFmtId="44" fontId="15" fillId="0" borderId="1" xfId="1" applyFont="1" applyFill="1" applyBorder="1" applyAlignment="1">
      <alignment horizontal="left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justify"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justify" vertical="center" wrapText="1"/>
    </xf>
    <xf numFmtId="0" fontId="16" fillId="4" borderId="3" xfId="0" applyFont="1" applyFill="1" applyBorder="1" applyAlignment="1">
      <alignment horizontal="left" vertical="center" wrapText="1"/>
    </xf>
    <xf numFmtId="4" fontId="16" fillId="4" borderId="9" xfId="0" applyNumberFormat="1" applyFont="1" applyFill="1" applyBorder="1" applyAlignment="1">
      <alignment horizontal="right" vertical="center"/>
    </xf>
    <xf numFmtId="4" fontId="16" fillId="4" borderId="3" xfId="0" applyNumberFormat="1" applyFont="1" applyFill="1" applyBorder="1" applyAlignment="1">
      <alignment horizontal="center" vertical="center" wrapText="1"/>
    </xf>
    <xf numFmtId="44" fontId="16" fillId="4" borderId="3" xfId="1" applyFont="1" applyFill="1" applyBorder="1" applyAlignment="1">
      <alignment horizontal="left" vertical="center" wrapText="1"/>
    </xf>
    <xf numFmtId="44" fontId="16" fillId="4" borderId="4" xfId="1" applyFont="1" applyFill="1" applyBorder="1" applyAlignment="1">
      <alignment horizontal="left" vertical="center" wrapText="1"/>
    </xf>
    <xf numFmtId="0" fontId="15" fillId="3" borderId="0" xfId="0" applyFont="1" applyFill="1" applyAlignment="1">
      <alignment horizontal="right" vertical="center" wrapText="1"/>
    </xf>
    <xf numFmtId="0" fontId="15" fillId="3" borderId="0" xfId="0" applyFont="1" applyFill="1" applyAlignment="1">
      <alignment horizontal="center" vertical="center" wrapText="1"/>
    </xf>
    <xf numFmtId="4" fontId="17" fillId="3" borderId="0" xfId="0" applyNumberFormat="1" applyFont="1" applyFill="1" applyAlignment="1">
      <alignment horizontal="center" vertical="center" wrapText="1"/>
    </xf>
    <xf numFmtId="44" fontId="15" fillId="3" borderId="0" xfId="1" applyFont="1" applyFill="1" applyBorder="1" applyAlignment="1">
      <alignment horizontal="left" vertical="center" wrapText="1"/>
    </xf>
    <xf numFmtId="0" fontId="18" fillId="3" borderId="0" xfId="0" applyFont="1" applyFill="1" applyAlignment="1">
      <alignment horizontal="right" vertical="center" wrapText="1"/>
    </xf>
    <xf numFmtId="0" fontId="18" fillId="3" borderId="0" xfId="0" applyFont="1" applyFill="1" applyAlignment="1">
      <alignment horizontal="left" vertical="center"/>
    </xf>
    <xf numFmtId="4" fontId="15" fillId="5" borderId="0" xfId="0" applyNumberFormat="1" applyFont="1" applyFill="1" applyAlignment="1">
      <alignment horizontal="center" vertical="center"/>
    </xf>
    <xf numFmtId="44" fontId="14" fillId="5" borderId="0" xfId="1" applyFont="1" applyFill="1" applyAlignment="1">
      <alignment horizontal="left" vertical="center" wrapText="1"/>
    </xf>
    <xf numFmtId="0" fontId="15" fillId="5" borderId="0" xfId="0" applyFont="1" applyFill="1" applyAlignment="1">
      <alignment horizontal="left" vertical="center"/>
    </xf>
    <xf numFmtId="166" fontId="15" fillId="5" borderId="0" xfId="4" applyNumberFormat="1" applyFont="1" applyFill="1" applyAlignment="1">
      <alignment horizontal="justify" vertical="center"/>
    </xf>
    <xf numFmtId="167" fontId="15" fillId="5" borderId="0" xfId="4" applyNumberFormat="1" applyFont="1" applyFill="1" applyAlignment="1">
      <alignment horizontal="justify" vertical="center"/>
    </xf>
    <xf numFmtId="173" fontId="15" fillId="5" borderId="0" xfId="4" applyNumberFormat="1" applyFont="1" applyFill="1" applyAlignment="1">
      <alignment horizontal="justify" vertical="center"/>
    </xf>
    <xf numFmtId="44" fontId="15" fillId="5" borderId="0" xfId="1" applyFont="1" applyFill="1" applyAlignment="1">
      <alignment horizontal="left" vertical="center"/>
    </xf>
    <xf numFmtId="44" fontId="15" fillId="0" borderId="0" xfId="0" applyNumberFormat="1" applyFont="1" applyAlignment="1">
      <alignment vertical="center"/>
    </xf>
    <xf numFmtId="10" fontId="15" fillId="0" borderId="0" xfId="4" applyNumberFormat="1" applyFont="1" applyAlignment="1">
      <alignment vertical="center"/>
    </xf>
    <xf numFmtId="4" fontId="15" fillId="0" borderId="0" xfId="0" applyNumberFormat="1" applyFont="1" applyAlignment="1">
      <alignment horizontal="center" vertical="center"/>
    </xf>
    <xf numFmtId="44" fontId="15" fillId="0" borderId="0" xfId="1" applyFont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/>
    </xf>
    <xf numFmtId="0" fontId="19" fillId="6" borderId="5" xfId="0" applyFont="1" applyFill="1" applyBorder="1" applyAlignment="1">
      <alignment horizontal="center" vertical="center"/>
    </xf>
    <xf numFmtId="0" fontId="19" fillId="6" borderId="5" xfId="0" applyFont="1" applyFill="1" applyBorder="1" applyAlignment="1">
      <alignment horizontal="center" vertical="center" wrapText="1"/>
    </xf>
    <xf numFmtId="0" fontId="20" fillId="8" borderId="2" xfId="0" applyFont="1" applyFill="1" applyBorder="1" applyAlignment="1">
      <alignment horizontal="center" vertical="center" wrapText="1"/>
    </xf>
    <xf numFmtId="0" fontId="20" fillId="8" borderId="3" xfId="0" applyFont="1" applyFill="1" applyBorder="1" applyAlignment="1">
      <alignment horizontal="left" vertical="center" wrapText="1"/>
    </xf>
    <xf numFmtId="0" fontId="20" fillId="8" borderId="3" xfId="0" applyFont="1" applyFill="1" applyBorder="1" applyAlignment="1">
      <alignment horizontal="center" vertical="center" wrapText="1"/>
    </xf>
    <xf numFmtId="0" fontId="20" fillId="8" borderId="4" xfId="0" applyFont="1" applyFill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/>
    </xf>
    <xf numFmtId="0" fontId="19" fillId="0" borderId="6" xfId="0" applyFont="1" applyBorder="1" applyAlignment="1">
      <alignment vertical="center" wrapText="1"/>
    </xf>
    <xf numFmtId="10" fontId="19" fillId="0" borderId="6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vertical="center" wrapText="1"/>
    </xf>
    <xf numFmtId="10" fontId="19" fillId="0" borderId="1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5" xfId="0" applyFont="1" applyBorder="1" applyAlignment="1">
      <alignment vertical="center" wrapText="1"/>
    </xf>
    <xf numFmtId="10" fontId="19" fillId="0" borderId="5" xfId="0" applyNumberFormat="1" applyFont="1" applyBorder="1" applyAlignment="1">
      <alignment horizontal="center" vertical="center"/>
    </xf>
    <xf numFmtId="0" fontId="19" fillId="6" borderId="2" xfId="0" applyFont="1" applyFill="1" applyBorder="1" applyAlignment="1">
      <alignment horizontal="center" vertical="center"/>
    </xf>
    <xf numFmtId="0" fontId="19" fillId="6" borderId="3" xfId="0" applyFont="1" applyFill="1" applyBorder="1" applyAlignment="1">
      <alignment horizontal="center" vertical="center" wrapText="1"/>
    </xf>
    <xf numFmtId="10" fontId="19" fillId="6" borderId="3" xfId="0" applyNumberFormat="1" applyFont="1" applyFill="1" applyBorder="1" applyAlignment="1">
      <alignment horizontal="center" vertical="center"/>
    </xf>
    <xf numFmtId="10" fontId="19" fillId="6" borderId="4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justify" vertical="center" wrapText="1"/>
    </xf>
    <xf numFmtId="0" fontId="20" fillId="0" borderId="2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10" fontId="20" fillId="0" borderId="3" xfId="0" applyNumberFormat="1" applyFont="1" applyBorder="1" applyAlignment="1">
      <alignment horizontal="center" vertical="center"/>
    </xf>
    <xf numFmtId="10" fontId="20" fillId="0" borderId="4" xfId="0" applyNumberFormat="1" applyFont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44" fontId="19" fillId="5" borderId="0" xfId="1" applyFont="1" applyFill="1" applyBorder="1" applyAlignment="1">
      <alignment horizontal="right" vertical="center"/>
    </xf>
    <xf numFmtId="0" fontId="21" fillId="0" borderId="0" xfId="14" applyFont="1" applyAlignment="1">
      <alignment horizontal="left"/>
    </xf>
    <xf numFmtId="0" fontId="21" fillId="0" borderId="0" xfId="14" applyFont="1" applyAlignment="1">
      <alignment horizontal="center"/>
    </xf>
    <xf numFmtId="0" fontId="21" fillId="0" borderId="0" xfId="14" applyFont="1"/>
    <xf numFmtId="0" fontId="14" fillId="4" borderId="1" xfId="14" applyFont="1" applyFill="1" applyBorder="1" applyAlignment="1">
      <alignment horizontal="center" vertical="center"/>
    </xf>
    <xf numFmtId="0" fontId="15" fillId="0" borderId="12" xfId="14" applyFont="1" applyBorder="1" applyAlignment="1">
      <alignment vertical="center"/>
    </xf>
    <xf numFmtId="0" fontId="15" fillId="0" borderId="5" xfId="14" applyFont="1" applyBorder="1" applyAlignment="1">
      <alignment horizontal="center" vertical="center"/>
    </xf>
    <xf numFmtId="10" fontId="15" fillId="0" borderId="5" xfId="4" applyNumberFormat="1" applyFont="1" applyFill="1" applyBorder="1" applyAlignment="1">
      <alignment horizontal="center" vertical="center"/>
    </xf>
    <xf numFmtId="0" fontId="15" fillId="0" borderId="14" xfId="14" applyFont="1" applyBorder="1" applyAlignment="1">
      <alignment vertical="center"/>
    </xf>
    <xf numFmtId="169" fontId="15" fillId="0" borderId="13" xfId="14" applyNumberFormat="1" applyFont="1" applyBorder="1" applyAlignment="1">
      <alignment horizontal="center" vertical="center"/>
    </xf>
    <xf numFmtId="10" fontId="15" fillId="0" borderId="13" xfId="4" applyNumberFormat="1" applyFont="1" applyFill="1" applyBorder="1" applyAlignment="1">
      <alignment horizontal="center" vertical="center"/>
    </xf>
    <xf numFmtId="0" fontId="15" fillId="0" borderId="11" xfId="14" applyFont="1" applyBorder="1" applyAlignment="1">
      <alignment vertical="center"/>
    </xf>
    <xf numFmtId="169" fontId="15" fillId="0" borderId="6" xfId="14" applyNumberFormat="1" applyFont="1" applyBorder="1" applyAlignment="1">
      <alignment horizontal="center" vertical="center"/>
    </xf>
    <xf numFmtId="168" fontId="15" fillId="0" borderId="9" xfId="14" applyNumberFormat="1" applyFont="1" applyBorder="1" applyAlignment="1">
      <alignment horizontal="right" vertical="center"/>
    </xf>
    <xf numFmtId="10" fontId="15" fillId="0" borderId="1" xfId="4" applyNumberFormat="1" applyFont="1" applyFill="1" applyBorder="1" applyAlignment="1">
      <alignment horizontal="center" vertical="center"/>
    </xf>
    <xf numFmtId="0" fontId="15" fillId="0" borderId="1" xfId="14" applyFont="1" applyBorder="1" applyAlignment="1">
      <alignment vertical="center"/>
    </xf>
    <xf numFmtId="0" fontId="15" fillId="0" borderId="1" xfId="14" applyFont="1" applyBorder="1" applyAlignment="1">
      <alignment horizontal="center" vertical="center"/>
    </xf>
    <xf numFmtId="166" fontId="15" fillId="0" borderId="1" xfId="4" applyNumberFormat="1" applyFont="1" applyFill="1" applyBorder="1" applyAlignment="1">
      <alignment horizontal="center" vertical="center"/>
    </xf>
    <xf numFmtId="0" fontId="15" fillId="0" borderId="2" xfId="14" applyFont="1" applyBorder="1" applyAlignment="1">
      <alignment vertical="center"/>
    </xf>
    <xf numFmtId="0" fontId="15" fillId="0" borderId="5" xfId="14" applyFont="1" applyBorder="1" applyAlignment="1">
      <alignment vertical="center"/>
    </xf>
    <xf numFmtId="168" fontId="15" fillId="0" borderId="5" xfId="14" applyNumberFormat="1" applyFont="1" applyBorder="1" applyAlignment="1">
      <alignment horizontal="center" vertical="center"/>
    </xf>
    <xf numFmtId="0" fontId="15" fillId="0" borderId="13" xfId="14" applyFont="1" applyBorder="1" applyAlignment="1">
      <alignment vertical="center"/>
    </xf>
    <xf numFmtId="168" fontId="15" fillId="0" borderId="13" xfId="14" applyNumberFormat="1" applyFont="1" applyBorder="1" applyAlignment="1">
      <alignment horizontal="center" vertical="center"/>
    </xf>
    <xf numFmtId="0" fontId="15" fillId="0" borderId="6" xfId="14" applyFont="1" applyBorder="1" applyAlignment="1">
      <alignment vertical="center"/>
    </xf>
    <xf numFmtId="168" fontId="15" fillId="0" borderId="6" xfId="14" applyNumberFormat="1" applyFont="1" applyBorder="1" applyAlignment="1">
      <alignment horizontal="center" vertical="center"/>
    </xf>
    <xf numFmtId="10" fontId="21" fillId="0" borderId="0" xfId="14" applyNumberFormat="1" applyFont="1"/>
    <xf numFmtId="166" fontId="21" fillId="0" borderId="0" xfId="4" applyNumberFormat="1" applyFont="1"/>
    <xf numFmtId="0" fontId="21" fillId="0" borderId="0" xfId="14" applyFont="1" applyAlignment="1">
      <alignment horizontal="right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23" fillId="8" borderId="5" xfId="0" applyFont="1" applyFill="1" applyBorder="1" applyAlignment="1">
      <alignment horizontal="center" vertical="center" wrapText="1"/>
    </xf>
    <xf numFmtId="0" fontId="23" fillId="7" borderId="2" xfId="0" applyFont="1" applyFill="1" applyBorder="1" applyAlignment="1">
      <alignment horizontal="center" vertical="center" wrapText="1"/>
    </xf>
    <xf numFmtId="0" fontId="23" fillId="7" borderId="3" xfId="0" applyFont="1" applyFill="1" applyBorder="1" applyAlignment="1">
      <alignment horizontal="left" vertical="center" wrapText="1"/>
    </xf>
    <xf numFmtId="0" fontId="23" fillId="7" borderId="3" xfId="0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wrapText="1"/>
    </xf>
    <xf numFmtId="44" fontId="13" fillId="0" borderId="6" xfId="0" applyNumberFormat="1" applyFont="1" applyBorder="1" applyAlignment="1">
      <alignment horizontal="center" vertical="center" wrapText="1"/>
    </xf>
    <xf numFmtId="44" fontId="13" fillId="0" borderId="13" xfId="0" applyNumberFormat="1" applyFont="1" applyBorder="1" applyAlignment="1">
      <alignment horizontal="right" vertical="top" wrapText="1"/>
    </xf>
    <xf numFmtId="10" fontId="13" fillId="0" borderId="2" xfId="4" applyNumberFormat="1" applyFont="1" applyBorder="1" applyAlignment="1">
      <alignment horizontal="center" vertical="center" wrapText="1"/>
    </xf>
    <xf numFmtId="10" fontId="13" fillId="0" borderId="2" xfId="4" applyNumberFormat="1" applyFont="1" applyBorder="1" applyAlignment="1">
      <alignment horizontal="center" vertical="top" wrapText="1"/>
    </xf>
    <xf numFmtId="10" fontId="13" fillId="0" borderId="1" xfId="4" applyNumberFormat="1" applyFont="1" applyBorder="1" applyAlignment="1">
      <alignment horizontal="center" vertical="top" wrapText="1"/>
    </xf>
    <xf numFmtId="44" fontId="13" fillId="0" borderId="1" xfId="0" applyNumberFormat="1" applyFont="1" applyBorder="1" applyAlignment="1">
      <alignment horizontal="right" vertical="top" wrapText="1"/>
    </xf>
    <xf numFmtId="10" fontId="13" fillId="0" borderId="1" xfId="4" applyNumberFormat="1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right" vertical="center" wrapText="1"/>
    </xf>
    <xf numFmtId="10" fontId="12" fillId="0" borderId="0" xfId="0" applyNumberFormat="1" applyFont="1" applyAlignment="1">
      <alignment horizontal="right" vertical="top" wrapText="1"/>
    </xf>
    <xf numFmtId="44" fontId="12" fillId="0" borderId="0" xfId="1" applyFont="1" applyFill="1" applyAlignment="1">
      <alignment horizontal="right" vertical="top" wrapText="1"/>
    </xf>
    <xf numFmtId="44" fontId="12" fillId="0" borderId="0" xfId="0" applyNumberFormat="1" applyFont="1" applyAlignment="1">
      <alignment horizontal="right" vertical="center" wrapText="1"/>
    </xf>
    <xf numFmtId="0" fontId="12" fillId="0" borderId="0" xfId="0" applyFont="1" applyAlignment="1">
      <alignment horizontal="right" vertical="center"/>
    </xf>
    <xf numFmtId="0" fontId="12" fillId="0" borderId="0" xfId="0" applyFont="1" applyAlignment="1">
      <alignment horizontal="center" vertical="center" wrapText="1"/>
    </xf>
    <xf numFmtId="44" fontId="23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right" vertical="top"/>
    </xf>
    <xf numFmtId="0" fontId="24" fillId="0" borderId="0" xfId="0" applyFont="1" applyAlignment="1">
      <alignment horizontal="left" vertical="center" wrapText="1"/>
    </xf>
    <xf numFmtId="0" fontId="12" fillId="0" borderId="0" xfId="0" applyFont="1" applyAlignment="1">
      <alignment vertical="center"/>
    </xf>
    <xf numFmtId="44" fontId="12" fillId="0" borderId="0" xfId="0" applyNumberFormat="1" applyFont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44" fontId="17" fillId="0" borderId="5" xfId="1" applyFont="1" applyFill="1" applyBorder="1" applyAlignment="1">
      <alignment horizontal="center" vertical="center" wrapText="1"/>
    </xf>
    <xf numFmtId="44" fontId="15" fillId="0" borderId="5" xfId="1" applyFont="1" applyFill="1" applyBorder="1" applyAlignment="1">
      <alignment horizontal="left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justify" vertical="center"/>
    </xf>
    <xf numFmtId="4" fontId="17" fillId="0" borderId="3" xfId="0" applyNumberFormat="1" applyFont="1" applyBorder="1" applyAlignment="1">
      <alignment horizontal="center" vertical="center" wrapText="1"/>
    </xf>
    <xf numFmtId="44" fontId="17" fillId="0" borderId="3" xfId="1" applyFont="1" applyFill="1" applyBorder="1" applyAlignment="1">
      <alignment horizontal="center" vertical="center" wrapText="1"/>
    </xf>
    <xf numFmtId="44" fontId="15" fillId="0" borderId="3" xfId="1" applyFont="1" applyFill="1" applyBorder="1" applyAlignment="1">
      <alignment horizontal="left" vertical="center" wrapText="1"/>
    </xf>
    <xf numFmtId="44" fontId="15" fillId="0" borderId="4" xfId="1" applyFont="1" applyFill="1" applyBorder="1" applyAlignment="1">
      <alignment horizontal="left" vertical="center" wrapText="1"/>
    </xf>
    <xf numFmtId="0" fontId="16" fillId="7" borderId="11" xfId="0" applyFont="1" applyFill="1" applyBorder="1" applyAlignment="1">
      <alignment horizontal="center" vertical="center" wrapText="1"/>
    </xf>
    <xf numFmtId="0" fontId="16" fillId="7" borderId="9" xfId="0" applyFont="1" applyFill="1" applyBorder="1" applyAlignment="1">
      <alignment horizontal="center" vertical="center" wrapText="1"/>
    </xf>
    <xf numFmtId="44" fontId="16" fillId="7" borderId="9" xfId="1" applyFont="1" applyFill="1" applyBorder="1" applyAlignment="1">
      <alignment horizontal="left" vertical="center" wrapText="1"/>
    </xf>
    <xf numFmtId="10" fontId="14" fillId="8" borderId="1" xfId="4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21" fillId="0" borderId="0" xfId="14" applyFont="1" applyAlignment="1">
      <alignment horizontal="justify"/>
    </xf>
    <xf numFmtId="0" fontId="14" fillId="8" borderId="1" xfId="14" applyFont="1" applyFill="1" applyBorder="1" applyAlignment="1">
      <alignment horizontal="center" vertical="center"/>
    </xf>
    <xf numFmtId="0" fontId="14" fillId="4" borderId="12" xfId="14" applyFont="1" applyFill="1" applyBorder="1" applyAlignment="1">
      <alignment horizontal="center" vertical="center"/>
    </xf>
    <xf numFmtId="0" fontId="14" fillId="4" borderId="8" xfId="14" applyFont="1" applyFill="1" applyBorder="1" applyAlignment="1">
      <alignment horizontal="center" vertical="center"/>
    </xf>
    <xf numFmtId="0" fontId="14" fillId="4" borderId="11" xfId="14" applyFont="1" applyFill="1" applyBorder="1" applyAlignment="1">
      <alignment horizontal="center" vertical="center"/>
    </xf>
    <xf numFmtId="0" fontId="14" fillId="4" borderId="10" xfId="14" applyFont="1" applyFill="1" applyBorder="1" applyAlignment="1">
      <alignment horizontal="center" vertical="center"/>
    </xf>
    <xf numFmtId="0" fontId="14" fillId="4" borderId="2" xfId="14" applyFont="1" applyFill="1" applyBorder="1" applyAlignment="1">
      <alignment horizontal="center" vertical="center"/>
    </xf>
    <xf numFmtId="0" fontId="14" fillId="4" borderId="4" xfId="14" applyFont="1" applyFill="1" applyBorder="1" applyAlignment="1">
      <alignment horizontal="center" vertical="center"/>
    </xf>
    <xf numFmtId="0" fontId="14" fillId="8" borderId="1" xfId="14" applyFont="1" applyFill="1" applyBorder="1" applyAlignment="1">
      <alignment horizontal="right" vertical="center"/>
    </xf>
    <xf numFmtId="0" fontId="15" fillId="0" borderId="1" xfId="0" applyFont="1" applyFill="1" applyBorder="1" applyAlignment="1">
      <alignment horizontal="justify" vertical="center" wrapText="1"/>
    </xf>
    <xf numFmtId="0" fontId="15" fillId="0" borderId="1" xfId="0" applyFont="1" applyFill="1" applyBorder="1" applyAlignment="1">
      <alignment horizontal="justify" vertical="center"/>
    </xf>
    <xf numFmtId="0" fontId="15" fillId="0" borderId="5" xfId="0" applyFont="1" applyFill="1" applyBorder="1" applyAlignment="1">
      <alignment horizontal="justify" vertical="center"/>
    </xf>
  </cellXfs>
  <cellStyles count="17">
    <cellStyle name="Moeda" xfId="1" builtinId="4"/>
    <cellStyle name="Moeda 2" xfId="5" xr:uid="{005A7D06-06DD-4F54-8677-48AB441B3211}"/>
    <cellStyle name="Normal" xfId="0" builtinId="0"/>
    <cellStyle name="Normal 2" xfId="2" xr:uid="{2D54B03F-9B61-4043-8492-D73AE8BB5123}"/>
    <cellStyle name="Normal 2 2" xfId="6" xr:uid="{8AD2EAA5-B552-45CC-8E84-CAAC65C00E09}"/>
    <cellStyle name="Normal 2 3" xfId="10" xr:uid="{668D4B61-1CD7-4705-8DBC-53C7EFE09781}"/>
    <cellStyle name="Normal 2 3 3" xfId="14" xr:uid="{8694F7C4-011F-4AD6-BB52-8790D95281D5}"/>
    <cellStyle name="Normal 3" xfId="8" xr:uid="{BD38C3CC-D66E-418A-A2A9-A4FE88C926DE}"/>
    <cellStyle name="Normal 4" xfId="9" xr:uid="{64C60598-F014-4890-AAD8-C6C580460A9E}"/>
    <cellStyle name="Normal 5" xfId="12" xr:uid="{CF5029D2-1592-4ECF-84B4-104D678F27D7}"/>
    <cellStyle name="Normal 6" xfId="15" xr:uid="{AA3F3C14-629F-4D48-9B9E-829673742F6A}"/>
    <cellStyle name="Normal 7" xfId="16" xr:uid="{BBABABCE-EEA6-4908-9618-E345AF338B20}"/>
    <cellStyle name="Porcentagem" xfId="4" builtinId="5"/>
    <cellStyle name="Porcentagem 2" xfId="3" xr:uid="{753C3838-62C1-481B-BE74-9435FAA236DD}"/>
    <cellStyle name="Porcentagem 2 2" xfId="7" xr:uid="{B9012ECE-2974-43C5-B3A7-88D2763E42A3}"/>
    <cellStyle name="Porcentagem 2 3" xfId="11" xr:uid="{4E9D1D5B-6E0B-4632-8ABF-3B5C3E62D279}"/>
    <cellStyle name="Porcentagem 3" xfId="13" xr:uid="{A5166C83-7FB2-406A-8450-D0F47C85C31C}"/>
  </cellStyles>
  <dxfs count="1">
    <dxf>
      <font>
        <color auto="1"/>
      </font>
      <fill>
        <patternFill>
          <bgColor theme="2"/>
        </patternFill>
      </fill>
    </dxf>
  </dxfs>
  <tableStyles count="0" defaultTableStyle="TableStyleMedium9" defaultPivotStyle="PivotStyleLight16"/>
  <colors>
    <mruColors>
      <color rgb="FFCCFFFF"/>
      <color rgb="FFFFFFCC"/>
      <color rgb="FFFF9933"/>
      <color rgb="FFFF6600"/>
      <color rgb="FFCCECFF"/>
      <color rgb="FFFF8B8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8282</xdr:colOff>
      <xdr:row>16</xdr:row>
      <xdr:rowOff>8283</xdr:rowOff>
    </xdr:from>
    <xdr:ext cx="3139109" cy="50523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A35F4232-A29F-4162-ABE0-7621F4A81F51}"/>
                </a:ext>
              </a:extLst>
            </xdr:cNvPr>
            <xdr:cNvSpPr txBox="1"/>
          </xdr:nvSpPr>
          <xdr:spPr>
            <a:xfrm>
              <a:off x="8282" y="3188805"/>
              <a:ext cx="3139109" cy="5052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 algn="ctr"/>
              <a:r>
                <a:rPr lang="pt-BR" sz="1200" b="1">
                  <a:solidFill>
                    <a:sysClr val="windowText" lastClr="000000"/>
                  </a:solidFill>
                  <a:latin typeface="Times New Roman" panose="02020603050405020304" pitchFamily="18" charset="0"/>
                  <a:cs typeface="Times New Roman" panose="02020603050405020304" pitchFamily="18" charset="0"/>
                </a:rPr>
                <a:t>BDI = </a:t>
              </a:r>
              <a14:m>
                <m:oMath xmlns:m="http://schemas.openxmlformats.org/officeDocument/2006/math">
                  <m:f>
                    <m:fPr>
                      <m:ctrlPr>
                        <a:rPr lang="pt-BR" sz="1200" b="1" i="1">
                          <a:solidFill>
                            <a:sysClr val="windowText" lastClr="000000"/>
                          </a:solidFill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pt-BR" sz="1200" b="1" i="1">
                          <a:solidFill>
                            <a:sysClr val="windowText" lastClr="000000"/>
                          </a:solidFill>
                          <a:latin typeface="Cambria Math" panose="02040503050406030204" pitchFamily="18" charset="0"/>
                        </a:rPr>
                        <m:t>(</m:t>
                      </m:r>
                      <m:r>
                        <a:rPr lang="pt-BR" sz="1200" b="1" i="1">
                          <a:solidFill>
                            <a:sysClr val="windowText" lastClr="000000"/>
                          </a:solidFill>
                          <a:latin typeface="Cambria Math" panose="02040503050406030204" pitchFamily="18" charset="0"/>
                        </a:rPr>
                        <m:t>𝟏</m:t>
                      </m:r>
                      <m:r>
                        <a:rPr lang="pt-BR" sz="1200" b="1" i="1">
                          <a:solidFill>
                            <a:sysClr val="windowText" lastClr="000000"/>
                          </a:solidFill>
                          <a:latin typeface="Cambria Math" panose="02040503050406030204" pitchFamily="18" charset="0"/>
                        </a:rPr>
                        <m:t>+</m:t>
                      </m:r>
                      <m:r>
                        <a:rPr lang="pt-BR" sz="1200" b="1" i="1">
                          <a:solidFill>
                            <a:sysClr val="windowText" lastClr="000000"/>
                          </a:solidFill>
                          <a:latin typeface="Cambria Math" panose="02040503050406030204" pitchFamily="18" charset="0"/>
                        </a:rPr>
                        <m:t>𝑨𝑪</m:t>
                      </m:r>
                      <m:r>
                        <a:rPr lang="pt-BR" sz="1200" b="1" i="1">
                          <a:solidFill>
                            <a:sysClr val="windowText" lastClr="000000"/>
                          </a:solidFill>
                          <a:latin typeface="Cambria Math" panose="02040503050406030204" pitchFamily="18" charset="0"/>
                        </a:rPr>
                        <m:t>+</m:t>
                      </m:r>
                      <m:r>
                        <a:rPr lang="pt-BR" sz="1200" b="1" i="1">
                          <a:solidFill>
                            <a:sysClr val="windowText" lastClr="000000"/>
                          </a:solidFill>
                          <a:latin typeface="Cambria Math" panose="02040503050406030204" pitchFamily="18" charset="0"/>
                        </a:rPr>
                        <m:t>𝑺</m:t>
                      </m:r>
                      <m:r>
                        <a:rPr lang="pt-BR" sz="1200" b="1" i="1">
                          <a:solidFill>
                            <a:sysClr val="windowText" lastClr="000000"/>
                          </a:solidFill>
                          <a:latin typeface="Cambria Math" panose="02040503050406030204" pitchFamily="18" charset="0"/>
                        </a:rPr>
                        <m:t>+</m:t>
                      </m:r>
                      <m:r>
                        <a:rPr lang="pt-BR" sz="1200" b="1" i="1">
                          <a:solidFill>
                            <a:sysClr val="windowText" lastClr="000000"/>
                          </a:solidFill>
                          <a:latin typeface="Cambria Math" panose="02040503050406030204" pitchFamily="18" charset="0"/>
                        </a:rPr>
                        <m:t>𝑹</m:t>
                      </m:r>
                      <m:r>
                        <a:rPr lang="pt-BR" sz="1200" b="1" i="1">
                          <a:solidFill>
                            <a:sysClr val="windowText" lastClr="000000"/>
                          </a:solidFill>
                          <a:latin typeface="Cambria Math" panose="02040503050406030204" pitchFamily="18" charset="0"/>
                        </a:rPr>
                        <m:t>+</m:t>
                      </m:r>
                      <m:r>
                        <a:rPr lang="pt-BR" sz="1200" b="1" i="1">
                          <a:solidFill>
                            <a:sysClr val="windowText" lastClr="000000"/>
                          </a:solidFill>
                          <a:latin typeface="Cambria Math" panose="02040503050406030204" pitchFamily="18" charset="0"/>
                        </a:rPr>
                        <m:t>𝑮</m:t>
                      </m:r>
                      <m:r>
                        <a:rPr lang="pt-BR" sz="1200" b="1" i="1">
                          <a:solidFill>
                            <a:sysClr val="windowText" lastClr="000000"/>
                          </a:solidFill>
                          <a:latin typeface="Cambria Math" panose="02040503050406030204" pitchFamily="18" charset="0"/>
                        </a:rPr>
                        <m:t>)(</m:t>
                      </m:r>
                      <m:r>
                        <a:rPr lang="pt-BR" sz="1200" b="1" i="1">
                          <a:solidFill>
                            <a:sysClr val="windowText" lastClr="000000"/>
                          </a:solidFill>
                          <a:latin typeface="Cambria Math" panose="02040503050406030204" pitchFamily="18" charset="0"/>
                        </a:rPr>
                        <m:t>𝟏</m:t>
                      </m:r>
                      <m:r>
                        <a:rPr lang="pt-BR" sz="1200" b="1" i="1">
                          <a:solidFill>
                            <a:sysClr val="windowText" lastClr="000000"/>
                          </a:solidFill>
                          <a:latin typeface="Cambria Math" panose="02040503050406030204" pitchFamily="18" charset="0"/>
                        </a:rPr>
                        <m:t>+</m:t>
                      </m:r>
                      <m:r>
                        <a:rPr lang="pt-BR" sz="1200" b="1" i="1">
                          <a:solidFill>
                            <a:sysClr val="windowText" lastClr="000000"/>
                          </a:solidFill>
                          <a:latin typeface="Cambria Math" panose="02040503050406030204" pitchFamily="18" charset="0"/>
                        </a:rPr>
                        <m:t>𝑫𝑭</m:t>
                      </m:r>
                      <m:r>
                        <a:rPr lang="pt-BR" sz="1200" b="1" i="1">
                          <a:solidFill>
                            <a:sysClr val="windowText" lastClr="000000"/>
                          </a:solidFill>
                          <a:latin typeface="Cambria Math" panose="02040503050406030204" pitchFamily="18" charset="0"/>
                        </a:rPr>
                        <m:t>)(</m:t>
                      </m:r>
                      <m:r>
                        <a:rPr lang="pt-BR" sz="1200" b="1" i="1">
                          <a:solidFill>
                            <a:sysClr val="windowText" lastClr="000000"/>
                          </a:solidFill>
                          <a:latin typeface="Cambria Math" panose="02040503050406030204" pitchFamily="18" charset="0"/>
                        </a:rPr>
                        <m:t>𝟏</m:t>
                      </m:r>
                      <m:r>
                        <a:rPr lang="pt-BR" sz="1200" b="1" i="1">
                          <a:solidFill>
                            <a:sysClr val="windowText" lastClr="000000"/>
                          </a:solidFill>
                          <a:latin typeface="Cambria Math" panose="02040503050406030204" pitchFamily="18" charset="0"/>
                        </a:rPr>
                        <m:t>+</m:t>
                      </m:r>
                      <m:r>
                        <a:rPr lang="pt-BR" sz="1200" b="1" i="1">
                          <a:solidFill>
                            <a:sysClr val="windowText" lastClr="000000"/>
                          </a:solidFill>
                          <a:latin typeface="Cambria Math" panose="02040503050406030204" pitchFamily="18" charset="0"/>
                        </a:rPr>
                        <m:t>𝑳</m:t>
                      </m:r>
                      <m:r>
                        <a:rPr lang="pt-BR" sz="1200" b="1" i="1">
                          <a:solidFill>
                            <a:sysClr val="windowText" lastClr="000000"/>
                          </a:solidFill>
                          <a:latin typeface="Cambria Math" panose="02040503050406030204" pitchFamily="18" charset="0"/>
                        </a:rPr>
                        <m:t>)</m:t>
                      </m:r>
                    </m:num>
                    <m:den>
                      <m:r>
                        <a:rPr lang="pt-BR" sz="1200" b="1" i="1">
                          <a:solidFill>
                            <a:sysClr val="windowText" lastClr="000000"/>
                          </a:solidFill>
                          <a:latin typeface="Cambria Math" panose="02040503050406030204" pitchFamily="18" charset="0"/>
                        </a:rPr>
                        <m:t>(</m:t>
                      </m:r>
                      <m:r>
                        <a:rPr lang="pt-BR" sz="1200" b="1" i="1">
                          <a:solidFill>
                            <a:sysClr val="windowText" lastClr="000000"/>
                          </a:solidFill>
                          <a:latin typeface="Cambria Math" panose="02040503050406030204" pitchFamily="18" charset="0"/>
                        </a:rPr>
                        <m:t>𝟏</m:t>
                      </m:r>
                      <m:r>
                        <a:rPr lang="pt-BR" sz="1200" b="1" i="1">
                          <a:solidFill>
                            <a:sysClr val="windowText" lastClr="000000"/>
                          </a:solidFill>
                          <a:latin typeface="Cambria Math" panose="02040503050406030204" pitchFamily="18" charset="0"/>
                        </a:rPr>
                        <m:t>−</m:t>
                      </m:r>
                      <m:r>
                        <a:rPr lang="pt-BR" sz="1200" b="1" i="1">
                          <a:solidFill>
                            <a:sysClr val="windowText" lastClr="000000"/>
                          </a:solidFill>
                          <a:latin typeface="Cambria Math" panose="02040503050406030204" pitchFamily="18" charset="0"/>
                        </a:rPr>
                        <m:t>𝑰</m:t>
                      </m:r>
                      <m:r>
                        <a:rPr lang="pt-BR" sz="1200" b="1" i="1">
                          <a:solidFill>
                            <a:sysClr val="windowText" lastClr="000000"/>
                          </a:solidFill>
                          <a:latin typeface="Cambria Math" panose="02040503050406030204" pitchFamily="18" charset="0"/>
                        </a:rPr>
                        <m:t>)</m:t>
                      </m:r>
                    </m:den>
                  </m:f>
                  <m:r>
                    <a:rPr lang="pt-BR" sz="1200" b="1" i="1">
                      <a:solidFill>
                        <a:sysClr val="windowText" lastClr="000000"/>
                      </a:solidFill>
                      <a:latin typeface="Cambria Math" panose="02040503050406030204" pitchFamily="18" charset="0"/>
                    </a:rPr>
                    <m:t>−</m:t>
                  </m:r>
                  <m:r>
                    <a:rPr lang="pt-BR" sz="1200" b="1" i="1">
                      <a:solidFill>
                        <a:sysClr val="windowText" lastClr="000000"/>
                      </a:solidFill>
                      <a:latin typeface="Cambria Math" panose="02040503050406030204" pitchFamily="18" charset="0"/>
                    </a:rPr>
                    <m:t>𝟏</m:t>
                  </m:r>
                </m:oMath>
              </a14:m>
              <a:endParaRPr lang="pt-BR" sz="1200" b="1">
                <a:solidFill>
                  <a:sysClr val="windowText" lastClr="00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A35F4232-A29F-4162-ABE0-7621F4A81F51}"/>
                </a:ext>
              </a:extLst>
            </xdr:cNvPr>
            <xdr:cNvSpPr txBox="1"/>
          </xdr:nvSpPr>
          <xdr:spPr>
            <a:xfrm>
              <a:off x="8282" y="3188805"/>
              <a:ext cx="3139109" cy="5052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 algn="ctr"/>
              <a:r>
                <a:rPr lang="pt-BR" sz="1200" b="1">
                  <a:solidFill>
                    <a:sysClr val="windowText" lastClr="000000"/>
                  </a:solidFill>
                  <a:latin typeface="Times New Roman" panose="02020603050405020304" pitchFamily="18" charset="0"/>
                  <a:cs typeface="Times New Roman" panose="02020603050405020304" pitchFamily="18" charset="0"/>
                </a:rPr>
                <a:t>BDI = </a:t>
              </a:r>
              <a:r>
                <a:rPr lang="pt-BR" sz="1200" b="1" i="0">
                  <a:solidFill>
                    <a:sysClr val="windowText" lastClr="000000"/>
                  </a:solidFill>
                  <a:latin typeface="Cambria Math" panose="02040503050406030204" pitchFamily="18" charset="0"/>
                </a:rPr>
                <a:t>((𝟏+𝑨𝑪+𝑺+𝑹+𝑮)(𝟏+𝑫𝑭)(𝟏+𝑳))/((𝟏−𝑰))−𝟏</a:t>
              </a:r>
              <a:endParaRPr lang="pt-BR" sz="1200" b="1">
                <a:solidFill>
                  <a:sysClr val="windowText" lastClr="00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9CE9D-A6D8-4183-96E8-5A66072E8200}">
  <sheetPr>
    <pageSetUpPr fitToPage="1"/>
  </sheetPr>
  <dimension ref="A1:J96"/>
  <sheetViews>
    <sheetView showGridLines="0" tabSelected="1" view="pageBreakPreview" zoomScaleNormal="115" zoomScaleSheetLayoutView="100" zoomScalePageLayoutView="85" workbookViewId="0">
      <pane ySplit="7" topLeftCell="A8" activePane="bottomLeft" state="frozen"/>
      <selection activeCell="E34" sqref="E34"/>
      <selection pane="bottomLeft" activeCell="C13" sqref="C13"/>
    </sheetView>
  </sheetViews>
  <sheetFormatPr defaultRowHeight="14.25" outlineLevelRow="2" x14ac:dyDescent="0.2"/>
  <cols>
    <col min="1" max="1" width="8.75" style="22" customWidth="1"/>
    <col min="2" max="2" width="12.5" style="22" customWidth="1"/>
    <col min="3" max="3" width="61.25" style="23" customWidth="1"/>
    <col min="4" max="4" width="7.5" style="22" customWidth="1"/>
    <col min="5" max="5" width="8.125" style="78" customWidth="1"/>
    <col min="6" max="6" width="15" style="78" customWidth="1"/>
    <col min="7" max="8" width="15" style="79" customWidth="1"/>
    <col min="9" max="9" width="9" style="4"/>
    <col min="10" max="10" width="16.625" style="4" bestFit="1" customWidth="1"/>
    <col min="11" max="11" width="9" style="4"/>
    <col min="12" max="12" width="9.625" style="4" bestFit="1" customWidth="1"/>
    <col min="13" max="16384" width="9" style="4"/>
  </cols>
  <sheetData>
    <row r="1" spans="1:10" x14ac:dyDescent="0.2">
      <c r="A1" s="24"/>
      <c r="B1" s="24"/>
      <c r="C1" s="3"/>
      <c r="D1" s="25"/>
      <c r="E1" s="25"/>
      <c r="F1" s="25"/>
      <c r="G1" s="26" t="s">
        <v>88</v>
      </c>
      <c r="H1" s="27">
        <f>BDI!C17</f>
        <v>0.24</v>
      </c>
    </row>
    <row r="2" spans="1:10" x14ac:dyDescent="0.2">
      <c r="A2" s="24"/>
      <c r="B2" s="24"/>
      <c r="C2" s="3" t="s">
        <v>296</v>
      </c>
      <c r="D2" s="28"/>
      <c r="E2" s="27"/>
      <c r="F2" s="27"/>
      <c r="G2" s="29"/>
      <c r="H2" s="30"/>
    </row>
    <row r="3" spans="1:10" x14ac:dyDescent="0.2">
      <c r="A3" s="24"/>
      <c r="B3" s="24"/>
      <c r="C3" s="31" t="s">
        <v>147</v>
      </c>
      <c r="D3" s="28"/>
      <c r="E3" s="27"/>
      <c r="F3" s="27"/>
      <c r="G3" s="26" t="s">
        <v>89</v>
      </c>
      <c r="H3" s="25" t="s">
        <v>15</v>
      </c>
    </row>
    <row r="4" spans="1:10" x14ac:dyDescent="0.2">
      <c r="A4" s="24"/>
      <c r="B4" s="24"/>
      <c r="D4" s="32"/>
      <c r="E4" s="33"/>
      <c r="F4" s="33"/>
      <c r="G4" s="34"/>
      <c r="H4" s="25"/>
    </row>
    <row r="5" spans="1:10" x14ac:dyDescent="0.2">
      <c r="A5" s="24"/>
      <c r="B5" s="24"/>
      <c r="C5" s="31" t="s">
        <v>148</v>
      </c>
      <c r="D5" s="32"/>
      <c r="E5" s="35"/>
      <c r="F5" s="36"/>
      <c r="G5" s="29" t="s">
        <v>121</v>
      </c>
      <c r="H5" s="37">
        <v>381.1</v>
      </c>
    </row>
    <row r="6" spans="1:10" ht="15" x14ac:dyDescent="0.2">
      <c r="A6" s="38"/>
      <c r="B6" s="39"/>
      <c r="C6" s="40" t="s">
        <v>14</v>
      </c>
      <c r="D6" s="41"/>
      <c r="E6" s="42"/>
      <c r="F6" s="42"/>
      <c r="G6" s="43" t="s">
        <v>4</v>
      </c>
      <c r="H6" s="44">
        <f>SUM(H8:H85)</f>
        <v>179752.51</v>
      </c>
      <c r="J6" s="76"/>
    </row>
    <row r="7" spans="1:10" ht="15" x14ac:dyDescent="0.2">
      <c r="A7" s="8" t="s">
        <v>0</v>
      </c>
      <c r="B7" s="8" t="s">
        <v>1</v>
      </c>
      <c r="C7" s="8" t="s">
        <v>2</v>
      </c>
      <c r="D7" s="8" t="s">
        <v>20</v>
      </c>
      <c r="E7" s="9" t="s">
        <v>3</v>
      </c>
      <c r="F7" s="10" t="s">
        <v>18</v>
      </c>
      <c r="G7" s="10" t="s">
        <v>19</v>
      </c>
      <c r="H7" s="10" t="s">
        <v>4</v>
      </c>
    </row>
    <row r="8" spans="1:10" ht="15" x14ac:dyDescent="0.2">
      <c r="A8" s="45">
        <v>1</v>
      </c>
      <c r="B8" s="46"/>
      <c r="C8" s="11" t="s">
        <v>90</v>
      </c>
      <c r="D8" s="12"/>
      <c r="E8" s="47" t="s">
        <v>108</v>
      </c>
      <c r="F8" s="13"/>
      <c r="G8" s="48">
        <f>SUM(H9:H10)</f>
        <v>5053.8</v>
      </c>
      <c r="H8" s="14"/>
    </row>
    <row r="9" spans="1:10" outlineLevel="1" x14ac:dyDescent="0.2">
      <c r="A9" s="49" t="s">
        <v>230</v>
      </c>
      <c r="B9" s="20" t="s">
        <v>137</v>
      </c>
      <c r="C9" s="50" t="s">
        <v>112</v>
      </c>
      <c r="D9" s="20" t="s">
        <v>17</v>
      </c>
      <c r="E9" s="19">
        <v>1</v>
      </c>
      <c r="F9" s="51">
        <v>285.58999999999997</v>
      </c>
      <c r="G9" s="52">
        <f>TRUNC(F9*(1+$H$1),2)</f>
        <v>354.13</v>
      </c>
      <c r="H9" s="52">
        <f>TRUNC(E9*G9,2)</f>
        <v>354.13</v>
      </c>
    </row>
    <row r="10" spans="1:10" ht="42.75" outlineLevel="1" x14ac:dyDescent="0.2">
      <c r="A10" s="49" t="s">
        <v>231</v>
      </c>
      <c r="B10" s="20" t="s">
        <v>138</v>
      </c>
      <c r="C10" s="50" t="s">
        <v>157</v>
      </c>
      <c r="D10" s="20" t="s">
        <v>17</v>
      </c>
      <c r="E10" s="19">
        <v>1</v>
      </c>
      <c r="F10" s="51">
        <v>3790.0564999999997</v>
      </c>
      <c r="G10" s="52">
        <f t="shared" ref="G10" si="0">TRUNC(F10*(1+$H$1),2)</f>
        <v>4699.67</v>
      </c>
      <c r="H10" s="52">
        <f t="shared" ref="H10" si="1">TRUNC(E10*G10,2)</f>
        <v>4699.67</v>
      </c>
    </row>
    <row r="11" spans="1:10" ht="15" x14ac:dyDescent="0.2">
      <c r="A11" s="45">
        <v>2</v>
      </c>
      <c r="B11" s="46"/>
      <c r="C11" s="11" t="s">
        <v>115</v>
      </c>
      <c r="D11" s="12"/>
      <c r="E11" s="47" t="s">
        <v>108</v>
      </c>
      <c r="F11" s="13"/>
      <c r="G11" s="48">
        <f>SUM(H12:H21)</f>
        <v>12774.36</v>
      </c>
      <c r="H11" s="14"/>
    </row>
    <row r="12" spans="1:10" outlineLevel="1" x14ac:dyDescent="0.2">
      <c r="A12" s="53" t="s">
        <v>232</v>
      </c>
      <c r="B12" s="20" t="s">
        <v>139</v>
      </c>
      <c r="C12" s="196" t="s">
        <v>116</v>
      </c>
      <c r="D12" s="20" t="s">
        <v>17</v>
      </c>
      <c r="E12" s="19">
        <v>1</v>
      </c>
      <c r="F12" s="51">
        <v>349.17999999999995</v>
      </c>
      <c r="G12" s="52">
        <f>TRUNC(F12*(1+$H$1),2)</f>
        <v>432.98</v>
      </c>
      <c r="H12" s="52">
        <f>TRUNC(E12*G12,2)</f>
        <v>432.98</v>
      </c>
    </row>
    <row r="13" spans="1:10" ht="28.5" outlineLevel="1" x14ac:dyDescent="0.2">
      <c r="A13" s="53" t="s">
        <v>233</v>
      </c>
      <c r="B13" s="20" t="s">
        <v>140</v>
      </c>
      <c r="C13" s="196" t="s">
        <v>221</v>
      </c>
      <c r="D13" s="20" t="s">
        <v>17</v>
      </c>
      <c r="E13" s="19">
        <v>1</v>
      </c>
      <c r="F13" s="51">
        <v>5643.43</v>
      </c>
      <c r="G13" s="52">
        <f t="shared" ref="G13" si="2">TRUNC(F13*(1+$H$1),2)</f>
        <v>6997.85</v>
      </c>
      <c r="H13" s="52">
        <f t="shared" ref="H13" si="3">TRUNC(E13*G13,2)</f>
        <v>6997.85</v>
      </c>
    </row>
    <row r="14" spans="1:10" ht="28.5" outlineLevel="1" x14ac:dyDescent="0.2">
      <c r="A14" s="53" t="s">
        <v>234</v>
      </c>
      <c r="B14" s="20" t="s">
        <v>141</v>
      </c>
      <c r="C14" s="196" t="s">
        <v>113</v>
      </c>
      <c r="D14" s="20" t="s">
        <v>16</v>
      </c>
      <c r="E14" s="19">
        <v>100</v>
      </c>
      <c r="F14" s="51">
        <v>4.8100000000000005</v>
      </c>
      <c r="G14" s="52">
        <f t="shared" ref="G14" si="4">TRUNC(F14*(1+$H$1),2)</f>
        <v>5.96</v>
      </c>
      <c r="H14" s="52">
        <f t="shared" ref="H14" si="5">TRUNC(E14*G14,2)</f>
        <v>596</v>
      </c>
    </row>
    <row r="15" spans="1:10" ht="28.5" outlineLevel="1" x14ac:dyDescent="0.2">
      <c r="A15" s="53" t="s">
        <v>235</v>
      </c>
      <c r="B15" s="20">
        <v>103689</v>
      </c>
      <c r="C15" s="196" t="s">
        <v>119</v>
      </c>
      <c r="D15" s="20" t="s">
        <v>110</v>
      </c>
      <c r="E15" s="19">
        <v>0.75</v>
      </c>
      <c r="F15" s="51">
        <v>463.76</v>
      </c>
      <c r="G15" s="52">
        <f t="shared" ref="G15:G19" si="6">TRUNC(F15*(1+$H$1),2)</f>
        <v>575.05999999999995</v>
      </c>
      <c r="H15" s="52">
        <f t="shared" ref="H15:H16" si="7">TRUNC(E15*G15,2)</f>
        <v>431.29</v>
      </c>
    </row>
    <row r="16" spans="1:10" outlineLevel="1" x14ac:dyDescent="0.2">
      <c r="A16" s="53" t="s">
        <v>236</v>
      </c>
      <c r="B16" s="20">
        <v>99814</v>
      </c>
      <c r="C16" s="196" t="s">
        <v>170</v>
      </c>
      <c r="D16" s="20" t="s">
        <v>110</v>
      </c>
      <c r="E16" s="19">
        <v>275.87</v>
      </c>
      <c r="F16" s="51">
        <v>1.74</v>
      </c>
      <c r="G16" s="52">
        <f t="shared" si="6"/>
        <v>2.15</v>
      </c>
      <c r="H16" s="52">
        <f t="shared" si="7"/>
        <v>593.12</v>
      </c>
    </row>
    <row r="17" spans="1:8" outlineLevel="1" x14ac:dyDescent="0.2">
      <c r="A17" s="53" t="s">
        <v>237</v>
      </c>
      <c r="B17" s="20">
        <v>97113</v>
      </c>
      <c r="C17" s="196" t="s">
        <v>154</v>
      </c>
      <c r="D17" s="20" t="s">
        <v>110</v>
      </c>
      <c r="E17" s="19">
        <v>275.87</v>
      </c>
      <c r="F17" s="51">
        <v>2.77</v>
      </c>
      <c r="G17" s="52">
        <f t="shared" ref="G17" si="8">TRUNC(F17*(1+$H$1),2)</f>
        <v>3.43</v>
      </c>
      <c r="H17" s="52">
        <f t="shared" ref="H17" si="9">TRUNC(E17*G17,2)</f>
        <v>946.23</v>
      </c>
    </row>
    <row r="18" spans="1:8" outlineLevel="1" x14ac:dyDescent="0.2">
      <c r="A18" s="53" t="s">
        <v>238</v>
      </c>
      <c r="B18" s="20">
        <v>97647</v>
      </c>
      <c r="C18" s="195" t="s">
        <v>127</v>
      </c>
      <c r="D18" s="20" t="s">
        <v>110</v>
      </c>
      <c r="E18" s="19">
        <v>275.87</v>
      </c>
      <c r="F18" s="51">
        <v>4.04</v>
      </c>
      <c r="G18" s="52">
        <f t="shared" si="6"/>
        <v>5</v>
      </c>
      <c r="H18" s="52">
        <f>TRUNC(E18*G18,2)</f>
        <v>1379.35</v>
      </c>
    </row>
    <row r="19" spans="1:8" outlineLevel="1" x14ac:dyDescent="0.2">
      <c r="A19" s="53" t="s">
        <v>239</v>
      </c>
      <c r="B19" s="20" t="s">
        <v>175</v>
      </c>
      <c r="C19" s="196" t="s">
        <v>124</v>
      </c>
      <c r="D19" s="20" t="s">
        <v>111</v>
      </c>
      <c r="E19" s="19">
        <v>11.03</v>
      </c>
      <c r="F19" s="51">
        <v>29.21</v>
      </c>
      <c r="G19" s="52">
        <f t="shared" si="6"/>
        <v>36.22</v>
      </c>
      <c r="H19" s="52">
        <f t="shared" ref="H19:H21" si="10">TRUNC(E19*G19,2)</f>
        <v>399.5</v>
      </c>
    </row>
    <row r="20" spans="1:8" ht="28.5" outlineLevel="1" x14ac:dyDescent="0.2">
      <c r="A20" s="53" t="s">
        <v>240</v>
      </c>
      <c r="B20" s="20">
        <v>100947</v>
      </c>
      <c r="C20" s="196" t="s">
        <v>155</v>
      </c>
      <c r="D20" s="20" t="s">
        <v>156</v>
      </c>
      <c r="E20" s="19">
        <v>67.2</v>
      </c>
      <c r="F20" s="51">
        <v>2.48</v>
      </c>
      <c r="G20" s="52">
        <f t="shared" ref="G20:G21" si="11">TRUNC(F20*(1+$H$1),2)</f>
        <v>3.07</v>
      </c>
      <c r="H20" s="52">
        <f t="shared" si="10"/>
        <v>206.3</v>
      </c>
    </row>
    <row r="21" spans="1:8" outlineLevel="1" x14ac:dyDescent="0.2">
      <c r="A21" s="53" t="s">
        <v>241</v>
      </c>
      <c r="B21" s="20">
        <v>97648</v>
      </c>
      <c r="C21" s="196" t="s">
        <v>153</v>
      </c>
      <c r="D21" s="20" t="s">
        <v>110</v>
      </c>
      <c r="E21" s="19">
        <v>275.87</v>
      </c>
      <c r="F21" s="51">
        <v>2.3199999999999998</v>
      </c>
      <c r="G21" s="52">
        <f t="shared" si="11"/>
        <v>2.87</v>
      </c>
      <c r="H21" s="52">
        <f t="shared" si="10"/>
        <v>791.74</v>
      </c>
    </row>
    <row r="22" spans="1:8" ht="15" x14ac:dyDescent="0.2">
      <c r="A22" s="45">
        <v>3</v>
      </c>
      <c r="B22" s="46"/>
      <c r="C22" s="11" t="s">
        <v>149</v>
      </c>
      <c r="D22" s="12"/>
      <c r="E22" s="47" t="s">
        <v>108</v>
      </c>
      <c r="F22" s="13"/>
      <c r="G22" s="48">
        <f>SUM(H23:H29)</f>
        <v>38020.36</v>
      </c>
      <c r="H22" s="14"/>
    </row>
    <row r="23" spans="1:8" ht="42.75" outlineLevel="1" x14ac:dyDescent="0.2">
      <c r="A23" s="53" t="s">
        <v>242</v>
      </c>
      <c r="B23" s="20">
        <v>100390</v>
      </c>
      <c r="C23" s="196" t="s">
        <v>226</v>
      </c>
      <c r="D23" s="20" t="s">
        <v>110</v>
      </c>
      <c r="E23" s="19">
        <v>275.87</v>
      </c>
      <c r="F23" s="51">
        <v>25.71</v>
      </c>
      <c r="G23" s="52">
        <f t="shared" ref="G23:G26" si="12">TRUNC(F23*(1+$H$1),2)</f>
        <v>31.88</v>
      </c>
      <c r="H23" s="52">
        <f t="shared" ref="H23:H26" si="13">TRUNC(E23*G23,2)</f>
        <v>8794.73</v>
      </c>
    </row>
    <row r="24" spans="1:8" ht="42.75" outlineLevel="1" x14ac:dyDescent="0.2">
      <c r="A24" s="53" t="s">
        <v>243</v>
      </c>
      <c r="B24" s="20">
        <v>100391</v>
      </c>
      <c r="C24" s="196" t="s">
        <v>227</v>
      </c>
      <c r="D24" s="20" t="s">
        <v>110</v>
      </c>
      <c r="E24" s="19">
        <v>275.87</v>
      </c>
      <c r="F24" s="51">
        <v>19</v>
      </c>
      <c r="G24" s="52">
        <f t="shared" si="12"/>
        <v>23.56</v>
      </c>
      <c r="H24" s="52">
        <f t="shared" si="13"/>
        <v>6499.49</v>
      </c>
    </row>
    <row r="25" spans="1:8" outlineLevel="1" x14ac:dyDescent="0.2">
      <c r="A25" s="53" t="s">
        <v>244</v>
      </c>
      <c r="B25" s="20" t="s">
        <v>142</v>
      </c>
      <c r="C25" s="196" t="s">
        <v>128</v>
      </c>
      <c r="D25" s="20" t="s">
        <v>16</v>
      </c>
      <c r="E25" s="19">
        <v>50</v>
      </c>
      <c r="F25" s="51">
        <v>16.829999999999998</v>
      </c>
      <c r="G25" s="52">
        <f t="shared" si="12"/>
        <v>20.86</v>
      </c>
      <c r="H25" s="52">
        <f t="shared" si="13"/>
        <v>1043</v>
      </c>
    </row>
    <row r="26" spans="1:8" ht="28.5" outlineLevel="1" x14ac:dyDescent="0.2">
      <c r="A26" s="53" t="s">
        <v>245</v>
      </c>
      <c r="B26" s="20">
        <v>105080</v>
      </c>
      <c r="C26" s="195" t="s">
        <v>125</v>
      </c>
      <c r="D26" s="20" t="s">
        <v>16</v>
      </c>
      <c r="E26" s="19">
        <v>30</v>
      </c>
      <c r="F26" s="51">
        <v>59.97</v>
      </c>
      <c r="G26" s="52">
        <f t="shared" si="12"/>
        <v>74.36</v>
      </c>
      <c r="H26" s="52">
        <f t="shared" si="13"/>
        <v>2230.8000000000002</v>
      </c>
    </row>
    <row r="27" spans="1:8" ht="28.5" outlineLevel="1" x14ac:dyDescent="0.2">
      <c r="A27" s="53" t="s">
        <v>246</v>
      </c>
      <c r="B27" s="20">
        <v>105081</v>
      </c>
      <c r="C27" s="195" t="s">
        <v>126</v>
      </c>
      <c r="D27" s="20" t="s">
        <v>16</v>
      </c>
      <c r="E27" s="19">
        <v>20</v>
      </c>
      <c r="F27" s="51">
        <v>69.33</v>
      </c>
      <c r="G27" s="52">
        <f t="shared" ref="G27:G28" si="14">TRUNC(F27*(1+$H$1),2)</f>
        <v>85.96</v>
      </c>
      <c r="H27" s="52">
        <f t="shared" ref="H27:H28" si="15">TRUNC(E27*G27,2)</f>
        <v>1719.2</v>
      </c>
    </row>
    <row r="28" spans="1:8" outlineLevel="1" x14ac:dyDescent="0.2">
      <c r="A28" s="53" t="s">
        <v>247</v>
      </c>
      <c r="B28" s="20">
        <v>102234</v>
      </c>
      <c r="C28" s="196" t="s">
        <v>178</v>
      </c>
      <c r="D28" s="20" t="s">
        <v>110</v>
      </c>
      <c r="E28" s="19">
        <v>275.87</v>
      </c>
      <c r="F28" s="51">
        <v>25.24</v>
      </c>
      <c r="G28" s="52">
        <f t="shared" si="14"/>
        <v>31.29</v>
      </c>
      <c r="H28" s="52">
        <f t="shared" si="15"/>
        <v>8631.9699999999993</v>
      </c>
    </row>
    <row r="29" spans="1:8" outlineLevel="1" x14ac:dyDescent="0.2">
      <c r="A29" s="53" t="s">
        <v>248</v>
      </c>
      <c r="B29" s="20">
        <v>92571</v>
      </c>
      <c r="C29" s="196" t="s">
        <v>228</v>
      </c>
      <c r="D29" s="20" t="s">
        <v>110</v>
      </c>
      <c r="E29" s="19">
        <v>49.1</v>
      </c>
      <c r="F29" s="51">
        <v>149.49</v>
      </c>
      <c r="G29" s="52">
        <f t="shared" ref="G29" si="16">TRUNC(F29*(1+$H$1),2)</f>
        <v>185.36</v>
      </c>
      <c r="H29" s="52">
        <f t="shared" ref="H29" si="17">TRUNC(E29*G29,2)</f>
        <v>9101.17</v>
      </c>
    </row>
    <row r="30" spans="1:8" ht="15" x14ac:dyDescent="0.2">
      <c r="A30" s="45">
        <v>4</v>
      </c>
      <c r="B30" s="46"/>
      <c r="C30" s="11" t="s">
        <v>150</v>
      </c>
      <c r="D30" s="12"/>
      <c r="E30" s="47" t="s">
        <v>108</v>
      </c>
      <c r="F30" s="13"/>
      <c r="G30" s="48">
        <f>SUM(H31:H56)</f>
        <v>79407.890000000029</v>
      </c>
      <c r="H30" s="14"/>
    </row>
    <row r="31" spans="1:8" ht="15" outlineLevel="1" x14ac:dyDescent="0.2">
      <c r="A31" s="55" t="s">
        <v>151</v>
      </c>
      <c r="B31" s="56"/>
      <c r="C31" s="57" t="s">
        <v>160</v>
      </c>
      <c r="D31" s="58"/>
      <c r="E31" s="59" t="s">
        <v>159</v>
      </c>
      <c r="F31" s="60"/>
      <c r="G31" s="61">
        <f>SUM(H32)</f>
        <v>2897.89</v>
      </c>
      <c r="H31" s="62"/>
    </row>
    <row r="32" spans="1:8" ht="28.5" outlineLevel="2" x14ac:dyDescent="0.2">
      <c r="A32" s="53" t="s">
        <v>249</v>
      </c>
      <c r="B32" s="20">
        <v>103357</v>
      </c>
      <c r="C32" s="196" t="s">
        <v>169</v>
      </c>
      <c r="D32" s="20" t="s">
        <v>110</v>
      </c>
      <c r="E32" s="19">
        <v>36.36</v>
      </c>
      <c r="F32" s="51">
        <v>64.28</v>
      </c>
      <c r="G32" s="52">
        <f t="shared" ref="G32" si="18">TRUNC(F32*(1+$H$1),2)</f>
        <v>79.7</v>
      </c>
      <c r="H32" s="52">
        <f t="shared" ref="H32" si="19">TRUNC(E32*G32,2)</f>
        <v>2897.89</v>
      </c>
    </row>
    <row r="33" spans="1:8" ht="15" outlineLevel="1" x14ac:dyDescent="0.2">
      <c r="A33" s="55" t="s">
        <v>152</v>
      </c>
      <c r="B33" s="56"/>
      <c r="C33" s="57" t="s">
        <v>161</v>
      </c>
      <c r="D33" s="58"/>
      <c r="E33" s="59" t="s">
        <v>159</v>
      </c>
      <c r="F33" s="60"/>
      <c r="G33" s="61">
        <f>SUM(H34)</f>
        <v>1333.72</v>
      </c>
      <c r="H33" s="62"/>
    </row>
    <row r="34" spans="1:8" ht="28.5" outlineLevel="2" x14ac:dyDescent="0.2">
      <c r="A34" s="53" t="s">
        <v>250</v>
      </c>
      <c r="B34" s="20">
        <v>91341</v>
      </c>
      <c r="C34" s="196" t="s">
        <v>162</v>
      </c>
      <c r="D34" s="20" t="s">
        <v>110</v>
      </c>
      <c r="E34" s="19">
        <v>1.2</v>
      </c>
      <c r="F34" s="51">
        <v>896.33</v>
      </c>
      <c r="G34" s="52">
        <f t="shared" ref="G34" si="20">TRUNC(F34*(1+$H$1),2)</f>
        <v>1111.44</v>
      </c>
      <c r="H34" s="52">
        <f t="shared" ref="H34" si="21">TRUNC(E34*G34,2)</f>
        <v>1333.72</v>
      </c>
    </row>
    <row r="35" spans="1:8" ht="15" outlineLevel="1" x14ac:dyDescent="0.2">
      <c r="A35" s="55" t="s">
        <v>158</v>
      </c>
      <c r="B35" s="56"/>
      <c r="C35" s="57" t="s">
        <v>123</v>
      </c>
      <c r="D35" s="58"/>
      <c r="E35" s="59" t="s">
        <v>159</v>
      </c>
      <c r="F35" s="60"/>
      <c r="G35" s="61">
        <f>SUM(H36:H40)</f>
        <v>35308.240000000005</v>
      </c>
      <c r="H35" s="62"/>
    </row>
    <row r="36" spans="1:8" ht="28.5" outlineLevel="2" x14ac:dyDescent="0.2">
      <c r="A36" s="53" t="s">
        <v>251</v>
      </c>
      <c r="B36" s="20">
        <v>94192</v>
      </c>
      <c r="C36" s="196" t="s">
        <v>225</v>
      </c>
      <c r="D36" s="20" t="s">
        <v>110</v>
      </c>
      <c r="E36" s="19">
        <v>324.97000000000003</v>
      </c>
      <c r="F36" s="51">
        <v>55.44</v>
      </c>
      <c r="G36" s="52">
        <f t="shared" ref="G36" si="22">TRUNC(F36*(1+$H$1),2)</f>
        <v>68.739999999999995</v>
      </c>
      <c r="H36" s="52">
        <f t="shared" ref="H36" si="23">TRUNC(E36*G36,2)</f>
        <v>22338.43</v>
      </c>
    </row>
    <row r="37" spans="1:8" ht="28.5" outlineLevel="2" x14ac:dyDescent="0.2">
      <c r="A37" s="53" t="s">
        <v>252</v>
      </c>
      <c r="B37" s="20">
        <v>94220</v>
      </c>
      <c r="C37" s="196" t="s">
        <v>223</v>
      </c>
      <c r="D37" s="20" t="s">
        <v>16</v>
      </c>
      <c r="E37" s="19">
        <v>93.77</v>
      </c>
      <c r="F37" s="51">
        <v>68.59</v>
      </c>
      <c r="G37" s="52">
        <f t="shared" ref="G37" si="24">TRUNC(F37*(1+$H$1),2)</f>
        <v>85.05</v>
      </c>
      <c r="H37" s="52">
        <f t="shared" ref="H37" si="25">TRUNC(E37*G37,2)</f>
        <v>7975.13</v>
      </c>
    </row>
    <row r="38" spans="1:8" outlineLevel="2" x14ac:dyDescent="0.2">
      <c r="A38" s="53" t="s">
        <v>253</v>
      </c>
      <c r="B38" s="20">
        <v>94232</v>
      </c>
      <c r="C38" s="196" t="s">
        <v>224</v>
      </c>
      <c r="D38" s="20" t="s">
        <v>17</v>
      </c>
      <c r="E38" s="19">
        <v>400</v>
      </c>
      <c r="F38" s="51">
        <v>3.09</v>
      </c>
      <c r="G38" s="52">
        <f t="shared" ref="G38" si="26">TRUNC(F38*(1+$H$1),2)</f>
        <v>3.83</v>
      </c>
      <c r="H38" s="52">
        <f t="shared" ref="H38" si="27">TRUNC(E38*G38,2)</f>
        <v>1532</v>
      </c>
    </row>
    <row r="39" spans="1:8" ht="28.5" outlineLevel="2" x14ac:dyDescent="0.2">
      <c r="A39" s="53" t="s">
        <v>254</v>
      </c>
      <c r="B39" s="20" t="s">
        <v>180</v>
      </c>
      <c r="C39" s="196" t="s">
        <v>229</v>
      </c>
      <c r="D39" s="20" t="s">
        <v>16</v>
      </c>
      <c r="E39" s="19">
        <v>15.8</v>
      </c>
      <c r="F39" s="51">
        <v>78.549999999999983</v>
      </c>
      <c r="G39" s="52">
        <f t="shared" ref="G39:G40" si="28">TRUNC(F39*(1+$H$1),2)</f>
        <v>97.4</v>
      </c>
      <c r="H39" s="52">
        <f t="shared" ref="H39:H40" si="29">TRUNC(E39*G39,2)</f>
        <v>1538.92</v>
      </c>
    </row>
    <row r="40" spans="1:8" ht="28.5" outlineLevel="2" x14ac:dyDescent="0.2">
      <c r="A40" s="53" t="s">
        <v>255</v>
      </c>
      <c r="B40" s="20" t="s">
        <v>181</v>
      </c>
      <c r="C40" s="196" t="s">
        <v>182</v>
      </c>
      <c r="D40" s="20" t="s">
        <v>16</v>
      </c>
      <c r="E40" s="19">
        <v>40.619999999999997</v>
      </c>
      <c r="F40" s="51">
        <v>38.200000000000003</v>
      </c>
      <c r="G40" s="52">
        <f t="shared" si="28"/>
        <v>47.36</v>
      </c>
      <c r="H40" s="52">
        <f t="shared" si="29"/>
        <v>1923.76</v>
      </c>
    </row>
    <row r="41" spans="1:8" ht="15" outlineLevel="1" x14ac:dyDescent="0.2">
      <c r="A41" s="55" t="s">
        <v>163</v>
      </c>
      <c r="B41" s="56"/>
      <c r="C41" s="57" t="s">
        <v>164</v>
      </c>
      <c r="D41" s="58"/>
      <c r="E41" s="59" t="s">
        <v>159</v>
      </c>
      <c r="F41" s="60"/>
      <c r="G41" s="61">
        <f>SUM(H42:H50)</f>
        <v>29062.690000000002</v>
      </c>
      <c r="H41" s="62"/>
    </row>
    <row r="42" spans="1:8" outlineLevel="2" x14ac:dyDescent="0.2">
      <c r="A42" s="53" t="s">
        <v>256</v>
      </c>
      <c r="B42" s="20">
        <v>98562</v>
      </c>
      <c r="C42" s="196" t="s">
        <v>168</v>
      </c>
      <c r="D42" s="20" t="s">
        <v>110</v>
      </c>
      <c r="E42" s="19">
        <v>13.08</v>
      </c>
      <c r="F42" s="51">
        <v>53.84</v>
      </c>
      <c r="G42" s="52">
        <f t="shared" ref="G42" si="30">TRUNC(F42*(1+$H$1),2)</f>
        <v>66.760000000000005</v>
      </c>
      <c r="H42" s="52">
        <f t="shared" ref="H42" si="31">TRUNC(E42*G42,2)</f>
        <v>873.22</v>
      </c>
    </row>
    <row r="43" spans="1:8" outlineLevel="2" x14ac:dyDescent="0.2">
      <c r="A43" s="53" t="s">
        <v>257</v>
      </c>
      <c r="B43" s="20">
        <v>87251</v>
      </c>
      <c r="C43" s="196" t="s">
        <v>167</v>
      </c>
      <c r="D43" s="20" t="s">
        <v>110</v>
      </c>
      <c r="E43" s="19">
        <v>13.08</v>
      </c>
      <c r="F43" s="51">
        <v>57.44</v>
      </c>
      <c r="G43" s="52">
        <f t="shared" ref="G43:G44" si="32">TRUNC(F43*(1+$H$1),2)</f>
        <v>71.22</v>
      </c>
      <c r="H43" s="52">
        <f t="shared" ref="H43:H44" si="33">TRUNC(E43*G43,2)</f>
        <v>931.55</v>
      </c>
    </row>
    <row r="44" spans="1:8" outlineLevel="2" x14ac:dyDescent="0.2">
      <c r="A44" s="53" t="s">
        <v>258</v>
      </c>
      <c r="B44" s="20">
        <v>87904</v>
      </c>
      <c r="C44" s="196" t="s">
        <v>171</v>
      </c>
      <c r="D44" s="20" t="s">
        <v>110</v>
      </c>
      <c r="E44" s="19">
        <v>124.24</v>
      </c>
      <c r="F44" s="51">
        <v>9.2899999999999991</v>
      </c>
      <c r="G44" s="52">
        <f t="shared" si="32"/>
        <v>11.51</v>
      </c>
      <c r="H44" s="52">
        <f t="shared" si="33"/>
        <v>1430</v>
      </c>
    </row>
    <row r="45" spans="1:8" outlineLevel="2" x14ac:dyDescent="0.2">
      <c r="A45" s="53" t="s">
        <v>259</v>
      </c>
      <c r="B45" s="20">
        <v>87536</v>
      </c>
      <c r="C45" s="196" t="s">
        <v>172</v>
      </c>
      <c r="D45" s="20" t="s">
        <v>110</v>
      </c>
      <c r="E45" s="19">
        <v>124.24</v>
      </c>
      <c r="F45" s="51">
        <v>37.93</v>
      </c>
      <c r="G45" s="52">
        <f t="shared" ref="G45:G50" si="34">TRUNC(F45*(1+$H$1),2)</f>
        <v>47.03</v>
      </c>
      <c r="H45" s="52">
        <f t="shared" ref="H45:H50" si="35">TRUNC(E45*G45,2)</f>
        <v>5843</v>
      </c>
    </row>
    <row r="46" spans="1:8" outlineLevel="2" x14ac:dyDescent="0.2">
      <c r="A46" s="53" t="s">
        <v>260</v>
      </c>
      <c r="B46" s="20">
        <v>98562</v>
      </c>
      <c r="C46" s="196" t="s">
        <v>173</v>
      </c>
      <c r="D46" s="20" t="s">
        <v>110</v>
      </c>
      <c r="E46" s="19">
        <v>124.24</v>
      </c>
      <c r="F46" s="51">
        <v>53.84</v>
      </c>
      <c r="G46" s="52">
        <f t="shared" si="34"/>
        <v>66.760000000000005</v>
      </c>
      <c r="H46" s="52">
        <f t="shared" si="35"/>
        <v>8294.26</v>
      </c>
    </row>
    <row r="47" spans="1:8" outlineLevel="2" x14ac:dyDescent="0.2">
      <c r="A47" s="53" t="s">
        <v>261</v>
      </c>
      <c r="B47" s="20">
        <v>96111</v>
      </c>
      <c r="C47" s="196" t="s">
        <v>179</v>
      </c>
      <c r="D47" s="20" t="s">
        <v>110</v>
      </c>
      <c r="E47" s="19">
        <v>13.08</v>
      </c>
      <c r="F47" s="51">
        <v>73.760000000000005</v>
      </c>
      <c r="G47" s="52">
        <f t="shared" si="34"/>
        <v>91.46</v>
      </c>
      <c r="H47" s="52">
        <f t="shared" si="35"/>
        <v>1196.29</v>
      </c>
    </row>
    <row r="48" spans="1:8" outlineLevel="2" x14ac:dyDescent="0.2">
      <c r="A48" s="53" t="s">
        <v>262</v>
      </c>
      <c r="B48" s="20">
        <v>96121</v>
      </c>
      <c r="C48" s="196" t="s">
        <v>174</v>
      </c>
      <c r="D48" s="20" t="s">
        <v>16</v>
      </c>
      <c r="E48" s="19">
        <v>14.72</v>
      </c>
      <c r="F48" s="51">
        <v>14.23</v>
      </c>
      <c r="G48" s="52">
        <f t="shared" si="34"/>
        <v>17.64</v>
      </c>
      <c r="H48" s="52">
        <f t="shared" si="35"/>
        <v>259.66000000000003</v>
      </c>
    </row>
    <row r="49" spans="1:8" outlineLevel="2" x14ac:dyDescent="0.2">
      <c r="A49" s="53" t="s">
        <v>263</v>
      </c>
      <c r="B49" s="20" t="s">
        <v>176</v>
      </c>
      <c r="C49" s="196" t="s">
        <v>129</v>
      </c>
      <c r="D49" s="20" t="s">
        <v>110</v>
      </c>
      <c r="E49" s="19">
        <v>28.2</v>
      </c>
      <c r="F49" s="51">
        <v>224.03000000000003</v>
      </c>
      <c r="G49" s="52">
        <f t="shared" si="34"/>
        <v>277.79000000000002</v>
      </c>
      <c r="H49" s="52">
        <f t="shared" si="35"/>
        <v>7833.67</v>
      </c>
    </row>
    <row r="50" spans="1:8" outlineLevel="2" x14ac:dyDescent="0.2">
      <c r="A50" s="53" t="s">
        <v>264</v>
      </c>
      <c r="B50" s="20" t="s">
        <v>177</v>
      </c>
      <c r="C50" s="196" t="s">
        <v>130</v>
      </c>
      <c r="D50" s="20" t="s">
        <v>16</v>
      </c>
      <c r="E50" s="19">
        <v>40.619999999999997</v>
      </c>
      <c r="F50" s="51">
        <v>47.67</v>
      </c>
      <c r="G50" s="52">
        <f t="shared" si="34"/>
        <v>59.11</v>
      </c>
      <c r="H50" s="52">
        <f t="shared" si="35"/>
        <v>2401.04</v>
      </c>
    </row>
    <row r="51" spans="1:8" ht="15" outlineLevel="1" x14ac:dyDescent="0.2">
      <c r="A51" s="55" t="s">
        <v>165</v>
      </c>
      <c r="B51" s="56"/>
      <c r="C51" s="57" t="s">
        <v>166</v>
      </c>
      <c r="D51" s="58"/>
      <c r="E51" s="59" t="s">
        <v>159</v>
      </c>
      <c r="F51" s="60"/>
      <c r="G51" s="61">
        <f>SUM(H52:H56)</f>
        <v>10805.35</v>
      </c>
      <c r="H51" s="62"/>
    </row>
    <row r="52" spans="1:8" ht="28.5" outlineLevel="2" x14ac:dyDescent="0.2">
      <c r="A52" s="53" t="s">
        <v>265</v>
      </c>
      <c r="B52" s="20">
        <v>88485</v>
      </c>
      <c r="C52" s="196" t="s">
        <v>184</v>
      </c>
      <c r="D52" s="20" t="s">
        <v>110</v>
      </c>
      <c r="E52" s="19">
        <v>124.24</v>
      </c>
      <c r="F52" s="51">
        <v>4.0199999999999996</v>
      </c>
      <c r="G52" s="52">
        <f t="shared" ref="G52" si="36">TRUNC(F52*(1+$H$1),2)</f>
        <v>4.9800000000000004</v>
      </c>
      <c r="H52" s="52">
        <f t="shared" ref="H52" si="37">TRUNC(E52*G52,2)</f>
        <v>618.71</v>
      </c>
    </row>
    <row r="53" spans="1:8" ht="28.5" outlineLevel="2" x14ac:dyDescent="0.2">
      <c r="A53" s="53" t="s">
        <v>266</v>
      </c>
      <c r="B53" s="20">
        <v>88489</v>
      </c>
      <c r="C53" s="196" t="s">
        <v>183</v>
      </c>
      <c r="D53" s="20" t="s">
        <v>110</v>
      </c>
      <c r="E53" s="19">
        <v>124.24</v>
      </c>
      <c r="F53" s="51">
        <v>14.16</v>
      </c>
      <c r="G53" s="52">
        <f t="shared" ref="G53:G55" si="38">TRUNC(F53*(1+$H$1),2)</f>
        <v>17.55</v>
      </c>
      <c r="H53" s="52">
        <f t="shared" ref="H53:H55" si="39">TRUNC(E53*G53,2)</f>
        <v>2180.41</v>
      </c>
    </row>
    <row r="54" spans="1:8" outlineLevel="2" x14ac:dyDescent="0.2">
      <c r="A54" s="53" t="s">
        <v>267</v>
      </c>
      <c r="B54" s="20">
        <v>102233</v>
      </c>
      <c r="C54" s="196" t="s">
        <v>133</v>
      </c>
      <c r="D54" s="20" t="s">
        <v>110</v>
      </c>
      <c r="E54" s="19">
        <v>48.51</v>
      </c>
      <c r="F54" s="51">
        <v>12.62</v>
      </c>
      <c r="G54" s="52">
        <f t="shared" si="38"/>
        <v>15.64</v>
      </c>
      <c r="H54" s="52">
        <f t="shared" si="39"/>
        <v>758.69</v>
      </c>
    </row>
    <row r="55" spans="1:8" ht="28.5" outlineLevel="2" x14ac:dyDescent="0.2">
      <c r="A55" s="53" t="s">
        <v>268</v>
      </c>
      <c r="B55" s="20">
        <v>102229</v>
      </c>
      <c r="C55" s="196" t="s">
        <v>185</v>
      </c>
      <c r="D55" s="20" t="s">
        <v>110</v>
      </c>
      <c r="E55" s="19">
        <v>159</v>
      </c>
      <c r="F55" s="51">
        <v>27.34</v>
      </c>
      <c r="G55" s="52">
        <f t="shared" si="38"/>
        <v>33.9</v>
      </c>
      <c r="H55" s="52">
        <f t="shared" si="39"/>
        <v>5390.1</v>
      </c>
    </row>
    <row r="56" spans="1:8" ht="28.5" outlineLevel="2" x14ac:dyDescent="0.2">
      <c r="A56" s="53" t="s">
        <v>269</v>
      </c>
      <c r="B56" s="53">
        <v>100758</v>
      </c>
      <c r="C56" s="197" t="s">
        <v>186</v>
      </c>
      <c r="D56" s="20" t="s">
        <v>110</v>
      </c>
      <c r="E56" s="164">
        <v>27.69</v>
      </c>
      <c r="F56" s="165">
        <v>54.1</v>
      </c>
      <c r="G56" s="166">
        <f t="shared" ref="G56" si="40">TRUNC(F56*(1+$H$1),2)</f>
        <v>67.08</v>
      </c>
      <c r="H56" s="166">
        <f t="shared" ref="H56" si="41">TRUNC(E56*G56,2)</f>
        <v>1857.44</v>
      </c>
    </row>
    <row r="57" spans="1:8" outlineLevel="1" x14ac:dyDescent="0.2">
      <c r="A57" s="49"/>
      <c r="B57" s="167"/>
      <c r="C57" s="168"/>
      <c r="D57" s="167"/>
      <c r="E57" s="169"/>
      <c r="F57" s="170"/>
      <c r="G57" s="171"/>
      <c r="H57" s="172"/>
    </row>
    <row r="58" spans="1:8" ht="15" x14ac:dyDescent="0.2">
      <c r="A58" s="45">
        <v>5</v>
      </c>
      <c r="B58" s="46"/>
      <c r="C58" s="11" t="s">
        <v>131</v>
      </c>
      <c r="D58" s="12"/>
      <c r="E58" s="47" t="s">
        <v>108</v>
      </c>
      <c r="F58" s="13"/>
      <c r="G58" s="48">
        <f>SUM(H59:H64)</f>
        <v>15072.13</v>
      </c>
      <c r="H58" s="14"/>
    </row>
    <row r="59" spans="1:8" ht="42.75" outlineLevel="1" x14ac:dyDescent="0.2">
      <c r="A59" s="53" t="s">
        <v>270</v>
      </c>
      <c r="B59" s="20" t="s">
        <v>188</v>
      </c>
      <c r="C59" s="196" t="s">
        <v>190</v>
      </c>
      <c r="D59" s="20" t="s">
        <v>16</v>
      </c>
      <c r="E59" s="19">
        <v>24.16</v>
      </c>
      <c r="F59" s="51">
        <v>152.03000000000003</v>
      </c>
      <c r="G59" s="52">
        <f t="shared" ref="G59" si="42">TRUNC(F59*(1+$H$1),2)</f>
        <v>188.51</v>
      </c>
      <c r="H59" s="52">
        <f t="shared" ref="H59" si="43">TRUNC(E59*G59,2)</f>
        <v>4554.3999999999996</v>
      </c>
    </row>
    <row r="60" spans="1:8" ht="71.25" outlineLevel="1" x14ac:dyDescent="0.2">
      <c r="A60" s="53" t="s">
        <v>271</v>
      </c>
      <c r="B60" s="20" t="s">
        <v>191</v>
      </c>
      <c r="C60" s="196" t="s">
        <v>192</v>
      </c>
      <c r="D60" s="20" t="s">
        <v>16</v>
      </c>
      <c r="E60" s="19">
        <v>10.36</v>
      </c>
      <c r="F60" s="51">
        <v>317.42999999999989</v>
      </c>
      <c r="G60" s="52">
        <f t="shared" ref="G60" si="44">TRUNC(F60*(1+$H$1),2)</f>
        <v>393.61</v>
      </c>
      <c r="H60" s="52">
        <f t="shared" ref="H60" si="45">TRUNC(E60*G60,2)</f>
        <v>4077.79</v>
      </c>
    </row>
    <row r="61" spans="1:8" ht="42.75" outlineLevel="1" x14ac:dyDescent="0.2">
      <c r="A61" s="53" t="s">
        <v>272</v>
      </c>
      <c r="B61" s="20" t="s">
        <v>143</v>
      </c>
      <c r="C61" s="196" t="s">
        <v>193</v>
      </c>
      <c r="D61" s="20" t="s">
        <v>16</v>
      </c>
      <c r="E61" s="19">
        <v>3</v>
      </c>
      <c r="F61" s="51">
        <v>84.990000000000023</v>
      </c>
      <c r="G61" s="52">
        <f t="shared" ref="G61" si="46">TRUNC(F61*(1+$H$1),2)</f>
        <v>105.38</v>
      </c>
      <c r="H61" s="52">
        <f t="shared" ref="H61" si="47">TRUNC(E61*G61,2)</f>
        <v>316.14</v>
      </c>
    </row>
    <row r="62" spans="1:8" ht="42.75" outlineLevel="1" x14ac:dyDescent="0.2">
      <c r="A62" s="53" t="s">
        <v>273</v>
      </c>
      <c r="B62" s="20" t="s">
        <v>194</v>
      </c>
      <c r="C62" s="196" t="s">
        <v>195</v>
      </c>
      <c r="D62" s="20" t="s">
        <v>16</v>
      </c>
      <c r="E62" s="19">
        <v>11.5</v>
      </c>
      <c r="F62" s="51">
        <v>102.95999999999998</v>
      </c>
      <c r="G62" s="52">
        <f t="shared" ref="G62:G64" si="48">TRUNC(F62*(1+$H$1),2)</f>
        <v>127.67</v>
      </c>
      <c r="H62" s="52">
        <f t="shared" ref="H62:H64" si="49">TRUNC(E62*G62,2)</f>
        <v>1468.2</v>
      </c>
    </row>
    <row r="63" spans="1:8" ht="28.5" outlineLevel="1" x14ac:dyDescent="0.2">
      <c r="A63" s="53" t="s">
        <v>274</v>
      </c>
      <c r="B63" s="20" t="s">
        <v>197</v>
      </c>
      <c r="C63" s="196" t="s">
        <v>196</v>
      </c>
      <c r="D63" s="20" t="s">
        <v>16</v>
      </c>
      <c r="E63" s="19">
        <v>30</v>
      </c>
      <c r="F63" s="51">
        <v>116.59</v>
      </c>
      <c r="G63" s="52">
        <f t="shared" si="48"/>
        <v>144.57</v>
      </c>
      <c r="H63" s="52">
        <f t="shared" si="49"/>
        <v>4337.1000000000004</v>
      </c>
    </row>
    <row r="64" spans="1:8" outlineLevel="1" x14ac:dyDescent="0.2">
      <c r="A64" s="20" t="s">
        <v>275</v>
      </c>
      <c r="B64" s="20">
        <v>104803</v>
      </c>
      <c r="C64" s="196" t="s">
        <v>222</v>
      </c>
      <c r="D64" s="20" t="s">
        <v>16</v>
      </c>
      <c r="E64" s="19">
        <v>50</v>
      </c>
      <c r="F64" s="51">
        <v>5.14</v>
      </c>
      <c r="G64" s="52">
        <f t="shared" si="48"/>
        <v>6.37</v>
      </c>
      <c r="H64" s="52">
        <f t="shared" si="49"/>
        <v>318.5</v>
      </c>
    </row>
    <row r="65" spans="1:8" ht="15" x14ac:dyDescent="0.2">
      <c r="A65" s="173">
        <v>6</v>
      </c>
      <c r="B65" s="174"/>
      <c r="C65" s="15" t="s">
        <v>198</v>
      </c>
      <c r="D65" s="16"/>
      <c r="E65" s="47" t="s">
        <v>108</v>
      </c>
      <c r="F65" s="17"/>
      <c r="G65" s="175">
        <f>SUM(H66:H75)</f>
        <v>11883.6</v>
      </c>
      <c r="H65" s="18"/>
    </row>
    <row r="66" spans="1:8" outlineLevel="1" x14ac:dyDescent="0.2">
      <c r="A66" s="53" t="s">
        <v>276</v>
      </c>
      <c r="B66" s="20">
        <v>98524</v>
      </c>
      <c r="C66" s="195" t="s">
        <v>214</v>
      </c>
      <c r="D66" s="20" t="s">
        <v>110</v>
      </c>
      <c r="E66" s="19">
        <v>15</v>
      </c>
      <c r="F66" s="51">
        <v>5.29</v>
      </c>
      <c r="G66" s="52">
        <f t="shared" ref="G66" si="50">TRUNC(F66*(1+$H$1),2)</f>
        <v>6.55</v>
      </c>
      <c r="H66" s="52">
        <f t="shared" ref="H66" si="51">TRUNC(E66*G66,2)</f>
        <v>98.25</v>
      </c>
    </row>
    <row r="67" spans="1:8" outlineLevel="1" x14ac:dyDescent="0.2">
      <c r="A67" s="53" t="s">
        <v>277</v>
      </c>
      <c r="B67" s="20">
        <v>97645</v>
      </c>
      <c r="C67" s="195" t="s">
        <v>213</v>
      </c>
      <c r="D67" s="20" t="s">
        <v>110</v>
      </c>
      <c r="E67" s="19">
        <v>1.82</v>
      </c>
      <c r="F67" s="51">
        <v>28.08</v>
      </c>
      <c r="G67" s="52">
        <f t="shared" ref="G67:G70" si="52">TRUNC(F67*(1+$H$1),2)</f>
        <v>34.81</v>
      </c>
      <c r="H67" s="52">
        <f t="shared" ref="H67:H70" si="53">TRUNC(E67*G67,2)</f>
        <v>63.35</v>
      </c>
    </row>
    <row r="68" spans="1:8" outlineLevel="1" x14ac:dyDescent="0.2">
      <c r="A68" s="53" t="s">
        <v>278</v>
      </c>
      <c r="B68" s="20">
        <v>97625</v>
      </c>
      <c r="C68" s="195" t="s">
        <v>212</v>
      </c>
      <c r="D68" s="20" t="s">
        <v>111</v>
      </c>
      <c r="E68" s="19">
        <v>0.19</v>
      </c>
      <c r="F68" s="51">
        <v>58.79</v>
      </c>
      <c r="G68" s="52">
        <f t="shared" si="52"/>
        <v>72.89</v>
      </c>
      <c r="H68" s="52">
        <f t="shared" si="53"/>
        <v>13.84</v>
      </c>
    </row>
    <row r="69" spans="1:8" outlineLevel="1" x14ac:dyDescent="0.2">
      <c r="A69" s="53" t="s">
        <v>279</v>
      </c>
      <c r="B69" s="20" t="s">
        <v>209</v>
      </c>
      <c r="C69" s="196" t="s">
        <v>210</v>
      </c>
      <c r="D69" s="20" t="s">
        <v>16</v>
      </c>
      <c r="E69" s="19">
        <v>5.6</v>
      </c>
      <c r="F69" s="51">
        <v>20.080000000000002</v>
      </c>
      <c r="G69" s="52">
        <f t="shared" si="52"/>
        <v>24.89</v>
      </c>
      <c r="H69" s="52">
        <f t="shared" si="53"/>
        <v>139.38</v>
      </c>
    </row>
    <row r="70" spans="1:8" outlineLevel="1" x14ac:dyDescent="0.2">
      <c r="A70" s="53" t="s">
        <v>280</v>
      </c>
      <c r="B70" s="20">
        <v>89478</v>
      </c>
      <c r="C70" s="195" t="s">
        <v>211</v>
      </c>
      <c r="D70" s="20" t="s">
        <v>110</v>
      </c>
      <c r="E70" s="19">
        <v>1.5</v>
      </c>
      <c r="F70" s="51">
        <v>158.79</v>
      </c>
      <c r="G70" s="52">
        <f t="shared" si="52"/>
        <v>196.89</v>
      </c>
      <c r="H70" s="52">
        <f t="shared" si="53"/>
        <v>295.33</v>
      </c>
    </row>
    <row r="71" spans="1:8" ht="57" outlineLevel="1" x14ac:dyDescent="0.2">
      <c r="A71" s="53" t="s">
        <v>281</v>
      </c>
      <c r="B71" s="20">
        <v>103914</v>
      </c>
      <c r="C71" s="195" t="s">
        <v>215</v>
      </c>
      <c r="D71" s="20" t="s">
        <v>110</v>
      </c>
      <c r="E71" s="19">
        <v>15</v>
      </c>
      <c r="F71" s="51">
        <v>150.5</v>
      </c>
      <c r="G71" s="52">
        <f t="shared" ref="G71:G73" si="54">TRUNC(F71*(1+$H$1),2)</f>
        <v>186.62</v>
      </c>
      <c r="H71" s="52">
        <f t="shared" ref="H71:H73" si="55">TRUNC(E71*G71,2)</f>
        <v>2799.3</v>
      </c>
    </row>
    <row r="72" spans="1:8" ht="42.75" outlineLevel="1" x14ac:dyDescent="0.2">
      <c r="A72" s="53" t="s">
        <v>282</v>
      </c>
      <c r="B72" s="20">
        <v>91341</v>
      </c>
      <c r="C72" s="195" t="s">
        <v>218</v>
      </c>
      <c r="D72" s="20" t="s">
        <v>110</v>
      </c>
      <c r="E72" s="19">
        <v>2.94</v>
      </c>
      <c r="F72" s="51">
        <v>896.33</v>
      </c>
      <c r="G72" s="52">
        <f t="shared" ref="G72" si="56">TRUNC(F72*(1+$H$1),2)</f>
        <v>1111.44</v>
      </c>
      <c r="H72" s="52">
        <f t="shared" ref="H72" si="57">TRUNC(E72*G72,2)</f>
        <v>3267.63</v>
      </c>
    </row>
    <row r="73" spans="1:8" outlineLevel="1" x14ac:dyDescent="0.2">
      <c r="A73" s="53" t="s">
        <v>283</v>
      </c>
      <c r="B73" s="20">
        <v>100710</v>
      </c>
      <c r="C73" s="195" t="s">
        <v>219</v>
      </c>
      <c r="D73" s="20" t="s">
        <v>17</v>
      </c>
      <c r="E73" s="19">
        <v>6</v>
      </c>
      <c r="F73" s="51">
        <v>164.86</v>
      </c>
      <c r="G73" s="52">
        <f t="shared" si="54"/>
        <v>204.42</v>
      </c>
      <c r="H73" s="52">
        <f t="shared" si="55"/>
        <v>1226.52</v>
      </c>
    </row>
    <row r="74" spans="1:8" ht="28.5" outlineLevel="1" x14ac:dyDescent="0.2">
      <c r="A74" s="53" t="s">
        <v>284</v>
      </c>
      <c r="B74" s="20" t="s">
        <v>216</v>
      </c>
      <c r="C74" s="196" t="s">
        <v>217</v>
      </c>
      <c r="D74" s="20" t="s">
        <v>17</v>
      </c>
      <c r="E74" s="19">
        <v>1</v>
      </c>
      <c r="F74" s="51">
        <v>2780.6299999999997</v>
      </c>
      <c r="G74" s="52">
        <f t="shared" ref="G74:G75" si="58">TRUNC(F74*(1+$H$1),2)</f>
        <v>3447.98</v>
      </c>
      <c r="H74" s="52">
        <f t="shared" ref="H74:H75" si="59">TRUNC(E74*G74,2)</f>
        <v>3447.98</v>
      </c>
    </row>
    <row r="75" spans="1:8" outlineLevel="1" x14ac:dyDescent="0.2">
      <c r="A75" s="53" t="s">
        <v>285</v>
      </c>
      <c r="B75" s="20">
        <v>100708</v>
      </c>
      <c r="C75" s="195" t="s">
        <v>220</v>
      </c>
      <c r="D75" s="20" t="s">
        <v>17</v>
      </c>
      <c r="E75" s="19">
        <v>2</v>
      </c>
      <c r="F75" s="51">
        <v>214.53</v>
      </c>
      <c r="G75" s="52">
        <f t="shared" si="58"/>
        <v>266.01</v>
      </c>
      <c r="H75" s="52">
        <f t="shared" si="59"/>
        <v>532.02</v>
      </c>
    </row>
    <row r="76" spans="1:8" ht="15" x14ac:dyDescent="0.2">
      <c r="A76" s="45">
        <v>7</v>
      </c>
      <c r="B76" s="46"/>
      <c r="C76" s="11" t="s">
        <v>22</v>
      </c>
      <c r="D76" s="12"/>
      <c r="E76" s="47" t="s">
        <v>108</v>
      </c>
      <c r="F76" s="13"/>
      <c r="G76" s="48">
        <f>SUM(H77:H83)</f>
        <v>7445.7800000000007</v>
      </c>
      <c r="H76" s="14"/>
    </row>
    <row r="77" spans="1:8" outlineLevel="1" x14ac:dyDescent="0.2">
      <c r="A77" s="53" t="s">
        <v>286</v>
      </c>
      <c r="B77" s="20" t="s">
        <v>187</v>
      </c>
      <c r="C77" s="50" t="s">
        <v>134</v>
      </c>
      <c r="D77" s="20" t="s">
        <v>17</v>
      </c>
      <c r="E77" s="19">
        <v>1</v>
      </c>
      <c r="F77" s="51">
        <v>540</v>
      </c>
      <c r="G77" s="52">
        <f t="shared" ref="G77" si="60">TRUNC(F77*(1+$H$1),2)</f>
        <v>669.6</v>
      </c>
      <c r="H77" s="52">
        <f t="shared" ref="H77:H80" si="61">TRUNC(E77*G77,2)</f>
        <v>669.6</v>
      </c>
    </row>
    <row r="78" spans="1:8" outlineLevel="1" x14ac:dyDescent="0.2">
      <c r="A78" s="53" t="s">
        <v>287</v>
      </c>
      <c r="B78" s="20">
        <v>97064</v>
      </c>
      <c r="C78" s="54" t="s">
        <v>146</v>
      </c>
      <c r="D78" s="20" t="s">
        <v>16</v>
      </c>
      <c r="E78" s="19">
        <v>6</v>
      </c>
      <c r="F78" s="51">
        <v>31.12</v>
      </c>
      <c r="G78" s="52">
        <f t="shared" ref="G78:G79" si="62">TRUNC(F78*(1+$H$1),2)</f>
        <v>38.58</v>
      </c>
      <c r="H78" s="52">
        <f t="shared" si="61"/>
        <v>231.48</v>
      </c>
    </row>
    <row r="79" spans="1:8" ht="28.5" outlineLevel="1" x14ac:dyDescent="0.2">
      <c r="A79" s="53" t="s">
        <v>288</v>
      </c>
      <c r="B79" s="20" t="s">
        <v>205</v>
      </c>
      <c r="C79" s="50" t="s">
        <v>136</v>
      </c>
      <c r="D79" s="20" t="s">
        <v>16</v>
      </c>
      <c r="E79" s="19">
        <v>60</v>
      </c>
      <c r="F79" s="51">
        <v>36.08</v>
      </c>
      <c r="G79" s="52">
        <f t="shared" si="62"/>
        <v>44.73</v>
      </c>
      <c r="H79" s="52">
        <f t="shared" si="61"/>
        <v>2683.8</v>
      </c>
    </row>
    <row r="80" spans="1:8" outlineLevel="1" x14ac:dyDescent="0.2">
      <c r="A80" s="53" t="s">
        <v>289</v>
      </c>
      <c r="B80" s="20">
        <v>99803</v>
      </c>
      <c r="C80" s="54" t="s">
        <v>135</v>
      </c>
      <c r="D80" s="20" t="s">
        <v>110</v>
      </c>
      <c r="E80" s="19">
        <v>381.1</v>
      </c>
      <c r="F80" s="51">
        <v>4.37</v>
      </c>
      <c r="G80" s="52">
        <f t="shared" ref="G80:G83" si="63">TRUNC(F80*(1+$H$1),2)</f>
        <v>5.41</v>
      </c>
      <c r="H80" s="52">
        <f t="shared" si="61"/>
        <v>2061.75</v>
      </c>
    </row>
    <row r="81" spans="1:10" outlineLevel="1" x14ac:dyDescent="0.2">
      <c r="A81" s="53" t="s">
        <v>290</v>
      </c>
      <c r="B81" s="20" t="s">
        <v>206</v>
      </c>
      <c r="C81" s="50" t="s">
        <v>117</v>
      </c>
      <c r="D81" s="20" t="s">
        <v>111</v>
      </c>
      <c r="E81" s="19">
        <v>15</v>
      </c>
      <c r="F81" s="51">
        <v>62.51</v>
      </c>
      <c r="G81" s="52">
        <f t="shared" ref="G81" si="64">TRUNC(F81*(1+$H$1),2)</f>
        <v>77.510000000000005</v>
      </c>
      <c r="H81" s="52">
        <f t="shared" ref="H81" si="65">TRUNC(E81*G81,2)</f>
        <v>1162.6500000000001</v>
      </c>
    </row>
    <row r="82" spans="1:10" outlineLevel="1" x14ac:dyDescent="0.2">
      <c r="A82" s="53" t="s">
        <v>291</v>
      </c>
      <c r="B82" s="20" t="s">
        <v>207</v>
      </c>
      <c r="C82" s="50" t="s">
        <v>189</v>
      </c>
      <c r="D82" s="20" t="s">
        <v>17</v>
      </c>
      <c r="E82" s="19">
        <v>1</v>
      </c>
      <c r="F82" s="51">
        <v>164.13</v>
      </c>
      <c r="G82" s="52">
        <f t="shared" ref="G82" si="66">TRUNC(F82*(1+$H$1),2)</f>
        <v>203.52</v>
      </c>
      <c r="H82" s="52">
        <f t="shared" ref="H82" si="67">TRUNC(E82*G82,2)</f>
        <v>203.52</v>
      </c>
    </row>
    <row r="83" spans="1:10" outlineLevel="1" x14ac:dyDescent="0.2">
      <c r="A83" s="53" t="s">
        <v>292</v>
      </c>
      <c r="B83" s="20" t="s">
        <v>208</v>
      </c>
      <c r="C83" s="50" t="s">
        <v>118</v>
      </c>
      <c r="D83" s="20" t="s">
        <v>17</v>
      </c>
      <c r="E83" s="19">
        <v>1</v>
      </c>
      <c r="F83" s="51">
        <v>349.17999999999995</v>
      </c>
      <c r="G83" s="52">
        <f t="shared" si="63"/>
        <v>432.98</v>
      </c>
      <c r="H83" s="52">
        <f t="shared" ref="H83" si="68">TRUNC(E83*G83,2)</f>
        <v>432.98</v>
      </c>
    </row>
    <row r="84" spans="1:10" ht="15" x14ac:dyDescent="0.2">
      <c r="A84" s="45">
        <v>8</v>
      </c>
      <c r="B84" s="46"/>
      <c r="C84" s="11" t="s">
        <v>87</v>
      </c>
      <c r="D84" s="12"/>
      <c r="E84" s="47" t="s">
        <v>108</v>
      </c>
      <c r="F84" s="13"/>
      <c r="G84" s="48">
        <f>SUM(H85)</f>
        <v>10094.59</v>
      </c>
      <c r="H84" s="14"/>
    </row>
    <row r="85" spans="1:10" outlineLevel="1" x14ac:dyDescent="0.2">
      <c r="A85" s="49" t="s">
        <v>293</v>
      </c>
      <c r="B85" s="20" t="s">
        <v>204</v>
      </c>
      <c r="C85" s="50" t="s">
        <v>132</v>
      </c>
      <c r="D85" s="20" t="s">
        <v>17</v>
      </c>
      <c r="E85" s="19">
        <v>1</v>
      </c>
      <c r="F85" s="51">
        <v>8140.8</v>
      </c>
      <c r="G85" s="52">
        <f>TRUNC(F85*(1+$H$1),2)</f>
        <v>10094.59</v>
      </c>
      <c r="H85" s="52">
        <f>TRUNC(E85*G85,2)</f>
        <v>10094.59</v>
      </c>
      <c r="J85" s="77"/>
    </row>
    <row r="86" spans="1:10" x14ac:dyDescent="0.2">
      <c r="A86" s="63" t="s">
        <v>114</v>
      </c>
      <c r="B86" s="5" t="s">
        <v>122</v>
      </c>
      <c r="D86" s="64"/>
      <c r="E86" s="65"/>
      <c r="F86" s="65"/>
      <c r="G86" s="26"/>
      <c r="H86" s="66"/>
    </row>
    <row r="87" spans="1:10" x14ac:dyDescent="0.2">
      <c r="A87" s="67"/>
      <c r="B87" s="68"/>
      <c r="D87" s="64"/>
      <c r="E87" s="65"/>
      <c r="F87" s="65"/>
      <c r="G87" s="26"/>
      <c r="H87" s="66"/>
    </row>
    <row r="88" spans="1:10" ht="15" x14ac:dyDescent="0.2">
      <c r="A88" s="71"/>
      <c r="B88" s="6"/>
      <c r="C88" s="72"/>
      <c r="D88" s="6"/>
      <c r="E88" s="69"/>
      <c r="F88" s="69"/>
      <c r="G88" s="70"/>
      <c r="H88" s="21" t="s">
        <v>297</v>
      </c>
    </row>
    <row r="89" spans="1:10" ht="15" x14ac:dyDescent="0.2">
      <c r="A89" s="71"/>
      <c r="B89" s="6"/>
      <c r="C89" s="73"/>
      <c r="D89" s="6"/>
      <c r="E89" s="69"/>
      <c r="F89" s="69"/>
      <c r="G89" s="70"/>
      <c r="H89" s="70"/>
    </row>
    <row r="90" spans="1:10" ht="15" x14ac:dyDescent="0.2">
      <c r="A90" s="71"/>
      <c r="B90" s="6"/>
      <c r="C90" s="73"/>
      <c r="D90" s="6"/>
      <c r="E90" s="69"/>
      <c r="F90" s="69"/>
      <c r="G90" s="70"/>
      <c r="H90" s="70"/>
    </row>
    <row r="91" spans="1:10" ht="15" x14ac:dyDescent="0.2">
      <c r="A91" s="71"/>
      <c r="B91" s="6"/>
      <c r="C91" s="73"/>
      <c r="D91" s="6"/>
      <c r="E91" s="69"/>
      <c r="F91" s="69"/>
      <c r="G91" s="70"/>
      <c r="H91" s="70"/>
    </row>
    <row r="92" spans="1:10" ht="15" x14ac:dyDescent="0.2">
      <c r="A92" s="71"/>
      <c r="B92" s="6"/>
      <c r="C92" s="73"/>
      <c r="D92" s="6"/>
      <c r="E92" s="69"/>
      <c r="F92" s="69"/>
      <c r="G92" s="70"/>
      <c r="H92" s="70"/>
    </row>
    <row r="93" spans="1:10" ht="15" x14ac:dyDescent="0.2">
      <c r="A93" s="71"/>
      <c r="B93" s="6"/>
      <c r="C93" s="74"/>
      <c r="D93" s="6"/>
      <c r="E93" s="69"/>
      <c r="F93" s="69"/>
      <c r="G93" s="70"/>
      <c r="H93" s="70"/>
    </row>
    <row r="94" spans="1:10" ht="15" x14ac:dyDescent="0.2">
      <c r="A94" s="71"/>
      <c r="B94" s="6"/>
      <c r="C94" s="7"/>
      <c r="D94" s="6"/>
      <c r="E94" s="69"/>
      <c r="F94" s="69"/>
      <c r="G94" s="70"/>
      <c r="H94" s="21" t="s">
        <v>13</v>
      </c>
    </row>
    <row r="95" spans="1:10" x14ac:dyDescent="0.2">
      <c r="A95" s="71"/>
      <c r="B95" s="6"/>
      <c r="C95" s="7"/>
      <c r="D95" s="6"/>
      <c r="E95" s="69"/>
      <c r="F95" s="69"/>
      <c r="G95" s="75"/>
      <c r="H95" s="21" t="s">
        <v>294</v>
      </c>
    </row>
    <row r="96" spans="1:10" x14ac:dyDescent="0.2">
      <c r="A96" s="71"/>
      <c r="B96" s="6"/>
      <c r="C96" s="7"/>
      <c r="D96" s="6"/>
      <c r="E96" s="69"/>
      <c r="F96" s="69"/>
      <c r="G96" s="75"/>
      <c r="H96" s="21" t="s">
        <v>295</v>
      </c>
    </row>
  </sheetData>
  <phoneticPr fontId="9" type="noConversion"/>
  <printOptions horizontalCentered="1"/>
  <pageMargins left="0.25" right="0.25" top="0.75" bottom="0.75" header="0.3" footer="0.3"/>
  <pageSetup paperSize="9" scale="63" fitToHeight="0" orientation="portrait" r:id="rId1"/>
  <headerFooter>
    <oddFooter>Página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FBD50-58CE-4217-9A44-7651F5F34689}">
  <sheetPr>
    <pageSetUpPr fitToPage="1"/>
  </sheetPr>
  <dimension ref="A1:H33"/>
  <sheetViews>
    <sheetView showGridLines="0" view="pageBreakPreview" zoomScaleNormal="100" zoomScaleSheetLayoutView="100" zoomScalePageLayoutView="85" workbookViewId="0">
      <selection activeCell="E24" sqref="E24"/>
    </sheetView>
  </sheetViews>
  <sheetFormatPr defaultRowHeight="12.75" x14ac:dyDescent="0.2"/>
  <cols>
    <col min="1" max="1" width="7.125" style="162" customWidth="1"/>
    <col min="2" max="2" width="27.375" style="162" customWidth="1"/>
    <col min="3" max="3" width="17.375" style="1" customWidth="1"/>
    <col min="4" max="7" width="14.125" style="1" customWidth="1"/>
    <col min="8" max="8" width="14.125" style="2" customWidth="1"/>
    <col min="9" max="19" width="12" style="2" bestFit="1" customWidth="1"/>
    <col min="20" max="16384" width="9" style="2"/>
  </cols>
  <sheetData>
    <row r="1" spans="1:8" x14ac:dyDescent="0.2">
      <c r="A1" s="136"/>
      <c r="B1" s="137" t="s">
        <v>12</v>
      </c>
    </row>
    <row r="2" spans="1:8" x14ac:dyDescent="0.2">
      <c r="A2" s="138"/>
      <c r="B2" s="139" t="str">
        <f>ORC!C3</f>
        <v>Reforma da Cobertura da Unidade Básica de Saúde do Bairro Pórtico</v>
      </c>
    </row>
    <row r="3" spans="1:8" x14ac:dyDescent="0.2">
      <c r="A3" s="140" t="s">
        <v>0</v>
      </c>
      <c r="B3" s="140" t="s">
        <v>2</v>
      </c>
      <c r="C3" s="140" t="s">
        <v>5</v>
      </c>
      <c r="D3" s="140" t="s">
        <v>199</v>
      </c>
      <c r="E3" s="140" t="s">
        <v>200</v>
      </c>
      <c r="F3" s="140" t="s">
        <v>201</v>
      </c>
      <c r="G3" s="140" t="s">
        <v>202</v>
      </c>
      <c r="H3" s="140" t="s">
        <v>203</v>
      </c>
    </row>
    <row r="4" spans="1:8" x14ac:dyDescent="0.2">
      <c r="A4" s="141">
        <v>1</v>
      </c>
      <c r="B4" s="142" t="str">
        <f>VLOOKUP(A4,ORC!A:H,3,FALSE)</f>
        <v>Serviços técnicos</v>
      </c>
      <c r="C4" s="143"/>
      <c r="D4" s="143"/>
      <c r="E4" s="143"/>
      <c r="F4" s="144"/>
      <c r="G4" s="144"/>
      <c r="H4" s="144"/>
    </row>
    <row r="5" spans="1:8" x14ac:dyDescent="0.2">
      <c r="A5" s="179">
        <v>1</v>
      </c>
      <c r="B5" s="179" t="str">
        <f>VLOOKUP(A5,ORC!A:H,3,FALSE)</f>
        <v>Serviços técnicos</v>
      </c>
      <c r="C5" s="145">
        <f>VLOOKUP(A5,ORC!A:H,7,FALSE)</f>
        <v>5053.8</v>
      </c>
      <c r="D5" s="146">
        <f t="shared" ref="D5:H17" si="0">$C5*D6</f>
        <v>5053.8</v>
      </c>
      <c r="E5" s="146">
        <f t="shared" si="0"/>
        <v>0</v>
      </c>
      <c r="F5" s="146">
        <f t="shared" si="0"/>
        <v>0</v>
      </c>
      <c r="G5" s="146">
        <f t="shared" si="0"/>
        <v>0</v>
      </c>
      <c r="H5" s="146">
        <f t="shared" si="0"/>
        <v>0</v>
      </c>
    </row>
    <row r="6" spans="1:8" x14ac:dyDescent="0.2">
      <c r="A6" s="178"/>
      <c r="B6" s="178"/>
      <c r="C6" s="147">
        <f>C5/ORC!$H$6</f>
        <v>2.8115323674757029E-2</v>
      </c>
      <c r="D6" s="148">
        <v>1</v>
      </c>
      <c r="E6" s="149">
        <v>0</v>
      </c>
      <c r="F6" s="149">
        <v>0</v>
      </c>
      <c r="G6" s="149">
        <v>0</v>
      </c>
      <c r="H6" s="149">
        <v>0</v>
      </c>
    </row>
    <row r="7" spans="1:8" x14ac:dyDescent="0.2">
      <c r="A7" s="179">
        <v>2</v>
      </c>
      <c r="B7" s="179" t="str">
        <f>VLOOKUP(A7,ORC!A:H,3,FALSE)</f>
        <v>Serviços preliminares</v>
      </c>
      <c r="C7" s="145">
        <f>VLOOKUP(A7,ORC!A:H,7,FALSE)</f>
        <v>12774.36</v>
      </c>
      <c r="D7" s="146">
        <f t="shared" si="0"/>
        <v>12774.36</v>
      </c>
      <c r="E7" s="146">
        <f t="shared" si="0"/>
        <v>0</v>
      </c>
      <c r="F7" s="146">
        <f t="shared" si="0"/>
        <v>0</v>
      </c>
      <c r="G7" s="146">
        <f t="shared" si="0"/>
        <v>0</v>
      </c>
      <c r="H7" s="146">
        <f t="shared" si="0"/>
        <v>0</v>
      </c>
    </row>
    <row r="8" spans="1:8" x14ac:dyDescent="0.2">
      <c r="A8" s="178"/>
      <c r="B8" s="178"/>
      <c r="C8" s="147">
        <f>C7/ORC!$H$6</f>
        <v>7.1066378989645268E-2</v>
      </c>
      <c r="D8" s="148">
        <v>1</v>
      </c>
      <c r="E8" s="149">
        <v>0</v>
      </c>
      <c r="F8" s="149">
        <v>0</v>
      </c>
      <c r="G8" s="149">
        <v>0</v>
      </c>
      <c r="H8" s="149">
        <v>0</v>
      </c>
    </row>
    <row r="9" spans="1:8" x14ac:dyDescent="0.2">
      <c r="A9" s="179">
        <v>3</v>
      </c>
      <c r="B9" s="179" t="str">
        <f>VLOOKUP(A9,ORC!A:H,3,FALSE)</f>
        <v>Estruturas e fundações</v>
      </c>
      <c r="C9" s="145">
        <f>VLOOKUP(A9,ORC!A:H,7,FALSE)</f>
        <v>38020.36</v>
      </c>
      <c r="D9" s="146">
        <f t="shared" si="0"/>
        <v>0</v>
      </c>
      <c r="E9" s="146">
        <f t="shared" si="0"/>
        <v>26614.252</v>
      </c>
      <c r="F9" s="146">
        <f t="shared" si="0"/>
        <v>11406.108</v>
      </c>
      <c r="G9" s="146">
        <f t="shared" si="0"/>
        <v>0</v>
      </c>
      <c r="H9" s="146">
        <f t="shared" si="0"/>
        <v>0</v>
      </c>
    </row>
    <row r="10" spans="1:8" x14ac:dyDescent="0.2">
      <c r="A10" s="178"/>
      <c r="B10" s="178"/>
      <c r="C10" s="147">
        <f>C9/ORC!$H$6</f>
        <v>0.21151504365641402</v>
      </c>
      <c r="D10" s="148">
        <v>0</v>
      </c>
      <c r="E10" s="149">
        <v>0.7</v>
      </c>
      <c r="F10" s="149">
        <v>0.3</v>
      </c>
      <c r="G10" s="149">
        <v>0</v>
      </c>
      <c r="H10" s="149">
        <v>0</v>
      </c>
    </row>
    <row r="11" spans="1:8" x14ac:dyDescent="0.2">
      <c r="A11" s="179">
        <v>4</v>
      </c>
      <c r="B11" s="179" t="str">
        <f>VLOOKUP(A11,ORC!A:H,3,FALSE)</f>
        <v>Arquitetura e Urbanização</v>
      </c>
      <c r="C11" s="145">
        <f>VLOOKUP(A11,ORC!A:H,7,FALSE)</f>
        <v>79407.890000000029</v>
      </c>
      <c r="D11" s="146">
        <f t="shared" si="0"/>
        <v>0</v>
      </c>
      <c r="E11" s="146">
        <f t="shared" si="0"/>
        <v>15881.578000000007</v>
      </c>
      <c r="F11" s="146">
        <f t="shared" si="0"/>
        <v>39703.945000000014</v>
      </c>
      <c r="G11" s="146">
        <f t="shared" si="0"/>
        <v>23822.367000000009</v>
      </c>
      <c r="H11" s="146">
        <f t="shared" si="0"/>
        <v>0</v>
      </c>
    </row>
    <row r="12" spans="1:8" x14ac:dyDescent="0.2">
      <c r="A12" s="178"/>
      <c r="B12" s="178"/>
      <c r="C12" s="147">
        <f>C11/ORC!$H$6</f>
        <v>0.44176234312388751</v>
      </c>
      <c r="D12" s="148">
        <v>0</v>
      </c>
      <c r="E12" s="149">
        <v>0.2</v>
      </c>
      <c r="F12" s="149">
        <v>0.5</v>
      </c>
      <c r="G12" s="149">
        <v>0.3</v>
      </c>
      <c r="H12" s="149">
        <v>0</v>
      </c>
    </row>
    <row r="13" spans="1:8" x14ac:dyDescent="0.2">
      <c r="A13" s="179">
        <v>5</v>
      </c>
      <c r="B13" s="179" t="str">
        <f>VLOOKUP(A13,ORC!A:H,3,FALSE)</f>
        <v>Instalações hidrossanitárias</v>
      </c>
      <c r="C13" s="145">
        <f>VLOOKUP(A13,ORC!A:H,7,FALSE)</f>
        <v>15072.13</v>
      </c>
      <c r="D13" s="146">
        <f t="shared" si="0"/>
        <v>0</v>
      </c>
      <c r="E13" s="146">
        <f t="shared" si="0"/>
        <v>0</v>
      </c>
      <c r="F13" s="146">
        <f t="shared" si="0"/>
        <v>0</v>
      </c>
      <c r="G13" s="146">
        <f t="shared" si="0"/>
        <v>7536.0649999999996</v>
      </c>
      <c r="H13" s="146">
        <f t="shared" si="0"/>
        <v>7536.0649999999996</v>
      </c>
    </row>
    <row r="14" spans="1:8" x14ac:dyDescent="0.2">
      <c r="A14" s="178"/>
      <c r="B14" s="178"/>
      <c r="C14" s="147">
        <f>C13/ORC!$H$6</f>
        <v>8.384934374490792E-2</v>
      </c>
      <c r="D14" s="148">
        <v>0</v>
      </c>
      <c r="E14" s="149">
        <v>0</v>
      </c>
      <c r="F14" s="149">
        <v>0</v>
      </c>
      <c r="G14" s="149">
        <v>0.5</v>
      </c>
      <c r="H14" s="149">
        <v>0.5</v>
      </c>
    </row>
    <row r="15" spans="1:8" x14ac:dyDescent="0.2">
      <c r="A15" s="179">
        <v>6</v>
      </c>
      <c r="B15" s="179" t="str">
        <f>VLOOKUP(A15,ORC!A:H,3,FALSE)</f>
        <v>Acesso</v>
      </c>
      <c r="C15" s="145">
        <f>VLOOKUP(A15,ORC!A:H,7,FALSE)</f>
        <v>11883.6</v>
      </c>
      <c r="D15" s="146">
        <f t="shared" si="0"/>
        <v>0</v>
      </c>
      <c r="E15" s="146">
        <f t="shared" si="0"/>
        <v>0</v>
      </c>
      <c r="F15" s="146">
        <f t="shared" si="0"/>
        <v>0</v>
      </c>
      <c r="G15" s="146">
        <f t="shared" si="0"/>
        <v>0</v>
      </c>
      <c r="H15" s="146">
        <f t="shared" si="0"/>
        <v>11883.6</v>
      </c>
    </row>
    <row r="16" spans="1:8" x14ac:dyDescent="0.2">
      <c r="A16" s="178"/>
      <c r="B16" s="178"/>
      <c r="C16" s="147">
        <f>C15/ORC!$H$6</f>
        <v>6.611089881304022E-2</v>
      </c>
      <c r="D16" s="148">
        <v>0</v>
      </c>
      <c r="E16" s="149">
        <v>0</v>
      </c>
      <c r="F16" s="149">
        <v>0</v>
      </c>
      <c r="G16" s="149">
        <v>0</v>
      </c>
      <c r="H16" s="149">
        <v>1</v>
      </c>
    </row>
    <row r="17" spans="1:8" x14ac:dyDescent="0.2">
      <c r="A17" s="179">
        <v>7</v>
      </c>
      <c r="B17" s="179" t="str">
        <f>VLOOKUP(A17,ORC!A:H,3,FALSE)</f>
        <v>Serviços complementares</v>
      </c>
      <c r="C17" s="145">
        <f>VLOOKUP(A17,ORC!A:H,7,FALSE)</f>
        <v>7445.7800000000007</v>
      </c>
      <c r="D17" s="146">
        <f t="shared" si="0"/>
        <v>0</v>
      </c>
      <c r="E17" s="146">
        <f t="shared" si="0"/>
        <v>0</v>
      </c>
      <c r="F17" s="146">
        <f t="shared" si="0"/>
        <v>0</v>
      </c>
      <c r="G17" s="146">
        <f t="shared" si="0"/>
        <v>0</v>
      </c>
      <c r="H17" s="146">
        <f t="shared" si="0"/>
        <v>7445.7800000000007</v>
      </c>
    </row>
    <row r="18" spans="1:8" x14ac:dyDescent="0.2">
      <c r="A18" s="178"/>
      <c r="B18" s="178"/>
      <c r="C18" s="147">
        <f>C17/ORC!$H$6</f>
        <v>4.1422397940368123E-2</v>
      </c>
      <c r="D18" s="148">
        <v>0</v>
      </c>
      <c r="E18" s="149">
        <v>0</v>
      </c>
      <c r="F18" s="149">
        <v>0</v>
      </c>
      <c r="G18" s="149">
        <v>0</v>
      </c>
      <c r="H18" s="149">
        <v>1</v>
      </c>
    </row>
    <row r="19" spans="1:8" x14ac:dyDescent="0.2">
      <c r="A19" s="180" t="s">
        <v>21</v>
      </c>
      <c r="B19" s="181"/>
      <c r="C19" s="182"/>
      <c r="D19" s="150">
        <f>D5+D7+D9+D11+D13+D15+D17</f>
        <v>17828.16</v>
      </c>
      <c r="E19" s="150">
        <f t="shared" ref="E19:H19" si="1">E5+E7+E9+E11+E13+E15+E17</f>
        <v>42495.830000000009</v>
      </c>
      <c r="F19" s="150">
        <f t="shared" si="1"/>
        <v>51110.053000000014</v>
      </c>
      <c r="G19" s="150">
        <f t="shared" si="1"/>
        <v>31358.432000000008</v>
      </c>
      <c r="H19" s="150">
        <f t="shared" si="1"/>
        <v>26865.445</v>
      </c>
    </row>
    <row r="20" spans="1:8" x14ac:dyDescent="0.2">
      <c r="A20" s="183"/>
      <c r="B20" s="184"/>
      <c r="C20" s="185"/>
      <c r="D20" s="148">
        <f>D19/(ORC!$H$6-$C$21)</f>
        <v>0.10508298109513542</v>
      </c>
      <c r="E20" s="149">
        <f>E19/(ORC!$H$6-$C$21)</f>
        <v>0.25047949426705224</v>
      </c>
      <c r="F20" s="149">
        <f>F19/(ORC!$H$6-$C$21)</f>
        <v>0.30125356364147343</v>
      </c>
      <c r="G20" s="149">
        <f>G19/(ORC!$H$6-$C$21)</f>
        <v>0.18483329278114458</v>
      </c>
      <c r="H20" s="149">
        <f>H19/(ORC!$H$6-$C$21)</f>
        <v>0.15835066821519442</v>
      </c>
    </row>
    <row r="21" spans="1:8" x14ac:dyDescent="0.2">
      <c r="A21" s="177">
        <v>8</v>
      </c>
      <c r="B21" s="178" t="str">
        <f>VLOOKUP(A21,ORC!A:H,3,FALSE)</f>
        <v>Administração local</v>
      </c>
      <c r="C21" s="145">
        <f>VLOOKUP(A21,ORC!A:H,7,FALSE)</f>
        <v>10094.59</v>
      </c>
      <c r="D21" s="150">
        <f t="shared" ref="D21:H21" si="2">$C21*D22</f>
        <v>1060.769610133143</v>
      </c>
      <c r="E21" s="150">
        <f t="shared" si="2"/>
        <v>2528.4877980332431</v>
      </c>
      <c r="F21" s="150">
        <f t="shared" si="2"/>
        <v>3041.0312109995812</v>
      </c>
      <c r="G21" s="150">
        <f t="shared" si="2"/>
        <v>1865.8163089756142</v>
      </c>
      <c r="H21" s="150">
        <f t="shared" si="2"/>
        <v>1598.4850718584194</v>
      </c>
    </row>
    <row r="22" spans="1:8" x14ac:dyDescent="0.2">
      <c r="A22" s="177"/>
      <c r="B22" s="177"/>
      <c r="C22" s="151">
        <f>C21/ORC!$H$6</f>
        <v>5.6158270056980007E-2</v>
      </c>
      <c r="D22" s="148">
        <f>D20</f>
        <v>0.10508298109513542</v>
      </c>
      <c r="E22" s="149">
        <f>E20</f>
        <v>0.25047949426705224</v>
      </c>
      <c r="F22" s="149">
        <f>F20</f>
        <v>0.30125356364147343</v>
      </c>
      <c r="G22" s="149">
        <f>G20</f>
        <v>0.18483329278114458</v>
      </c>
      <c r="H22" s="149">
        <f>H20</f>
        <v>0.15835066821519442</v>
      </c>
    </row>
    <row r="23" spans="1:8" x14ac:dyDescent="0.2">
      <c r="A23" s="152"/>
      <c r="B23" s="152"/>
      <c r="C23" s="153" t="s">
        <v>6</v>
      </c>
      <c r="D23" s="154">
        <f>D22</f>
        <v>0.10508298109513542</v>
      </c>
      <c r="E23" s="154">
        <f t="shared" ref="E23:F23" si="3">E22</f>
        <v>0.25047949426705224</v>
      </c>
      <c r="F23" s="154">
        <f t="shared" si="3"/>
        <v>0.30125356364147343</v>
      </c>
      <c r="G23" s="154">
        <f t="shared" ref="G23:H23" si="4">G22</f>
        <v>0.18483329278114458</v>
      </c>
      <c r="H23" s="154">
        <f t="shared" si="4"/>
        <v>0.15835066821519442</v>
      </c>
    </row>
    <row r="24" spans="1:8" x14ac:dyDescent="0.2">
      <c r="A24" s="152"/>
      <c r="B24" s="152"/>
      <c r="C24" s="153" t="s">
        <v>7</v>
      </c>
      <c r="D24" s="155">
        <f t="shared" ref="D24:E24" si="5">D19+D21</f>
        <v>18888.929610133142</v>
      </c>
      <c r="E24" s="156">
        <f t="shared" si="5"/>
        <v>45024.317798033255</v>
      </c>
      <c r="F24" s="156">
        <f t="shared" ref="F24:H24" si="6">F19+F21</f>
        <v>54151.084210999594</v>
      </c>
      <c r="G24" s="156">
        <f t="shared" si="6"/>
        <v>33224.248308975621</v>
      </c>
      <c r="H24" s="156">
        <f t="shared" si="6"/>
        <v>28463.93007185842</v>
      </c>
    </row>
    <row r="25" spans="1:8" x14ac:dyDescent="0.2">
      <c r="A25" s="152"/>
      <c r="B25" s="152"/>
      <c r="C25" s="157" t="s">
        <v>8</v>
      </c>
      <c r="D25" s="154">
        <f>D23</f>
        <v>0.10508298109513542</v>
      </c>
      <c r="E25" s="154">
        <f t="shared" ref="E25:H26" si="7">D25+E23</f>
        <v>0.35556247536218766</v>
      </c>
      <c r="F25" s="154">
        <f t="shared" si="7"/>
        <v>0.65681603900366103</v>
      </c>
      <c r="G25" s="154">
        <f t="shared" si="7"/>
        <v>0.84164933178480561</v>
      </c>
      <c r="H25" s="154">
        <f t="shared" si="7"/>
        <v>1</v>
      </c>
    </row>
    <row r="26" spans="1:8" x14ac:dyDescent="0.2">
      <c r="A26" s="152"/>
      <c r="B26" s="152"/>
      <c r="C26" s="157" t="s">
        <v>9</v>
      </c>
      <c r="D26" s="155">
        <f>D24</f>
        <v>18888.929610133142</v>
      </c>
      <c r="E26" s="155">
        <f t="shared" si="7"/>
        <v>63913.247408166397</v>
      </c>
      <c r="F26" s="155">
        <f t="shared" si="7"/>
        <v>118064.33161916598</v>
      </c>
      <c r="G26" s="155">
        <f t="shared" si="7"/>
        <v>151288.57992814161</v>
      </c>
      <c r="H26" s="155">
        <f t="shared" si="7"/>
        <v>179752.51000000004</v>
      </c>
    </row>
    <row r="27" spans="1:8" x14ac:dyDescent="0.2">
      <c r="A27" s="158"/>
      <c r="B27" s="158"/>
      <c r="C27" s="158"/>
      <c r="D27" s="158"/>
      <c r="E27" s="158"/>
      <c r="F27" s="158"/>
      <c r="G27" s="158"/>
    </row>
    <row r="28" spans="1:8" x14ac:dyDescent="0.2">
      <c r="A28" s="138"/>
      <c r="B28" s="138"/>
      <c r="C28" s="159"/>
      <c r="D28" s="138"/>
      <c r="E28" s="138"/>
      <c r="F28" s="138"/>
      <c r="G28" s="138"/>
      <c r="H28" s="160"/>
    </row>
    <row r="29" spans="1:8" x14ac:dyDescent="0.2">
      <c r="A29" s="138"/>
      <c r="B29" s="138"/>
      <c r="C29" s="159"/>
      <c r="D29" s="138"/>
      <c r="E29" s="138"/>
      <c r="F29" s="138"/>
      <c r="G29" s="138"/>
      <c r="H29" s="160"/>
    </row>
    <row r="30" spans="1:8" x14ac:dyDescent="0.2">
      <c r="A30" s="138"/>
      <c r="B30" s="161"/>
      <c r="C30" s="138"/>
      <c r="D30" s="138"/>
      <c r="E30" s="138"/>
      <c r="F30" s="138"/>
      <c r="G30" s="138"/>
      <c r="H30" s="160"/>
    </row>
    <row r="31" spans="1:8" x14ac:dyDescent="0.2">
      <c r="B31" s="152"/>
      <c r="C31" s="163"/>
      <c r="D31" s="158"/>
      <c r="E31" s="158"/>
      <c r="F31" s="158"/>
      <c r="G31" s="158"/>
      <c r="H31" s="160" t="s">
        <v>13</v>
      </c>
    </row>
    <row r="32" spans="1:8" x14ac:dyDescent="0.2">
      <c r="B32" s="152"/>
      <c r="C32" s="163"/>
      <c r="D32" s="158"/>
      <c r="E32" s="158"/>
      <c r="F32" s="158"/>
      <c r="G32" s="158"/>
      <c r="H32" s="160" t="s">
        <v>294</v>
      </c>
    </row>
    <row r="33" spans="2:8" x14ac:dyDescent="0.2">
      <c r="B33" s="152"/>
      <c r="C33" s="163"/>
      <c r="D33" s="158"/>
      <c r="E33" s="158"/>
      <c r="F33" s="158"/>
      <c r="G33" s="158"/>
      <c r="H33" s="160" t="s">
        <v>295</v>
      </c>
    </row>
  </sheetData>
  <mergeCells count="17">
    <mergeCell ref="B5:B6"/>
    <mergeCell ref="A5:A6"/>
    <mergeCell ref="A19:C20"/>
    <mergeCell ref="A21:A22"/>
    <mergeCell ref="B21:B22"/>
    <mergeCell ref="A7:A8"/>
    <mergeCell ref="B7:B8"/>
    <mergeCell ref="A9:A10"/>
    <mergeCell ref="B9:B10"/>
    <mergeCell ref="A11:A12"/>
    <mergeCell ref="B11:B12"/>
    <mergeCell ref="A13:A14"/>
    <mergeCell ref="B13:B14"/>
    <mergeCell ref="A17:A18"/>
    <mergeCell ref="B17:B18"/>
    <mergeCell ref="A15:A16"/>
    <mergeCell ref="B15:B16"/>
  </mergeCells>
  <phoneticPr fontId="9" type="noConversion"/>
  <conditionalFormatting sqref="D6:H6 D8:H8 D10:H10 D12:H12 D14:H14 D16:H16 D18:H18 D20:H20 D22:H22">
    <cfRule type="cellIs" dxfId="0" priority="24" operator="greaterThan">
      <formula>0</formula>
    </cfRule>
  </conditionalFormatting>
  <printOptions horizontalCentered="1"/>
  <pageMargins left="0.51181102362204722" right="0.51181102362204722" top="2.1446078431372548" bottom="0.78740157480314965" header="0.31496062992125984" footer="0.31496062992125984"/>
  <pageSetup paperSize="9" scale="94" orientation="landscape" r:id="rId1"/>
  <headerFooter>
    <oddFooter>Página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9F4B3-818B-461A-AB26-B16146A85648}">
  <sheetPr>
    <pageSetUpPr fitToPage="1"/>
  </sheetPr>
  <dimension ref="A1:C28"/>
  <sheetViews>
    <sheetView showGridLines="0" view="pageBreakPreview" topLeftCell="A5" zoomScaleNormal="100" zoomScaleSheetLayoutView="100" zoomScalePageLayoutView="55" workbookViewId="0">
      <selection activeCell="C26" sqref="C26:C27"/>
    </sheetView>
  </sheetViews>
  <sheetFormatPr defaultRowHeight="14.25" x14ac:dyDescent="0.2"/>
  <cols>
    <col min="1" max="2" width="25" style="111" customWidth="1"/>
    <col min="3" max="3" width="13.625" style="111" customWidth="1"/>
    <col min="4" max="16384" width="9" style="111"/>
  </cols>
  <sheetData>
    <row r="1" spans="1:3" ht="15.75" customHeight="1" x14ac:dyDescent="0.2">
      <c r="A1" s="187" t="s">
        <v>91</v>
      </c>
      <c r="B1" s="187"/>
      <c r="C1" s="187"/>
    </row>
    <row r="2" spans="1:3" ht="15.75" customHeight="1" x14ac:dyDescent="0.2">
      <c r="A2" s="188" t="s">
        <v>92</v>
      </c>
      <c r="B2" s="189"/>
      <c r="C2" s="112" t="s">
        <v>109</v>
      </c>
    </row>
    <row r="3" spans="1:3" ht="15.75" customHeight="1" x14ac:dyDescent="0.2">
      <c r="A3" s="113" t="s">
        <v>93</v>
      </c>
      <c r="B3" s="114" t="s">
        <v>94</v>
      </c>
      <c r="C3" s="115">
        <v>0.04</v>
      </c>
    </row>
    <row r="4" spans="1:3" ht="15.75" customHeight="1" x14ac:dyDescent="0.2">
      <c r="A4" s="116" t="s">
        <v>95</v>
      </c>
      <c r="B4" s="117">
        <v>1.23</v>
      </c>
      <c r="C4" s="118">
        <v>1.23E-2</v>
      </c>
    </row>
    <row r="5" spans="1:3" ht="15.75" customHeight="1" x14ac:dyDescent="0.2">
      <c r="A5" s="116" t="s">
        <v>96</v>
      </c>
      <c r="B5" s="117">
        <v>0.8</v>
      </c>
      <c r="C5" s="118">
        <v>8.0000000000000002E-3</v>
      </c>
    </row>
    <row r="6" spans="1:3" ht="15.75" customHeight="1" x14ac:dyDescent="0.2">
      <c r="A6" s="119" t="s">
        <v>120</v>
      </c>
      <c r="B6" s="120">
        <v>1.27</v>
      </c>
      <c r="C6" s="118">
        <v>1.2699999999999999E-2</v>
      </c>
    </row>
    <row r="7" spans="1:3" ht="15.75" customHeight="1" x14ac:dyDescent="0.2">
      <c r="A7" s="119"/>
      <c r="B7" s="121" t="s">
        <v>97</v>
      </c>
      <c r="C7" s="122">
        <f>SUM(C3:C6)</f>
        <v>7.2999999999999995E-2</v>
      </c>
    </row>
    <row r="8" spans="1:3" ht="15.75" customHeight="1" x14ac:dyDescent="0.2">
      <c r="A8" s="190" t="s">
        <v>98</v>
      </c>
      <c r="B8" s="191"/>
      <c r="C8" s="112" t="s">
        <v>109</v>
      </c>
    </row>
    <row r="9" spans="1:3" ht="15.75" customHeight="1" x14ac:dyDescent="0.2">
      <c r="A9" s="123" t="s">
        <v>99</v>
      </c>
      <c r="B9" s="124" t="s">
        <v>94</v>
      </c>
      <c r="C9" s="125">
        <v>7.8100000000000003E-2</v>
      </c>
    </row>
    <row r="10" spans="1:3" ht="15.75" customHeight="1" x14ac:dyDescent="0.2">
      <c r="A10" s="126"/>
      <c r="B10" s="121" t="s">
        <v>100</v>
      </c>
      <c r="C10" s="122">
        <f>SUM(C9)</f>
        <v>7.8100000000000003E-2</v>
      </c>
    </row>
    <row r="11" spans="1:3" ht="15.75" customHeight="1" x14ac:dyDescent="0.2">
      <c r="A11" s="192" t="s">
        <v>101</v>
      </c>
      <c r="B11" s="193"/>
      <c r="C11" s="112" t="s">
        <v>109</v>
      </c>
    </row>
    <row r="12" spans="1:3" ht="15.75" customHeight="1" x14ac:dyDescent="0.2">
      <c r="A12" s="127" t="s">
        <v>10</v>
      </c>
      <c r="B12" s="128">
        <v>0.65</v>
      </c>
      <c r="C12" s="118">
        <v>6.4999999999999997E-3</v>
      </c>
    </row>
    <row r="13" spans="1:3" ht="15.75" customHeight="1" x14ac:dyDescent="0.2">
      <c r="A13" s="129" t="s">
        <v>11</v>
      </c>
      <c r="B13" s="130">
        <v>3</v>
      </c>
      <c r="C13" s="118">
        <v>0.03</v>
      </c>
    </row>
    <row r="14" spans="1:3" ht="15.75" customHeight="1" x14ac:dyDescent="0.2">
      <c r="A14" s="129" t="s">
        <v>102</v>
      </c>
      <c r="B14" s="130">
        <v>3</v>
      </c>
      <c r="C14" s="118">
        <v>0.03</v>
      </c>
    </row>
    <row r="15" spans="1:3" ht="15.75" customHeight="1" x14ac:dyDescent="0.2">
      <c r="A15" s="131" t="s">
        <v>103</v>
      </c>
      <c r="B15" s="132">
        <v>4.5</v>
      </c>
      <c r="C15" s="118">
        <v>0</v>
      </c>
    </row>
    <row r="16" spans="1:3" ht="15.75" customHeight="1" x14ac:dyDescent="0.2">
      <c r="A16" s="126"/>
      <c r="B16" s="121" t="s">
        <v>104</v>
      </c>
      <c r="C16" s="122">
        <f>SUM(C12:C15)</f>
        <v>6.6500000000000004E-2</v>
      </c>
    </row>
    <row r="17" spans="1:3" ht="39.950000000000003" customHeight="1" x14ac:dyDescent="0.2">
      <c r="A17" s="194" t="s">
        <v>105</v>
      </c>
      <c r="B17" s="194"/>
      <c r="C17" s="176">
        <f>TRUNC(((1+C3+C5+C6)*(1+C4)*(1+C9)/(1-C16))-1,4)</f>
        <v>0.24</v>
      </c>
    </row>
    <row r="18" spans="1:3" x14ac:dyDescent="0.2">
      <c r="A18" s="109" t="s">
        <v>145</v>
      </c>
      <c r="B18" s="110"/>
      <c r="C18" s="110"/>
    </row>
    <row r="19" spans="1:3" ht="30" customHeight="1" x14ac:dyDescent="0.2">
      <c r="A19" s="186" t="s">
        <v>107</v>
      </c>
      <c r="B19" s="186"/>
      <c r="C19" s="186"/>
    </row>
    <row r="20" spans="1:3" ht="60" customHeight="1" x14ac:dyDescent="0.2">
      <c r="A20" s="186" t="s">
        <v>106</v>
      </c>
      <c r="B20" s="186"/>
      <c r="C20" s="186"/>
    </row>
    <row r="21" spans="1:3" x14ac:dyDescent="0.2">
      <c r="C21" s="133"/>
    </row>
    <row r="22" spans="1:3" x14ac:dyDescent="0.2">
      <c r="C22" s="133"/>
    </row>
    <row r="23" spans="1:3" x14ac:dyDescent="0.2">
      <c r="C23" s="133"/>
    </row>
    <row r="24" spans="1:3" x14ac:dyDescent="0.2">
      <c r="C24" s="133"/>
    </row>
    <row r="25" spans="1:3" x14ac:dyDescent="0.2">
      <c r="C25" s="21" t="s">
        <v>13</v>
      </c>
    </row>
    <row r="26" spans="1:3" x14ac:dyDescent="0.2">
      <c r="C26" s="21" t="s">
        <v>294</v>
      </c>
    </row>
    <row r="27" spans="1:3" x14ac:dyDescent="0.2">
      <c r="A27" s="134"/>
      <c r="C27" s="21" t="s">
        <v>295</v>
      </c>
    </row>
    <row r="28" spans="1:3" x14ac:dyDescent="0.2">
      <c r="C28" s="135"/>
    </row>
  </sheetData>
  <mergeCells count="7">
    <mergeCell ref="A19:C19"/>
    <mergeCell ref="A20:C20"/>
    <mergeCell ref="A1:C1"/>
    <mergeCell ref="A2:B2"/>
    <mergeCell ref="A8:B8"/>
    <mergeCell ref="A11:B11"/>
    <mergeCell ref="A17:B17"/>
  </mergeCells>
  <printOptions horizontalCentered="1"/>
  <pageMargins left="0.25" right="0.25" top="1.9886363636363635" bottom="0.75" header="0.3" footer="0.3"/>
  <pageSetup paperSize="9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DD5B0-AEB6-4DE8-82CA-20480D072D9C}">
  <sheetPr>
    <pageSetUpPr fitToPage="1"/>
  </sheetPr>
  <dimension ref="A1:D45"/>
  <sheetViews>
    <sheetView showGridLines="0" view="pageBreakPreview" topLeftCell="A14" zoomScale="85" zoomScaleNormal="100" zoomScaleSheetLayoutView="85" zoomScalePageLayoutView="70" workbookViewId="0">
      <selection activeCell="D44" sqref="D44:D45"/>
    </sheetView>
  </sheetViews>
  <sheetFormatPr defaultRowHeight="15" x14ac:dyDescent="0.2"/>
  <cols>
    <col min="1" max="1" width="9" style="80"/>
    <col min="2" max="2" width="47.5" style="107" customWidth="1"/>
    <col min="3" max="4" width="14.875" style="80" customWidth="1"/>
    <col min="5" max="16384" width="9" style="82"/>
  </cols>
  <sheetData>
    <row r="1" spans="1:4" ht="15.75" x14ac:dyDescent="0.2">
      <c r="B1" s="81" t="s">
        <v>37</v>
      </c>
    </row>
    <row r="2" spans="1:4" ht="15.75" x14ac:dyDescent="0.2">
      <c r="B2" s="81" t="s">
        <v>84</v>
      </c>
    </row>
    <row r="3" spans="1:4" x14ac:dyDescent="0.2">
      <c r="A3" s="83" t="s">
        <v>1</v>
      </c>
      <c r="B3" s="84" t="s">
        <v>2</v>
      </c>
      <c r="C3" s="83" t="s">
        <v>35</v>
      </c>
      <c r="D3" s="83" t="s">
        <v>36</v>
      </c>
    </row>
    <row r="4" spans="1:4" ht="15.75" x14ac:dyDescent="0.2">
      <c r="A4" s="85"/>
      <c r="B4" s="86" t="s">
        <v>47</v>
      </c>
      <c r="C4" s="87"/>
      <c r="D4" s="88"/>
    </row>
    <row r="5" spans="1:4" x14ac:dyDescent="0.2">
      <c r="A5" s="89" t="s">
        <v>25</v>
      </c>
      <c r="B5" s="90" t="s">
        <v>38</v>
      </c>
      <c r="C5" s="91">
        <v>0.2</v>
      </c>
      <c r="D5" s="91">
        <v>0.2</v>
      </c>
    </row>
    <row r="6" spans="1:4" x14ac:dyDescent="0.2">
      <c r="A6" s="92" t="s">
        <v>26</v>
      </c>
      <c r="B6" s="93" t="s">
        <v>39</v>
      </c>
      <c r="C6" s="94">
        <v>1.4999999999999999E-2</v>
      </c>
      <c r="D6" s="94">
        <v>1.4999999999999999E-2</v>
      </c>
    </row>
    <row r="7" spans="1:4" x14ac:dyDescent="0.2">
      <c r="A7" s="92" t="s">
        <v>27</v>
      </c>
      <c r="B7" s="93" t="s">
        <v>40</v>
      </c>
      <c r="C7" s="94">
        <v>0.01</v>
      </c>
      <c r="D7" s="94">
        <v>0.01</v>
      </c>
    </row>
    <row r="8" spans="1:4" x14ac:dyDescent="0.2">
      <c r="A8" s="92" t="s">
        <v>28</v>
      </c>
      <c r="B8" s="93" t="s">
        <v>41</v>
      </c>
      <c r="C8" s="94">
        <v>2E-3</v>
      </c>
      <c r="D8" s="94">
        <v>2E-3</v>
      </c>
    </row>
    <row r="9" spans="1:4" x14ac:dyDescent="0.2">
      <c r="A9" s="92" t="s">
        <v>29</v>
      </c>
      <c r="B9" s="93" t="s">
        <v>42</v>
      </c>
      <c r="C9" s="94">
        <v>6.0000000000000001E-3</v>
      </c>
      <c r="D9" s="94">
        <v>6.0000000000000001E-3</v>
      </c>
    </row>
    <row r="10" spans="1:4" x14ac:dyDescent="0.2">
      <c r="A10" s="92" t="s">
        <v>30</v>
      </c>
      <c r="B10" s="93" t="s">
        <v>43</v>
      </c>
      <c r="C10" s="94">
        <v>2.5000000000000001E-2</v>
      </c>
      <c r="D10" s="94">
        <v>2.5000000000000001E-2</v>
      </c>
    </row>
    <row r="11" spans="1:4" x14ac:dyDescent="0.2">
      <c r="A11" s="92" t="s">
        <v>31</v>
      </c>
      <c r="B11" s="93" t="s">
        <v>44</v>
      </c>
      <c r="C11" s="94">
        <v>0.03</v>
      </c>
      <c r="D11" s="94">
        <v>0.03</v>
      </c>
    </row>
    <row r="12" spans="1:4" x14ac:dyDescent="0.2">
      <c r="A12" s="92" t="s">
        <v>32</v>
      </c>
      <c r="B12" s="93" t="s">
        <v>45</v>
      </c>
      <c r="C12" s="94">
        <v>0.08</v>
      </c>
      <c r="D12" s="94">
        <v>0.08</v>
      </c>
    </row>
    <row r="13" spans="1:4" x14ac:dyDescent="0.2">
      <c r="A13" s="95" t="s">
        <v>33</v>
      </c>
      <c r="B13" s="96" t="s">
        <v>46</v>
      </c>
      <c r="C13" s="97">
        <v>0</v>
      </c>
      <c r="D13" s="97">
        <v>0</v>
      </c>
    </row>
    <row r="14" spans="1:4" x14ac:dyDescent="0.2">
      <c r="A14" s="98" t="s">
        <v>34</v>
      </c>
      <c r="B14" s="99" t="s">
        <v>4</v>
      </c>
      <c r="C14" s="100">
        <f>SUM(C5:C13)</f>
        <v>0.36800000000000005</v>
      </c>
      <c r="D14" s="101">
        <f>SUM(D5:D13)</f>
        <v>0.36800000000000005</v>
      </c>
    </row>
    <row r="15" spans="1:4" ht="15.75" x14ac:dyDescent="0.2">
      <c r="A15" s="85"/>
      <c r="B15" s="86" t="s">
        <v>48</v>
      </c>
      <c r="C15" s="87"/>
      <c r="D15" s="88"/>
    </row>
    <row r="16" spans="1:4" x14ac:dyDescent="0.2">
      <c r="A16" s="92" t="s">
        <v>49</v>
      </c>
      <c r="B16" s="93" t="s">
        <v>59</v>
      </c>
      <c r="C16" s="94">
        <v>0.17780000000000001</v>
      </c>
      <c r="D16" s="94">
        <v>0</v>
      </c>
    </row>
    <row r="17" spans="1:4" x14ac:dyDescent="0.2">
      <c r="A17" s="92" t="s">
        <v>50</v>
      </c>
      <c r="B17" s="93" t="s">
        <v>60</v>
      </c>
      <c r="C17" s="94">
        <v>4.2099999999999999E-2</v>
      </c>
      <c r="D17" s="94">
        <v>0</v>
      </c>
    </row>
    <row r="18" spans="1:4" x14ac:dyDescent="0.2">
      <c r="A18" s="92" t="s">
        <v>51</v>
      </c>
      <c r="B18" s="93" t="s">
        <v>61</v>
      </c>
      <c r="C18" s="94">
        <v>8.8000000000000005E-3</v>
      </c>
      <c r="D18" s="94">
        <v>6.7000000000000002E-3</v>
      </c>
    </row>
    <row r="19" spans="1:4" x14ac:dyDescent="0.2">
      <c r="A19" s="92" t="s">
        <v>52</v>
      </c>
      <c r="B19" s="93" t="s">
        <v>62</v>
      </c>
      <c r="C19" s="94">
        <v>0.10920000000000001</v>
      </c>
      <c r="D19" s="94">
        <v>8.2900000000000001E-2</v>
      </c>
    </row>
    <row r="20" spans="1:4" x14ac:dyDescent="0.2">
      <c r="A20" s="92" t="s">
        <v>53</v>
      </c>
      <c r="B20" s="93" t="s">
        <v>63</v>
      </c>
      <c r="C20" s="94">
        <v>6.9999999999999999E-4</v>
      </c>
      <c r="D20" s="94">
        <v>5.0000000000000001E-4</v>
      </c>
    </row>
    <row r="21" spans="1:4" x14ac:dyDescent="0.2">
      <c r="A21" s="92" t="s">
        <v>54</v>
      </c>
      <c r="B21" s="93" t="s">
        <v>64</v>
      </c>
      <c r="C21" s="94">
        <v>7.3000000000000001E-3</v>
      </c>
      <c r="D21" s="94">
        <v>5.5999999999999999E-3</v>
      </c>
    </row>
    <row r="22" spans="1:4" x14ac:dyDescent="0.2">
      <c r="A22" s="92" t="s">
        <v>55</v>
      </c>
      <c r="B22" s="93" t="s">
        <v>65</v>
      </c>
      <c r="C22" s="94">
        <v>1.6500000000000001E-2</v>
      </c>
      <c r="D22" s="94">
        <v>0</v>
      </c>
    </row>
    <row r="23" spans="1:4" x14ac:dyDescent="0.2">
      <c r="A23" s="92" t="s">
        <v>56</v>
      </c>
      <c r="B23" s="93" t="s">
        <v>66</v>
      </c>
      <c r="C23" s="94">
        <v>2.9999999999999997E-4</v>
      </c>
      <c r="D23" s="94">
        <v>2.0000000000000001E-4</v>
      </c>
    </row>
    <row r="24" spans="1:4" x14ac:dyDescent="0.2">
      <c r="A24" s="92" t="s">
        <v>57</v>
      </c>
      <c r="B24" s="93" t="s">
        <v>67</v>
      </c>
      <c r="C24" s="94">
        <v>0.1104</v>
      </c>
      <c r="D24" s="94">
        <v>8.3799999999999999E-2</v>
      </c>
    </row>
    <row r="25" spans="1:4" x14ac:dyDescent="0.2">
      <c r="A25" s="92" t="s">
        <v>58</v>
      </c>
      <c r="B25" s="93" t="s">
        <v>68</v>
      </c>
      <c r="C25" s="94">
        <v>4.0000000000000002E-4</v>
      </c>
      <c r="D25" s="94">
        <v>2.9999999999999997E-4</v>
      </c>
    </row>
    <row r="26" spans="1:4" x14ac:dyDescent="0.2">
      <c r="A26" s="98" t="s">
        <v>69</v>
      </c>
      <c r="B26" s="99" t="s">
        <v>4</v>
      </c>
      <c r="C26" s="100">
        <f>SUM(C16:C25)</f>
        <v>0.47350000000000003</v>
      </c>
      <c r="D26" s="101">
        <f>SUM(D16:D25)</f>
        <v>0.18</v>
      </c>
    </row>
    <row r="27" spans="1:4" ht="15.75" x14ac:dyDescent="0.2">
      <c r="A27" s="85"/>
      <c r="B27" s="86" t="s">
        <v>70</v>
      </c>
      <c r="C27" s="87"/>
      <c r="D27" s="88"/>
    </row>
    <row r="28" spans="1:4" x14ac:dyDescent="0.2">
      <c r="A28" s="92" t="s">
        <v>71</v>
      </c>
      <c r="B28" s="93" t="s">
        <v>76</v>
      </c>
      <c r="C28" s="94">
        <v>4.1799999999999997E-2</v>
      </c>
      <c r="D28" s="94">
        <v>3.1699999999999999E-2</v>
      </c>
    </row>
    <row r="29" spans="1:4" x14ac:dyDescent="0.2">
      <c r="A29" s="92" t="s">
        <v>72</v>
      </c>
      <c r="B29" s="93" t="s">
        <v>77</v>
      </c>
      <c r="C29" s="94">
        <v>1.1000000000000001E-3</v>
      </c>
      <c r="D29" s="94">
        <v>8.0000000000000004E-4</v>
      </c>
    </row>
    <row r="30" spans="1:4" x14ac:dyDescent="0.2">
      <c r="A30" s="92" t="s">
        <v>73</v>
      </c>
      <c r="B30" s="93" t="s">
        <v>78</v>
      </c>
      <c r="C30" s="94">
        <v>3.5900000000000001E-2</v>
      </c>
      <c r="D30" s="94">
        <v>2.7300000000000001E-2</v>
      </c>
    </row>
    <row r="31" spans="1:4" x14ac:dyDescent="0.2">
      <c r="A31" s="92" t="s">
        <v>74</v>
      </c>
      <c r="B31" s="93" t="s">
        <v>79</v>
      </c>
      <c r="C31" s="94">
        <v>1.78E-2</v>
      </c>
      <c r="D31" s="94">
        <v>1.35E-2</v>
      </c>
    </row>
    <row r="32" spans="1:4" x14ac:dyDescent="0.2">
      <c r="A32" s="92" t="s">
        <v>75</v>
      </c>
      <c r="B32" s="93" t="s">
        <v>80</v>
      </c>
      <c r="C32" s="94">
        <v>3.5000000000000001E-3</v>
      </c>
      <c r="D32" s="94">
        <v>2.5999999999999999E-3</v>
      </c>
    </row>
    <row r="33" spans="1:4" x14ac:dyDescent="0.2">
      <c r="A33" s="98" t="s">
        <v>23</v>
      </c>
      <c r="B33" s="99" t="s">
        <v>4</v>
      </c>
      <c r="C33" s="100">
        <f>SUM(C28:C32)</f>
        <v>0.10009999999999999</v>
      </c>
      <c r="D33" s="101">
        <f>SUM(D28:D32)</f>
        <v>7.5900000000000009E-2</v>
      </c>
    </row>
    <row r="34" spans="1:4" ht="15.75" x14ac:dyDescent="0.2">
      <c r="A34" s="85"/>
      <c r="B34" s="86" t="s">
        <v>81</v>
      </c>
      <c r="C34" s="87"/>
      <c r="D34" s="88"/>
    </row>
    <row r="35" spans="1:4" ht="45" x14ac:dyDescent="0.2">
      <c r="A35" s="92" t="s">
        <v>82</v>
      </c>
      <c r="B35" s="102" t="s">
        <v>144</v>
      </c>
      <c r="C35" s="94">
        <v>0.17419999999999999</v>
      </c>
      <c r="D35" s="94">
        <v>6.6199999999999995E-2</v>
      </c>
    </row>
    <row r="36" spans="1:4" ht="45" x14ac:dyDescent="0.2">
      <c r="A36" s="92" t="s">
        <v>24</v>
      </c>
      <c r="B36" s="102" t="s">
        <v>83</v>
      </c>
      <c r="C36" s="94">
        <v>3.7000000000000002E-3</v>
      </c>
      <c r="D36" s="94">
        <v>2.8E-3</v>
      </c>
    </row>
    <row r="37" spans="1:4" x14ac:dyDescent="0.2">
      <c r="A37" s="98" t="s">
        <v>85</v>
      </c>
      <c r="B37" s="99" t="s">
        <v>4</v>
      </c>
      <c r="C37" s="100">
        <f>SUM(C35:C36)</f>
        <v>0.1779</v>
      </c>
      <c r="D37" s="101">
        <f>SUM(D35:D36)</f>
        <v>6.8999999999999992E-2</v>
      </c>
    </row>
    <row r="39" spans="1:4" ht="15.75" x14ac:dyDescent="0.2">
      <c r="A39" s="103"/>
      <c r="B39" s="104" t="s">
        <v>86</v>
      </c>
      <c r="C39" s="105">
        <f>C14+C26+C33+C37</f>
        <v>1.1195000000000002</v>
      </c>
      <c r="D39" s="106">
        <f>D14+D26+D33+D37</f>
        <v>0.69289999999999996</v>
      </c>
    </row>
    <row r="43" spans="1:4" x14ac:dyDescent="0.2">
      <c r="D43" s="108" t="s">
        <v>13</v>
      </c>
    </row>
    <row r="44" spans="1:4" x14ac:dyDescent="0.2">
      <c r="D44" s="108" t="s">
        <v>294</v>
      </c>
    </row>
    <row r="45" spans="1:4" x14ac:dyDescent="0.2">
      <c r="D45" s="108" t="s">
        <v>295</v>
      </c>
    </row>
  </sheetData>
  <pageMargins left="0.511811024" right="0.511811024" top="0.78740157499999996" bottom="0.78740157499999996" header="0.31496062000000002" footer="0.31496062000000002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ORC</vt:lpstr>
      <vt:lpstr>CFF</vt:lpstr>
      <vt:lpstr>BDI</vt:lpstr>
      <vt:lpstr>ENC</vt:lpstr>
      <vt:lpstr>ORC!Titulos_de_impressao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Augusto Pereira de Quadros Pinto</cp:lastModifiedBy>
  <cp:revision>0</cp:revision>
  <cp:lastPrinted>2026-03-16T13:26:58Z</cp:lastPrinted>
  <dcterms:created xsi:type="dcterms:W3CDTF">2022-10-10T11:56:10Z</dcterms:created>
  <dcterms:modified xsi:type="dcterms:W3CDTF">2026-03-16T13:30:44Z</dcterms:modified>
</cp:coreProperties>
</file>